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NIE\- Commission\"/>
    </mc:Choice>
  </mc:AlternateContent>
  <bookViews>
    <workbookView xWindow="0" yWindow="0" windowWidth="20490" windowHeight="7530" tabRatio="713"/>
  </bookViews>
  <sheets>
    <sheet name="Sum JAN" sheetId="8" r:id="rId1"/>
    <sheet name="OFM" sheetId="2" r:id="rId2"/>
    <sheet name="FAM" sheetId="3" r:id="rId3"/>
    <sheet name="B2S" sheetId="4" r:id="rId4"/>
    <sheet name="TOP" sheetId="7" r:id="rId5"/>
    <sheet name="PSP" sheetId="5" r:id="rId6"/>
    <sheet name="Remark" sheetId="1" r:id="rId7"/>
    <sheet name="Sum DEC" sheetId="6" r:id="rId8"/>
  </sheets>
  <externalReferences>
    <externalReference r:id="rId9"/>
  </externalReferences>
  <definedNames>
    <definedName name="_xlnm._FilterDatabase" localSheetId="2" hidden="1">FAM!$A$2:$AG$349</definedName>
    <definedName name="_xlnm._FilterDatabase" localSheetId="5" hidden="1">PSP!$A$2:$Q$2</definedName>
    <definedName name="_xlnm._FilterDatabase" localSheetId="6" hidden="1">Remark!$R$2:$T$51</definedName>
    <definedName name="_xlnm._FilterDatabase" localSheetId="7" hidden="1">'Sum DEC'!$B$4:$I$165</definedName>
    <definedName name="_xlnm._FilterDatabase" localSheetId="0" hidden="1">'Sum JAN'!$B$7:$K$194</definedName>
    <definedName name="_xlnm._FilterDatabase" localSheetId="4" hidden="1">TOP!$A$2:$F$2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8" l="1"/>
  <c r="U314" i="5"/>
  <c r="T314" i="5"/>
  <c r="C303" i="5"/>
  <c r="C304" i="5"/>
  <c r="C305" i="5"/>
  <c r="C306" i="5"/>
  <c r="C307" i="5"/>
  <c r="C308" i="5"/>
  <c r="C309" i="5"/>
  <c r="C310" i="5"/>
  <c r="C311" i="5"/>
  <c r="C312" i="5"/>
  <c r="C313" i="5"/>
  <c r="U303" i="5" l="1"/>
  <c r="S31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4" i="5"/>
  <c r="U305" i="5"/>
  <c r="U306" i="5"/>
  <c r="U307" i="5"/>
  <c r="U308" i="5"/>
  <c r="U309" i="5"/>
  <c r="U310" i="5"/>
  <c r="U311" i="5"/>
  <c r="U312" i="5"/>
  <c r="U313" i="5"/>
  <c r="U3" i="5"/>
  <c r="R47" i="5"/>
  <c r="P314" i="5"/>
  <c r="Q314" i="5"/>
  <c r="R314" i="5"/>
  <c r="H9" i="8" l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8" i="8"/>
  <c r="C3" i="7"/>
  <c r="I5" i="4"/>
  <c r="C333" i="3"/>
  <c r="AG40" i="2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5" i="8" l="1"/>
  <c r="E49" i="7"/>
  <c r="D49" i="7"/>
  <c r="F5" i="7"/>
  <c r="F6" i="7"/>
  <c r="F7" i="7"/>
  <c r="F4" i="7"/>
  <c r="F3" i="7"/>
  <c r="I4" i="4"/>
  <c r="I3" i="4"/>
  <c r="G5" i="4"/>
  <c r="H5" i="4"/>
  <c r="AF349" i="3"/>
  <c r="AE349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40" i="2"/>
  <c r="AC40" i="2"/>
  <c r="AD40" i="2"/>
  <c r="AE40" i="2"/>
  <c r="AF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AG349" i="3" l="1"/>
  <c r="F49" i="7"/>
  <c r="F3" i="4"/>
  <c r="F4" i="4"/>
  <c r="E314" i="5" l="1"/>
  <c r="F314" i="5"/>
  <c r="G314" i="5"/>
  <c r="H314" i="5"/>
  <c r="I314" i="5"/>
  <c r="J314" i="5"/>
  <c r="K314" i="5"/>
  <c r="L314" i="5"/>
  <c r="M314" i="5"/>
  <c r="N314" i="5"/>
  <c r="O314" i="5"/>
  <c r="D314" i="5"/>
  <c r="R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" i="5"/>
  <c r="E5" i="4"/>
  <c r="F5" i="4"/>
  <c r="D5" i="4"/>
  <c r="D349" i="3"/>
  <c r="E349" i="3"/>
  <c r="G349" i="3"/>
  <c r="H349" i="3"/>
  <c r="J349" i="3"/>
  <c r="K349" i="3"/>
  <c r="M349" i="3"/>
  <c r="N349" i="3"/>
  <c r="P349" i="3"/>
  <c r="Q349" i="3"/>
  <c r="S349" i="3"/>
  <c r="Y349" i="3"/>
  <c r="Z349" i="3"/>
  <c r="AB349" i="3"/>
  <c r="AC349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40" i="2"/>
  <c r="E40" i="2"/>
  <c r="G40" i="2"/>
  <c r="H40" i="2"/>
  <c r="J40" i="2"/>
  <c r="K40" i="2"/>
  <c r="M40" i="2"/>
  <c r="N40" i="2"/>
  <c r="P40" i="2"/>
  <c r="Q40" i="2"/>
  <c r="Y40" i="2"/>
  <c r="Z40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AA40" i="2" s="1"/>
  <c r="X14" i="2"/>
  <c r="U14" i="2"/>
  <c r="U13" i="2"/>
  <c r="U12" i="2"/>
  <c r="U11" i="2"/>
  <c r="U10" i="2"/>
  <c r="U9" i="2"/>
  <c r="U7" i="2"/>
  <c r="U6" i="2"/>
  <c r="R5" i="2"/>
  <c r="R4" i="2"/>
  <c r="R3" i="2"/>
  <c r="R40" i="2" s="1"/>
  <c r="O5" i="2"/>
  <c r="O4" i="2"/>
  <c r="O3" i="2"/>
  <c r="O40" i="2" s="1"/>
  <c r="L4" i="2"/>
  <c r="L3" i="2"/>
  <c r="L40" i="2" s="1"/>
  <c r="I4" i="2"/>
  <c r="I3" i="2"/>
  <c r="I40" i="2" s="1"/>
  <c r="F3" i="2"/>
  <c r="F40" i="2" s="1"/>
  <c r="I349" i="3" l="1"/>
  <c r="L349" i="3"/>
  <c r="R349" i="3"/>
  <c r="AA349" i="3"/>
  <c r="O349" i="3"/>
  <c r="F349" i="3"/>
  <c r="AD349" i="3"/>
  <c r="C224" i="5" l="1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95" i="3" l="1"/>
  <c r="C216" i="3"/>
  <c r="C204" i="3"/>
  <c r="C202" i="3"/>
  <c r="C201" i="3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3" i="5"/>
  <c r="J9" i="8" l="1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28" i="8"/>
  <c r="J44" i="8"/>
  <c r="J56" i="8"/>
  <c r="J68" i="8"/>
  <c r="J84" i="8"/>
  <c r="J100" i="8"/>
  <c r="J112" i="8"/>
  <c r="J120" i="8"/>
  <c r="J132" i="8"/>
  <c r="J144" i="8"/>
  <c r="J156" i="8"/>
  <c r="J160" i="8"/>
  <c r="J172" i="8"/>
  <c r="J184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32" i="8"/>
  <c r="J48" i="8"/>
  <c r="J60" i="8"/>
  <c r="J72" i="8"/>
  <c r="J80" i="8"/>
  <c r="J88" i="8"/>
  <c r="J96" i="8"/>
  <c r="J108" i="8"/>
  <c r="J124" i="8"/>
  <c r="J140" i="8"/>
  <c r="J152" i="8"/>
  <c r="J168" i="8"/>
  <c r="J180" i="8"/>
  <c r="J188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2" i="8"/>
  <c r="J16" i="8"/>
  <c r="J20" i="8"/>
  <c r="J24" i="8"/>
  <c r="J36" i="8"/>
  <c r="J40" i="8"/>
  <c r="J52" i="8"/>
  <c r="J64" i="8"/>
  <c r="J76" i="8"/>
  <c r="J92" i="8"/>
  <c r="J104" i="8"/>
  <c r="J116" i="8"/>
  <c r="J128" i="8"/>
  <c r="J136" i="8"/>
  <c r="J148" i="8"/>
  <c r="J164" i="8"/>
  <c r="J176" i="8"/>
  <c r="J19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349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E169" i="8" l="1"/>
  <c r="E171" i="8"/>
  <c r="E173" i="8"/>
  <c r="E175" i="8"/>
  <c r="E177" i="8"/>
  <c r="E179" i="8"/>
  <c r="E181" i="8"/>
  <c r="E183" i="8"/>
  <c r="E185" i="8"/>
  <c r="E187" i="8"/>
  <c r="E189" i="8"/>
  <c r="E191" i="8"/>
  <c r="E193" i="8"/>
  <c r="E168" i="8"/>
  <c r="E170" i="8"/>
  <c r="E172" i="8"/>
  <c r="E174" i="8"/>
  <c r="E176" i="8"/>
  <c r="E178" i="8"/>
  <c r="E180" i="8"/>
  <c r="E182" i="8"/>
  <c r="E184" i="8"/>
  <c r="E186" i="8"/>
  <c r="E188" i="8"/>
  <c r="E190" i="8"/>
  <c r="E192" i="8"/>
  <c r="E194" i="8"/>
  <c r="G8" i="8"/>
  <c r="G12" i="8"/>
  <c r="G16" i="8"/>
  <c r="G20" i="8"/>
  <c r="G24" i="8"/>
  <c r="G28" i="8"/>
  <c r="G32" i="8"/>
  <c r="G36" i="8"/>
  <c r="G40" i="8"/>
  <c r="G44" i="8"/>
  <c r="G48" i="8"/>
  <c r="G52" i="8"/>
  <c r="G56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G124" i="8"/>
  <c r="G128" i="8"/>
  <c r="G132" i="8"/>
  <c r="G136" i="8"/>
  <c r="G140" i="8"/>
  <c r="G144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G9" i="8"/>
  <c r="G13" i="8"/>
  <c r="G17" i="8"/>
  <c r="G21" i="8"/>
  <c r="G25" i="8"/>
  <c r="G29" i="8"/>
  <c r="G33" i="8"/>
  <c r="G37" i="8"/>
  <c r="G41" i="8"/>
  <c r="G45" i="8"/>
  <c r="G49" i="8"/>
  <c r="G53" i="8"/>
  <c r="G57" i="8"/>
  <c r="G61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G125" i="8"/>
  <c r="G129" i="8"/>
  <c r="G133" i="8"/>
  <c r="G137" i="8"/>
  <c r="G141" i="8"/>
  <c r="G145" i="8"/>
  <c r="G149" i="8"/>
  <c r="G153" i="8"/>
  <c r="G157" i="8"/>
  <c r="G161" i="8"/>
  <c r="G165" i="8"/>
  <c r="G169" i="8"/>
  <c r="G173" i="8"/>
  <c r="G177" i="8"/>
  <c r="G181" i="8"/>
  <c r="G185" i="8"/>
  <c r="G189" i="8"/>
  <c r="G193" i="8"/>
  <c r="G10" i="8"/>
  <c r="G14" i="8"/>
  <c r="G18" i="8"/>
  <c r="G22" i="8"/>
  <c r="G26" i="8"/>
  <c r="G30" i="8"/>
  <c r="G34" i="8"/>
  <c r="G38" i="8"/>
  <c r="G42" i="8"/>
  <c r="G46" i="8"/>
  <c r="G50" i="8"/>
  <c r="G54" i="8"/>
  <c r="G58" i="8"/>
  <c r="G62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G122" i="8"/>
  <c r="G126" i="8"/>
  <c r="G130" i="8"/>
  <c r="G134" i="8"/>
  <c r="G138" i="8"/>
  <c r="G142" i="8"/>
  <c r="G146" i="8"/>
  <c r="G150" i="8"/>
  <c r="G154" i="8"/>
  <c r="G158" i="8"/>
  <c r="G162" i="8"/>
  <c r="G166" i="8"/>
  <c r="G170" i="8"/>
  <c r="G174" i="8"/>
  <c r="G178" i="8"/>
  <c r="G182" i="8"/>
  <c r="G186" i="8"/>
  <c r="G190" i="8"/>
  <c r="G194" i="8"/>
  <c r="G11" i="8"/>
  <c r="G15" i="8"/>
  <c r="G19" i="8"/>
  <c r="G23" i="8"/>
  <c r="G27" i="8"/>
  <c r="G31" i="8"/>
  <c r="G35" i="8"/>
  <c r="G39" i="8"/>
  <c r="G43" i="8"/>
  <c r="G47" i="8"/>
  <c r="G51" i="8"/>
  <c r="G55" i="8"/>
  <c r="G59" i="8"/>
  <c r="G63" i="8"/>
  <c r="G67" i="8"/>
  <c r="G71" i="8"/>
  <c r="G75" i="8"/>
  <c r="G79" i="8"/>
  <c r="G83" i="8"/>
  <c r="G87" i="8"/>
  <c r="G91" i="8"/>
  <c r="G95" i="8"/>
  <c r="G99" i="8"/>
  <c r="G103" i="8"/>
  <c r="G107" i="8"/>
  <c r="G111" i="8"/>
  <c r="G115" i="8"/>
  <c r="G119" i="8"/>
  <c r="G123" i="8"/>
  <c r="G127" i="8"/>
  <c r="G131" i="8"/>
  <c r="G135" i="8"/>
  <c r="G139" i="8"/>
  <c r="G143" i="8"/>
  <c r="G147" i="8"/>
  <c r="G151" i="8"/>
  <c r="G155" i="8"/>
  <c r="G159" i="8"/>
  <c r="G163" i="8"/>
  <c r="G167" i="8"/>
  <c r="G171" i="8"/>
  <c r="G175" i="8"/>
  <c r="G179" i="8"/>
  <c r="G183" i="8"/>
  <c r="G187" i="8"/>
  <c r="G191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94" i="8"/>
  <c r="F190" i="8"/>
  <c r="F186" i="8"/>
  <c r="F182" i="8"/>
  <c r="F178" i="8"/>
  <c r="F174" i="8"/>
  <c r="F170" i="8"/>
  <c r="F166" i="8"/>
  <c r="F161" i="8"/>
  <c r="F157" i="8"/>
  <c r="F153" i="8"/>
  <c r="F149" i="8"/>
  <c r="F142" i="8"/>
  <c r="F138" i="8"/>
  <c r="F134" i="8"/>
  <c r="F130" i="8"/>
  <c r="F125" i="8"/>
  <c r="F121" i="8"/>
  <c r="F117" i="8"/>
  <c r="F113" i="8"/>
  <c r="F109" i="8"/>
  <c r="F105" i="8"/>
  <c r="F101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87" i="8"/>
  <c r="F183" i="8"/>
  <c r="F167" i="8"/>
  <c r="F158" i="8"/>
  <c r="F150" i="8"/>
  <c r="F139" i="8"/>
  <c r="F135" i="8"/>
  <c r="F122" i="8"/>
  <c r="F114" i="8"/>
  <c r="F106" i="8"/>
  <c r="F32" i="8"/>
  <c r="F36" i="8"/>
  <c r="F44" i="8"/>
  <c r="F52" i="8"/>
  <c r="F60" i="8"/>
  <c r="F68" i="8"/>
  <c r="F80" i="8"/>
  <c r="F88" i="8"/>
  <c r="F96" i="8"/>
  <c r="F193" i="8"/>
  <c r="F189" i="8"/>
  <c r="F185" i="8"/>
  <c r="F181" i="8"/>
  <c r="F177" i="8"/>
  <c r="F173" i="8"/>
  <c r="F169" i="8"/>
  <c r="F165" i="8"/>
  <c r="F160" i="8"/>
  <c r="F156" i="8"/>
  <c r="F152" i="8"/>
  <c r="F148" i="8"/>
  <c r="F141" i="8"/>
  <c r="F137" i="8"/>
  <c r="F133" i="8"/>
  <c r="F129" i="8"/>
  <c r="F124" i="8"/>
  <c r="F120" i="8"/>
  <c r="F116" i="8"/>
  <c r="F112" i="8"/>
  <c r="F108" i="8"/>
  <c r="F104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92" i="8"/>
  <c r="F188" i="8"/>
  <c r="F184" i="8"/>
  <c r="F180" i="8"/>
  <c r="F176" i="8"/>
  <c r="F172" i="8"/>
  <c r="F168" i="8"/>
  <c r="F164" i="8"/>
  <c r="F159" i="8"/>
  <c r="F155" i="8"/>
  <c r="F151" i="8"/>
  <c r="F147" i="8"/>
  <c r="F140" i="8"/>
  <c r="F136" i="8"/>
  <c r="F132" i="8"/>
  <c r="F128" i="8"/>
  <c r="F123" i="8"/>
  <c r="F119" i="8"/>
  <c r="F115" i="8"/>
  <c r="F111" i="8"/>
  <c r="F107" i="8"/>
  <c r="F103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91" i="8"/>
  <c r="F179" i="8"/>
  <c r="F175" i="8"/>
  <c r="F171" i="8"/>
  <c r="F162" i="8"/>
  <c r="F154" i="8"/>
  <c r="F143" i="8"/>
  <c r="F131" i="8"/>
  <c r="F126" i="8"/>
  <c r="F118" i="8"/>
  <c r="F110" i="8"/>
  <c r="F102" i="8"/>
  <c r="F40" i="8"/>
  <c r="F48" i="8"/>
  <c r="F56" i="8"/>
  <c r="F64" i="8"/>
  <c r="F72" i="8"/>
  <c r="F76" i="8"/>
  <c r="F84" i="8"/>
  <c r="F92" i="8"/>
  <c r="J5" i="8"/>
  <c r="F15" i="8"/>
  <c r="H5" i="6"/>
  <c r="F100" i="8"/>
  <c r="F26" i="8"/>
  <c r="F21" i="8"/>
  <c r="F17" i="8"/>
  <c r="F13" i="8"/>
  <c r="F145" i="8"/>
  <c r="F18" i="8"/>
  <c r="F29" i="8"/>
  <c r="F24" i="8"/>
  <c r="F20" i="8"/>
  <c r="F16" i="8"/>
  <c r="F10" i="8"/>
  <c r="F146" i="8"/>
  <c r="F11" i="8"/>
  <c r="F23" i="8"/>
  <c r="F19" i="8"/>
  <c r="F9" i="8"/>
  <c r="F163" i="8"/>
  <c r="F27" i="8"/>
  <c r="F14" i="8"/>
  <c r="F28" i="8"/>
  <c r="F127" i="8"/>
  <c r="F12" i="8"/>
  <c r="F22" i="8"/>
  <c r="F8" i="8"/>
  <c r="F144" i="8"/>
  <c r="F25" i="8"/>
  <c r="E100" i="8"/>
  <c r="E81" i="8"/>
  <c r="E62" i="8"/>
  <c r="E57" i="8"/>
  <c r="E53" i="8"/>
  <c r="I53" i="8" s="1"/>
  <c r="E47" i="8"/>
  <c r="E43" i="8"/>
  <c r="E39" i="8"/>
  <c r="E34" i="8"/>
  <c r="E30" i="8"/>
  <c r="E26" i="8"/>
  <c r="I26" i="8" s="1"/>
  <c r="E21" i="8"/>
  <c r="I21" i="8" s="1"/>
  <c r="E17" i="8"/>
  <c r="I17" i="8" s="1"/>
  <c r="E13" i="8"/>
  <c r="E51" i="8"/>
  <c r="E12" i="8"/>
  <c r="I12" i="8" s="1"/>
  <c r="E11" i="8"/>
  <c r="E64" i="8"/>
  <c r="I64" i="8" s="1"/>
  <c r="E55" i="8"/>
  <c r="E45" i="8"/>
  <c r="E37" i="8"/>
  <c r="I37" i="8" s="1"/>
  <c r="E28" i="8"/>
  <c r="I28" i="8" s="1"/>
  <c r="E19" i="8"/>
  <c r="E9" i="8"/>
  <c r="E99" i="8"/>
  <c r="E96" i="8"/>
  <c r="I96" i="8" s="1"/>
  <c r="E95" i="8"/>
  <c r="E94" i="8"/>
  <c r="E93" i="8"/>
  <c r="E92" i="8"/>
  <c r="I92" i="8" s="1"/>
  <c r="E91" i="8"/>
  <c r="E90" i="8"/>
  <c r="I90" i="8" s="1"/>
  <c r="E89" i="8"/>
  <c r="I89" i="8" s="1"/>
  <c r="E88" i="8"/>
  <c r="E58" i="8"/>
  <c r="I58" i="8" s="1"/>
  <c r="E49" i="8"/>
  <c r="E36" i="8"/>
  <c r="E84" i="8"/>
  <c r="E63" i="8"/>
  <c r="E59" i="8"/>
  <c r="I59" i="8" s="1"/>
  <c r="E54" i="8"/>
  <c r="E48" i="8"/>
  <c r="E44" i="8"/>
  <c r="I44" i="8" s="1"/>
  <c r="E40" i="8"/>
  <c r="E35" i="8"/>
  <c r="E31" i="8"/>
  <c r="E27" i="8"/>
  <c r="E22" i="8"/>
  <c r="E18" i="8"/>
  <c r="E14" i="8"/>
  <c r="E8" i="8"/>
  <c r="E167" i="8"/>
  <c r="E166" i="8"/>
  <c r="I166" i="8" s="1"/>
  <c r="E165" i="8"/>
  <c r="I165" i="8" s="1"/>
  <c r="E164" i="8"/>
  <c r="E163" i="8"/>
  <c r="E162" i="8"/>
  <c r="E161" i="8"/>
  <c r="I161" i="8" s="1"/>
  <c r="E160" i="8"/>
  <c r="I160" i="8" s="1"/>
  <c r="E159" i="8"/>
  <c r="E158" i="8"/>
  <c r="E157" i="8"/>
  <c r="E156" i="8"/>
  <c r="I156" i="8" s="1"/>
  <c r="E155" i="8"/>
  <c r="I155" i="8" s="1"/>
  <c r="E154" i="8"/>
  <c r="I154" i="8" s="1"/>
  <c r="E153" i="8"/>
  <c r="I153" i="8" s="1"/>
  <c r="E152" i="8"/>
  <c r="E151" i="8"/>
  <c r="E150" i="8"/>
  <c r="I150" i="8" s="1"/>
  <c r="E149" i="8"/>
  <c r="I149" i="8" s="1"/>
  <c r="E148" i="8"/>
  <c r="E147" i="8"/>
  <c r="E146" i="8"/>
  <c r="E145" i="8"/>
  <c r="E87" i="8"/>
  <c r="E65" i="8"/>
  <c r="E61" i="8"/>
  <c r="E56" i="8"/>
  <c r="E52" i="8"/>
  <c r="E46" i="8"/>
  <c r="E42" i="8"/>
  <c r="I42" i="8" s="1"/>
  <c r="E38" i="8"/>
  <c r="E33" i="8"/>
  <c r="I33" i="8" s="1"/>
  <c r="E29" i="8"/>
  <c r="E24" i="8"/>
  <c r="E20" i="8"/>
  <c r="E16" i="8"/>
  <c r="E10" i="8"/>
  <c r="E86" i="8"/>
  <c r="E83" i="8"/>
  <c r="I83" i="8" s="1"/>
  <c r="E82" i="8"/>
  <c r="E85" i="8"/>
  <c r="I85" i="8" s="1"/>
  <c r="E60" i="8"/>
  <c r="E50" i="8"/>
  <c r="E41" i="8"/>
  <c r="E32" i="8"/>
  <c r="E23" i="8"/>
  <c r="I23" i="8" s="1"/>
  <c r="E15" i="8"/>
  <c r="E98" i="8"/>
  <c r="E97" i="8"/>
  <c r="E133" i="8"/>
  <c r="I133" i="8" s="1"/>
  <c r="E128" i="8"/>
  <c r="I128" i="8" s="1"/>
  <c r="E125" i="8"/>
  <c r="E123" i="8"/>
  <c r="E122" i="8"/>
  <c r="E120" i="8"/>
  <c r="E118" i="8"/>
  <c r="E117" i="8"/>
  <c r="I117" i="8" s="1"/>
  <c r="E116" i="8"/>
  <c r="I116" i="8" s="1"/>
  <c r="E115" i="8"/>
  <c r="E114" i="8"/>
  <c r="E113" i="8"/>
  <c r="E112" i="8"/>
  <c r="E111" i="8"/>
  <c r="I111" i="8" s="1"/>
  <c r="E110" i="8"/>
  <c r="E108" i="8"/>
  <c r="E107" i="8"/>
  <c r="E105" i="8"/>
  <c r="E103" i="8"/>
  <c r="E101" i="8"/>
  <c r="I101" i="8" s="1"/>
  <c r="E25" i="8"/>
  <c r="E80" i="8"/>
  <c r="I80" i="8" s="1"/>
  <c r="E79" i="8"/>
  <c r="E78" i="8"/>
  <c r="E77" i="8"/>
  <c r="E76" i="8"/>
  <c r="E75" i="8"/>
  <c r="E74" i="8"/>
  <c r="I74" i="8" s="1"/>
  <c r="E73" i="8"/>
  <c r="I73" i="8" s="1"/>
  <c r="E72" i="8"/>
  <c r="E71" i="8"/>
  <c r="E70" i="8"/>
  <c r="E69" i="8"/>
  <c r="I69" i="8" s="1"/>
  <c r="E68" i="8"/>
  <c r="E67" i="8"/>
  <c r="E66" i="8"/>
  <c r="E144" i="8"/>
  <c r="E143" i="8"/>
  <c r="E142" i="8"/>
  <c r="I142" i="8" s="1"/>
  <c r="E141" i="8"/>
  <c r="E140" i="8"/>
  <c r="E139" i="8"/>
  <c r="E138" i="8"/>
  <c r="E137" i="8"/>
  <c r="I137" i="8" s="1"/>
  <c r="E136" i="8"/>
  <c r="I136" i="8" s="1"/>
  <c r="E135" i="8"/>
  <c r="E134" i="8"/>
  <c r="I134" i="8" s="1"/>
  <c r="E132" i="8"/>
  <c r="E131" i="8"/>
  <c r="E130" i="8"/>
  <c r="E129" i="8"/>
  <c r="E127" i="8"/>
  <c r="E126" i="8"/>
  <c r="E124" i="8"/>
  <c r="E121" i="8"/>
  <c r="E119" i="8"/>
  <c r="E109" i="8"/>
  <c r="I109" i="8" s="1"/>
  <c r="E106" i="8"/>
  <c r="E104" i="8"/>
  <c r="E102" i="8"/>
  <c r="D6" i="6"/>
  <c r="E8" i="6"/>
  <c r="S40" i="2"/>
  <c r="U3" i="2"/>
  <c r="U40" i="2" s="1"/>
  <c r="T40" i="2"/>
  <c r="V40" i="2"/>
  <c r="W40" i="2"/>
  <c r="X3" i="2"/>
  <c r="X40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G112" i="6" s="1"/>
  <c r="I112" i="6" s="1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G63" i="6" s="1"/>
  <c r="I63" i="6" s="1"/>
  <c r="E75" i="6"/>
  <c r="G75" i="6" s="1"/>
  <c r="I75" i="6" s="1"/>
  <c r="E87" i="6"/>
  <c r="E99" i="6"/>
  <c r="E111" i="6"/>
  <c r="E119" i="6"/>
  <c r="E131" i="6"/>
  <c r="E147" i="6"/>
  <c r="E159" i="6"/>
  <c r="G159" i="6" s="1"/>
  <c r="I159" i="6" s="1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G27" i="6" s="1"/>
  <c r="I27" i="6" s="1"/>
  <c r="E35" i="6"/>
  <c r="E47" i="6"/>
  <c r="E55" i="6"/>
  <c r="E71" i="6"/>
  <c r="E83" i="6"/>
  <c r="E95" i="6"/>
  <c r="E107" i="6"/>
  <c r="E127" i="6"/>
  <c r="E139" i="6"/>
  <c r="E155" i="6"/>
  <c r="E10" i="6"/>
  <c r="G10" i="6" s="1"/>
  <c r="I10" i="6" s="1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G154" i="6" s="1"/>
  <c r="I154" i="6" s="1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349" i="3"/>
  <c r="W349" i="3"/>
  <c r="X3" i="3"/>
  <c r="X349" i="3" s="1"/>
  <c r="U18" i="3"/>
  <c r="U349" i="3" s="1"/>
  <c r="G16" i="6"/>
  <c r="I16" i="6" s="1"/>
  <c r="G80" i="6"/>
  <c r="I80" i="6" s="1"/>
  <c r="I18" i="8" l="1"/>
  <c r="I75" i="8"/>
  <c r="I118" i="8"/>
  <c r="I91" i="8"/>
  <c r="K91" i="8" s="1"/>
  <c r="I43" i="8"/>
  <c r="K43" i="8" s="1"/>
  <c r="I76" i="8"/>
  <c r="I15" i="8"/>
  <c r="I48" i="8"/>
  <c r="K48" i="8" s="1"/>
  <c r="I20" i="8"/>
  <c r="K20" i="8" s="1"/>
  <c r="I81" i="8"/>
  <c r="I126" i="8"/>
  <c r="I140" i="8"/>
  <c r="K140" i="8" s="1"/>
  <c r="I144" i="8"/>
  <c r="K144" i="8" s="1"/>
  <c r="I25" i="8"/>
  <c r="I107" i="8"/>
  <c r="I122" i="8"/>
  <c r="K122" i="8" s="1"/>
  <c r="I86" i="8"/>
  <c r="I158" i="8"/>
  <c r="I162" i="8"/>
  <c r="I54" i="8"/>
  <c r="I36" i="8"/>
  <c r="K36" i="8" s="1"/>
  <c r="I11" i="8"/>
  <c r="I124" i="8"/>
  <c r="I127" i="8"/>
  <c r="K127" i="8" s="1"/>
  <c r="I70" i="8"/>
  <c r="K70" i="8" s="1"/>
  <c r="I108" i="8"/>
  <c r="I113" i="8"/>
  <c r="I123" i="8"/>
  <c r="K123" i="8" s="1"/>
  <c r="I97" i="8"/>
  <c r="K97" i="8" s="1"/>
  <c r="I65" i="8"/>
  <c r="I159" i="8"/>
  <c r="I163" i="8"/>
  <c r="K163" i="8" s="1"/>
  <c r="I49" i="8"/>
  <c r="I68" i="8"/>
  <c r="I38" i="8"/>
  <c r="I145" i="8"/>
  <c r="K145" i="8" s="1"/>
  <c r="I131" i="8"/>
  <c r="I77" i="8"/>
  <c r="I112" i="8"/>
  <c r="I60" i="8"/>
  <c r="K60" i="8" s="1"/>
  <c r="I24" i="8"/>
  <c r="K24" i="8" s="1"/>
  <c r="I61" i="8"/>
  <c r="I146" i="8"/>
  <c r="I35" i="8"/>
  <c r="K35" i="8" s="1"/>
  <c r="I93" i="8"/>
  <c r="I99" i="8"/>
  <c r="I34" i="8"/>
  <c r="I100" i="8"/>
  <c r="K100" i="8" s="1"/>
  <c r="I188" i="8"/>
  <c r="I180" i="8"/>
  <c r="I172" i="8"/>
  <c r="I191" i="8"/>
  <c r="K191" i="8" s="1"/>
  <c r="I32" i="8"/>
  <c r="K32" i="8" s="1"/>
  <c r="I147" i="8"/>
  <c r="I9" i="8"/>
  <c r="I102" i="8"/>
  <c r="K102" i="8" s="1"/>
  <c r="I129" i="8"/>
  <c r="K129" i="8" s="1"/>
  <c r="I67" i="8"/>
  <c r="I148" i="8"/>
  <c r="I164" i="8"/>
  <c r="K164" i="8" s="1"/>
  <c r="I51" i="8"/>
  <c r="K51" i="8" s="1"/>
  <c r="I183" i="8"/>
  <c r="I66" i="8"/>
  <c r="I10" i="8"/>
  <c r="K10" i="8" s="1"/>
  <c r="I46" i="8"/>
  <c r="K46" i="8" s="1"/>
  <c r="I194" i="8"/>
  <c r="I186" i="8"/>
  <c r="I178" i="8"/>
  <c r="K178" i="8" s="1"/>
  <c r="I170" i="8"/>
  <c r="K170" i="8" s="1"/>
  <c r="I189" i="8"/>
  <c r="I181" i="8"/>
  <c r="I173" i="8"/>
  <c r="K173" i="8" s="1"/>
  <c r="I175" i="8"/>
  <c r="K175" i="8" s="1"/>
  <c r="I119" i="8"/>
  <c r="I132" i="8"/>
  <c r="I141" i="8"/>
  <c r="K141" i="8" s="1"/>
  <c r="I78" i="8"/>
  <c r="K78" i="8" s="1"/>
  <c r="I29" i="8"/>
  <c r="I151" i="8"/>
  <c r="I167" i="8"/>
  <c r="K167" i="8" s="1"/>
  <c r="I22" i="8"/>
  <c r="K22" i="8" s="1"/>
  <c r="I40" i="8"/>
  <c r="I94" i="8"/>
  <c r="I45" i="8"/>
  <c r="K45" i="8" s="1"/>
  <c r="I39" i="8"/>
  <c r="K39" i="8" s="1"/>
  <c r="I57" i="8"/>
  <c r="I104" i="8"/>
  <c r="I121" i="8"/>
  <c r="K121" i="8" s="1"/>
  <c r="I138" i="8"/>
  <c r="K138" i="8" s="1"/>
  <c r="I71" i="8"/>
  <c r="I79" i="8"/>
  <c r="I103" i="8"/>
  <c r="K103" i="8" s="1"/>
  <c r="I110" i="8"/>
  <c r="K110" i="8" s="1"/>
  <c r="I114" i="8"/>
  <c r="I125" i="8"/>
  <c r="I98" i="8"/>
  <c r="K98" i="8" s="1"/>
  <c r="I41" i="8"/>
  <c r="I82" i="8"/>
  <c r="I16" i="8"/>
  <c r="I52" i="8"/>
  <c r="I87" i="8"/>
  <c r="K87" i="8" s="1"/>
  <c r="I152" i="8"/>
  <c r="I8" i="8"/>
  <c r="K8" i="8" s="1"/>
  <c r="I27" i="8"/>
  <c r="K27" i="8" s="1"/>
  <c r="I63" i="8"/>
  <c r="K63" i="8" s="1"/>
  <c r="I95" i="8"/>
  <c r="I19" i="8"/>
  <c r="I55" i="8"/>
  <c r="K55" i="8" s="1"/>
  <c r="I62" i="8"/>
  <c r="K62" i="8" s="1"/>
  <c r="I192" i="8"/>
  <c r="I184" i="8"/>
  <c r="I176" i="8"/>
  <c r="K176" i="8" s="1"/>
  <c r="I168" i="8"/>
  <c r="K168" i="8" s="1"/>
  <c r="I187" i="8"/>
  <c r="I179" i="8"/>
  <c r="I171" i="8"/>
  <c r="K171" i="8" s="1"/>
  <c r="I106" i="8"/>
  <c r="K106" i="8" s="1"/>
  <c r="I130" i="8"/>
  <c r="I135" i="8"/>
  <c r="I139" i="8"/>
  <c r="K139" i="8" s="1"/>
  <c r="I143" i="8"/>
  <c r="K143" i="8" s="1"/>
  <c r="I72" i="8"/>
  <c r="I105" i="8"/>
  <c r="I115" i="8"/>
  <c r="K115" i="8" s="1"/>
  <c r="I120" i="8"/>
  <c r="K120" i="8" s="1"/>
  <c r="I50" i="8"/>
  <c r="I56" i="8"/>
  <c r="I157" i="8"/>
  <c r="K157" i="8" s="1"/>
  <c r="I14" i="8"/>
  <c r="K14" i="8" s="1"/>
  <c r="I31" i="8"/>
  <c r="I84" i="8"/>
  <c r="I88" i="8"/>
  <c r="K88" i="8" s="1"/>
  <c r="I13" i="8"/>
  <c r="K13" i="8" s="1"/>
  <c r="I30" i="8"/>
  <c r="I47" i="8"/>
  <c r="I190" i="8"/>
  <c r="K190" i="8" s="1"/>
  <c r="I182" i="8"/>
  <c r="K182" i="8" s="1"/>
  <c r="I174" i="8"/>
  <c r="I193" i="8"/>
  <c r="I185" i="8"/>
  <c r="K185" i="8" s="1"/>
  <c r="I177" i="8"/>
  <c r="K177" i="8" s="1"/>
  <c r="I169" i="8"/>
  <c r="K41" i="8"/>
  <c r="K152" i="8"/>
  <c r="K95" i="8"/>
  <c r="K76" i="8"/>
  <c r="K188" i="8"/>
  <c r="K180" i="8"/>
  <c r="K172" i="8"/>
  <c r="K194" i="8"/>
  <c r="K186" i="8"/>
  <c r="K189" i="8"/>
  <c r="K181" i="8"/>
  <c r="K104" i="8"/>
  <c r="K134" i="8"/>
  <c r="K67" i="8"/>
  <c r="K118" i="8"/>
  <c r="K82" i="8"/>
  <c r="K183" i="8"/>
  <c r="K130" i="8"/>
  <c r="K105" i="8"/>
  <c r="K128" i="8"/>
  <c r="K15" i="8"/>
  <c r="K50" i="8"/>
  <c r="K56" i="8"/>
  <c r="K161" i="8"/>
  <c r="K109" i="8"/>
  <c r="K136" i="8"/>
  <c r="K77" i="8"/>
  <c r="K116" i="8"/>
  <c r="K133" i="8"/>
  <c r="K42" i="8"/>
  <c r="K61" i="8"/>
  <c r="K150" i="8"/>
  <c r="K154" i="8"/>
  <c r="K18" i="8"/>
  <c r="K93" i="8"/>
  <c r="K17" i="8"/>
  <c r="K34" i="8"/>
  <c r="K53" i="8"/>
  <c r="K192" i="8"/>
  <c r="K184" i="8"/>
  <c r="K187" i="8"/>
  <c r="K179" i="8"/>
  <c r="K125" i="8"/>
  <c r="K83" i="8"/>
  <c r="K165" i="8"/>
  <c r="K84" i="8"/>
  <c r="K64" i="8"/>
  <c r="K47" i="8"/>
  <c r="K66" i="8"/>
  <c r="K74" i="8"/>
  <c r="K101" i="8"/>
  <c r="K117" i="8"/>
  <c r="K85" i="8"/>
  <c r="K29" i="8"/>
  <c r="K147" i="8"/>
  <c r="K151" i="8"/>
  <c r="K155" i="8"/>
  <c r="K40" i="8"/>
  <c r="K59" i="8"/>
  <c r="K9" i="8"/>
  <c r="K21" i="8"/>
  <c r="K57" i="8"/>
  <c r="K174" i="8"/>
  <c r="K193" i="8"/>
  <c r="K169" i="8"/>
  <c r="G24" i="6"/>
  <c r="I24" i="6" s="1"/>
  <c r="G7" i="6"/>
  <c r="I7" i="6" s="1"/>
  <c r="G5" i="8"/>
  <c r="F5" i="6"/>
  <c r="K19" i="8"/>
  <c r="K132" i="8"/>
  <c r="K113" i="8"/>
  <c r="K65" i="8"/>
  <c r="K94" i="8"/>
  <c r="K72" i="8"/>
  <c r="K38" i="8"/>
  <c r="K149" i="8"/>
  <c r="K166" i="8"/>
  <c r="K54" i="8"/>
  <c r="K156" i="8"/>
  <c r="K146" i="8"/>
  <c r="K162" i="8"/>
  <c r="K99" i="8"/>
  <c r="E5" i="8"/>
  <c r="K68" i="8"/>
  <c r="K111" i="8"/>
  <c r="K153" i="8"/>
  <c r="K92" i="8"/>
  <c r="K28" i="8"/>
  <c r="K30" i="8"/>
  <c r="K81" i="8"/>
  <c r="K26" i="8"/>
  <c r="K108" i="8"/>
  <c r="K79" i="8"/>
  <c r="K114" i="8"/>
  <c r="K160" i="8"/>
  <c r="K44" i="8"/>
  <c r="K58" i="8"/>
  <c r="K37" i="8"/>
  <c r="K71" i="8"/>
  <c r="K124" i="8"/>
  <c r="K135" i="8"/>
  <c r="K80" i="8"/>
  <c r="K31" i="8"/>
  <c r="K96" i="8"/>
  <c r="F5" i="8"/>
  <c r="K23" i="8"/>
  <c r="K107" i="8"/>
  <c r="K112" i="8"/>
  <c r="K126" i="8"/>
  <c r="K131" i="8"/>
  <c r="K158" i="8"/>
  <c r="K89" i="8"/>
  <c r="K137" i="8"/>
  <c r="K49" i="8"/>
  <c r="K90" i="8"/>
  <c r="K142" i="8"/>
  <c r="K75" i="8"/>
  <c r="K16" i="8"/>
  <c r="K33" i="8"/>
  <c r="K52" i="8"/>
  <c r="K148" i="8"/>
  <c r="K25" i="8"/>
  <c r="K11" i="8"/>
  <c r="K12" i="8"/>
  <c r="K159" i="8"/>
  <c r="K119" i="8"/>
  <c r="K69" i="8"/>
  <c r="K73" i="8"/>
  <c r="K86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I5" i="8" l="1"/>
  <c r="K5" i="8"/>
  <c r="G5" i="6"/>
  <c r="I5" i="6"/>
</calcChain>
</file>

<file path=xl/sharedStrings.xml><?xml version="1.0" encoding="utf-8"?>
<sst xmlns="http://schemas.openxmlformats.org/spreadsheetml/2006/main" count="3618" uniqueCount="1366">
  <si>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</si>
  <si>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</si>
  <si>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</si>
  <si>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</si>
  <si>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</si>
  <si>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</si>
  <si>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</si>
  <si>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</si>
  <si>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</si>
  <si>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</si>
  <si>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</si>
  <si>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</si>
  <si>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</si>
  <si>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</si>
  <si>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</si>
  <si>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</si>
  <si>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</si>
  <si>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</si>
  <si>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</si>
  <si>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</si>
  <si>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</si>
  <si>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</si>
  <si>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</si>
  <si>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</si>
  <si>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</si>
  <si>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</si>
  <si>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</si>
  <si>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</si>
  <si>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</si>
  <si>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</si>
  <si>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</si>
  <si>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</si>
  <si>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</si>
  <si>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</si>
  <si>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</si>
  <si>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</si>
  <si>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</si>
  <si>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</si>
  <si>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</si>
  <si>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</si>
  <si>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</si>
  <si>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</si>
  <si>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</si>
  <si>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</si>
  <si>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</si>
  <si>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</si>
  <si>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</si>
  <si>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</si>
  <si>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</si>
  <si>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</si>
  <si>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</si>
  <si>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</si>
  <si>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</si>
  <si>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</si>
  <si>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</si>
  <si>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</si>
  <si>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</si>
  <si>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</si>
  <si>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</si>
  <si>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</si>
  <si>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</si>
  <si>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</si>
  <si>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</si>
  <si>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</si>
  <si>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</si>
  <si>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</si>
  <si>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</si>
  <si>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</si>
  <si>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</si>
  <si>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</si>
  <si>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</si>
  <si>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</si>
  <si>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</si>
  <si>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</si>
  <si>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</si>
  <si>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</si>
  <si>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</si>
  <si>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</si>
  <si>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</si>
  <si>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</si>
  <si>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</si>
  <si>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</si>
  <si>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</si>
  <si>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</si>
  <si>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</si>
  <si>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</si>
  <si>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</si>
  <si>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</si>
  <si>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</si>
  <si>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</si>
  <si>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</si>
  <si>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</si>
  <si>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</si>
  <si>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</si>
  <si>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</si>
  <si>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</si>
  <si>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</si>
  <si>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</si>
  <si>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</si>
  <si>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</si>
  <si>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</si>
  <si>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</si>
  <si>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</si>
  <si>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</si>
  <si>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</si>
  <si>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</si>
  <si>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</si>
  <si>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</si>
  <si>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</si>
  <si>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</si>
  <si>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</si>
  <si>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</si>
  <si>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</si>
  <si>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</si>
  <si>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</si>
  <si>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</si>
  <si>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</si>
  <si>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</si>
  <si>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</si>
  <si>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</si>
  <si>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</si>
  <si>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</si>
  <si>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</si>
  <si>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</si>
  <si>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</si>
  <si>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</si>
  <si>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</si>
  <si>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</si>
  <si>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</si>
  <si>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</si>
  <si>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</si>
  <si>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</si>
  <si>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</si>
  <si>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</si>
  <si>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</si>
  <si>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</si>
  <si>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</si>
  <si>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</si>
  <si>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</si>
  <si>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</si>
  <si>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</si>
  <si>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</si>
  <si>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</si>
  <si>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</si>
  <si>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</si>
  <si>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</si>
  <si>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</si>
  <si>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</si>
  <si>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</si>
  <si>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</si>
  <si>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</si>
  <si>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</si>
  <si>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</si>
  <si>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</si>
  <si>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</si>
  <si>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</si>
  <si>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</si>
  <si>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</si>
  <si>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</si>
  <si>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</si>
  <si>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</si>
  <si>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</si>
  <si>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</si>
  <si>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</si>
  <si>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</si>
  <si>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</si>
  <si>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</si>
  <si>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</si>
  <si>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</si>
  <si>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</si>
  <si>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</si>
  <si>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</si>
  <si>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</si>
  <si>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</si>
  <si>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</si>
  <si>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</si>
  <si>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</si>
  <si>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</si>
  <si>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</si>
  <si>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</si>
  <si>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</si>
  <si>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</si>
  <si>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</si>
  <si>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</si>
  <si>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</si>
  <si>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</si>
  <si>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</si>
  <si>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</si>
  <si>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</si>
  <si>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</si>
  <si>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</si>
  <si>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</si>
  <si>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</si>
  <si>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</si>
  <si>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</si>
  <si>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</si>
  <si>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</si>
  <si>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</si>
  <si>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</si>
  <si>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</si>
  <si>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</si>
  <si>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</si>
  <si>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</si>
  <si>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</si>
  <si>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</si>
  <si>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</si>
  <si>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</si>
  <si>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</si>
  <si>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</si>
  <si>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</si>
  <si>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</si>
  <si>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</si>
  <si>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</si>
  <si>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</si>
  <si>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</si>
  <si>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</si>
  <si>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</si>
  <si>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</si>
  <si>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</si>
  <si>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</si>
  <si>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</si>
  <si>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</si>
  <si>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</si>
  <si>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</si>
  <si>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</si>
  <si>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</si>
  <si>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</si>
  <si>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</si>
  <si>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</si>
  <si>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</si>
  <si>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</si>
  <si>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</si>
  <si>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</si>
  <si>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</si>
  <si>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</si>
  <si>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</si>
  <si>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</si>
  <si>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</si>
  <si>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</si>
  <si>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</si>
  <si>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</si>
  <si>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</si>
  <si>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</si>
  <si>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</si>
  <si>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</si>
  <si>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</si>
  <si>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</si>
  <si>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</si>
  <si>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</si>
  <si>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</si>
  <si>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</si>
  <si>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</si>
  <si>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</si>
  <si>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</si>
  <si>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</si>
  <si>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</si>
  <si>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</si>
  <si>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</si>
  <si>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</si>
  <si>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</si>
  <si>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</si>
  <si>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</si>
  <si>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</si>
  <si>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</si>
  <si>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</si>
  <si>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</si>
  <si>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</si>
  <si>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</si>
  <si>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</si>
  <si>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</si>
  <si>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</si>
  <si>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</si>
  <si>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</si>
  <si>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</si>
  <si>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</si>
  <si>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</si>
  <si>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</si>
  <si>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</si>
  <si>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</si>
  <si>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</si>
  <si>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</si>
  <si>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</si>
  <si>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</si>
  <si>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</si>
  <si>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</si>
  <si>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</si>
  <si>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</si>
  <si>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</si>
  <si>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</si>
  <si>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</si>
  <si>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</si>
  <si>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</si>
  <si>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</si>
  <si>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</si>
  <si>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</si>
  <si>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</si>
  <si>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</si>
  <si>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</si>
  <si>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</si>
  <si>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</si>
  <si>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</si>
  <si>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</si>
  <si>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</si>
  <si>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</si>
  <si>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</si>
  <si>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</si>
  <si>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</si>
  <si>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</si>
  <si>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</si>
  <si>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</si>
  <si>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</si>
  <si>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</si>
  <si>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</si>
  <si>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</si>
  <si>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</si>
  <si>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</si>
  <si>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</si>
  <si>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</si>
  <si>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</si>
  <si>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</si>
  <si>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</si>
  <si>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</si>
  <si>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</si>
  <si>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</si>
  <si>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</si>
  <si>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</si>
  <si>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</si>
  <si>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</si>
  <si>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</si>
  <si>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</si>
  <si>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</si>
  <si>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</si>
  <si>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</si>
  <si>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</si>
  <si>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</si>
  <si>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</si>
  <si>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</si>
  <si>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</si>
  <si>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</si>
  <si>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</si>
  <si>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</si>
  <si>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</si>
  <si>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</si>
  <si>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</si>
  <si>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</si>
  <si>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</si>
  <si>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</si>
  <si>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</si>
  <si>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</si>
  <si>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</si>
  <si>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</si>
  <si>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</si>
  <si>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</si>
  <si>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</si>
  <si>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</si>
  <si>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</si>
  <si>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</si>
  <si>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</si>
  <si>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</si>
  <si>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</si>
  <si>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</si>
  <si>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</si>
  <si>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</si>
  <si>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</si>
  <si>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</si>
  <si>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</si>
  <si>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</si>
  <si>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</si>
  <si>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</si>
  <si>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</si>
  <si>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</si>
  <si>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</si>
  <si>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</si>
  <si>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</si>
  <si>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</si>
  <si>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</si>
  <si>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</si>
  <si>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</si>
  <si>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</si>
  <si>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</si>
  <si>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</si>
  <si>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</si>
  <si>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</si>
  <si>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</si>
  <si>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</si>
  <si>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</si>
  <si>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</si>
  <si>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</si>
  <si>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</si>
  <si>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</si>
  <si>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</si>
  <si>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</si>
  <si>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</si>
  <si>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</si>
  <si>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</si>
  <si>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</si>
  <si>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</si>
  <si>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</si>
  <si>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</si>
  <si>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</si>
  <si>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</si>
  <si>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</si>
  <si>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</si>
  <si>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</si>
  <si>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</si>
  <si>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</si>
  <si>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</si>
  <si>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</si>
  <si>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</si>
  <si>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</si>
  <si>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</si>
  <si>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</si>
  <si>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</si>
  <si>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</si>
  <si>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</si>
  <si>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</si>
  <si>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</si>
  <si>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</si>
  <si>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</si>
  <si>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</si>
  <si>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</si>
  <si>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</si>
  <si>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</si>
  <si>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</si>
  <si>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</si>
  <si>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</si>
  <si>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</si>
  <si>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</si>
  <si>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</si>
  <si>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</si>
  <si>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</si>
  <si>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</si>
  <si>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</si>
  <si>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</si>
  <si>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</si>
  <si>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</si>
  <si>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</si>
  <si>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</si>
  <si>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</si>
  <si>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</si>
  <si>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</si>
  <si>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</si>
  <si>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</si>
  <si>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</si>
  <si>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</si>
  <si>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</si>
  <si>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</si>
  <si>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</si>
  <si>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</si>
  <si>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</si>
  <si>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</si>
  <si>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</si>
  <si>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</si>
  <si>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</si>
  <si>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</si>
  <si>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</si>
  <si>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</si>
  <si>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</si>
  <si>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</si>
  <si>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</si>
  <si>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</si>
  <si>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</si>
  <si>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</si>
  <si>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</si>
  <si>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</si>
  <si>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</si>
  <si>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</si>
  <si>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</si>
  <si>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</si>
  <si>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</si>
  <si>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</si>
  <si>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</si>
  <si>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</si>
  <si>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</si>
  <si>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</si>
  <si>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</si>
  <si>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</si>
  <si>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</si>
  <si>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</si>
  <si>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</si>
  <si>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</si>
  <si>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</si>
  <si>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</si>
  <si>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</si>
  <si>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</si>
  <si>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</si>
  <si>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</si>
  <si>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</si>
  <si>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</si>
  <si>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</si>
  <si>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</si>
  <si>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</si>
  <si>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</si>
  <si>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</si>
  <si>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</si>
  <si>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</si>
  <si>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</si>
  <si>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</si>
  <si>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</si>
  <si>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</si>
  <si>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</si>
  <si>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</si>
  <si>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</si>
  <si>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</si>
  <si>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</si>
  <si>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</si>
  <si>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</si>
  <si>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</si>
  <si>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</si>
  <si>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</si>
  <si>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</si>
  <si>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</si>
  <si>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</si>
  <si>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</si>
  <si>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</si>
  <si>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</si>
  <si>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</si>
  <si>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</si>
  <si>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</si>
  <si>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</si>
  <si>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</si>
  <si>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</si>
  <si>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</si>
  <si>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</si>
  <si>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</si>
  <si>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</si>
  <si>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</si>
  <si>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</si>
  <si>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</si>
  <si>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</si>
  <si>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</si>
  <si>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</si>
  <si>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</si>
  <si>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</si>
  <si>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</si>
  <si>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</si>
  <si>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</si>
  <si>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</si>
  <si>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</si>
  <si>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</si>
  <si>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</si>
  <si>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</si>
  <si>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</si>
  <si>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</si>
  <si>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</si>
  <si>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</si>
  <si>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</si>
  <si>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</si>
  <si>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</si>
  <si>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</si>
  <si>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</si>
  <si>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</si>
  <si>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</si>
  <si>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</si>
  <si>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</si>
  <si>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</si>
  <si>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</si>
  <si>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</si>
  <si>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</si>
  <si>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</si>
  <si>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</si>
  <si>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</si>
  <si>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</si>
  <si>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</si>
  <si>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</si>
  <si>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</si>
  <si>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</si>
  <si>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</si>
  <si>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</si>
  <si>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</si>
  <si>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</si>
  <si>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</si>
  <si>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</si>
  <si>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</si>
  <si>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</si>
  <si>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</si>
  <si>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</si>
  <si>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</si>
  <si>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</si>
  <si>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</si>
  <si>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</si>
  <si>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</si>
  <si>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</si>
  <si>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</si>
  <si>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</si>
  <si>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</si>
  <si>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</si>
  <si>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</si>
  <si>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</si>
  <si>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</si>
  <si>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</si>
  <si>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</si>
  <si>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</si>
  <si>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</si>
  <si>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</si>
  <si>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</si>
  <si>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</si>
  <si>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</si>
  <si>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</si>
  <si>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</si>
  <si>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</si>
  <si>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</si>
  <si>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</si>
  <si>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</si>
  <si>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</si>
  <si>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</si>
  <si>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</si>
  <si>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</si>
  <si>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</si>
  <si>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</si>
  <si>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</si>
  <si>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</si>
  <si>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</si>
  <si>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</si>
  <si>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</si>
  <si>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</si>
  <si>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</si>
  <si>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</si>
  <si>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</si>
  <si>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</si>
  <si>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</si>
  <si>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</si>
  <si>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</si>
  <si>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</si>
  <si>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</si>
  <si>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</si>
  <si>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</si>
  <si>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</si>
  <si>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</si>
  <si>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</si>
  <si>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</si>
  <si>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</si>
  <si>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</si>
  <si>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</si>
  <si>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</si>
  <si>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</si>
  <si>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</si>
  <si>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</si>
  <si>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</si>
  <si>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</si>
  <si>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</si>
  <si>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</si>
  <si>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</si>
  <si>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</si>
  <si>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</si>
  <si>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</si>
  <si>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</si>
  <si>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</si>
  <si>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</si>
  <si>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</si>
  <si>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</si>
  <si>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</si>
  <si>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</si>
  <si>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</si>
  <si>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</si>
  <si>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</si>
  <si>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</si>
  <si>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</si>
  <si>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</si>
  <si>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</si>
  <si>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</si>
  <si>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</si>
  <si>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</si>
  <si>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</si>
  <si>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</si>
  <si>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</si>
  <si>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</si>
  <si>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</si>
  <si>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</si>
  <si>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</si>
  <si>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</si>
  <si>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</si>
  <si>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</si>
  <si>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</si>
  <si>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</si>
  <si>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</si>
  <si>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</si>
  <si>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</si>
  <si>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</si>
  <si>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</si>
  <si>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</si>
  <si>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</si>
  <si>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</si>
  <si>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</si>
  <si>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</si>
  <si>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</si>
  <si>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</si>
  <si>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</si>
  <si>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</si>
  <si>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</si>
  <si>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</si>
  <si>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</si>
  <si>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</si>
  <si>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</si>
  <si>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</si>
  <si>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</si>
  <si>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</si>
  <si>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</si>
  <si>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</si>
  <si>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</si>
  <si>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</si>
  <si>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</si>
  <si>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</si>
  <si>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</si>
  <si>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</si>
  <si>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</si>
  <si>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</si>
  <si>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</si>
  <si>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</si>
  <si>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</si>
  <si>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</si>
  <si>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</si>
  <si>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</si>
  <si>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</si>
  <si>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</si>
  <si>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</si>
  <si>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</si>
  <si>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</si>
  <si>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</si>
  <si>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</si>
  <si>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</si>
  <si>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</si>
  <si>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</si>
  <si>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</si>
  <si>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</si>
  <si>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</si>
  <si>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</si>
  <si>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</si>
  <si>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</si>
  <si>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</si>
  <si>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</si>
  <si>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</si>
  <si>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</si>
  <si>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</si>
  <si>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</si>
  <si>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</si>
  <si>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</si>
  <si>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</si>
  <si>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</si>
  <si>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</si>
  <si>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</si>
  <si>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</si>
  <si>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</si>
  <si>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</si>
  <si>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</si>
  <si>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</si>
  <si>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</si>
  <si>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</si>
  <si>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</si>
  <si>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</si>
  <si>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</si>
  <si>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</si>
  <si>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</si>
  <si>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</si>
  <si>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</si>
  <si>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</si>
  <si>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</si>
  <si>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</si>
  <si>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</si>
  <si>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</si>
  <si>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</si>
  <si>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</si>
  <si>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</si>
  <si>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</si>
  <si>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</si>
  <si>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</si>
  <si>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</si>
  <si>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</si>
  <si>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</si>
  <si>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</si>
  <si>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</si>
  <si>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</si>
  <si>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</si>
  <si>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</si>
  <si>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</si>
  <si>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</si>
  <si>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</si>
  <si>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</si>
  <si>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</si>
  <si>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</si>
  <si>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</si>
  <si>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</si>
  <si>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</si>
  <si>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</si>
  <si>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</si>
  <si>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</si>
  <si>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</si>
  <si>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</si>
  <si>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</si>
  <si>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</si>
  <si>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</si>
  <si>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</si>
  <si>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</si>
  <si>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</si>
  <si>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</si>
  <si>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</si>
  <si>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</si>
  <si>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</si>
  <si>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</si>
  <si>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</si>
  <si>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</si>
  <si>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</si>
  <si>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</si>
  <si>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</si>
  <si>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</si>
  <si>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</si>
  <si>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</si>
  <si>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</si>
  <si>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</si>
  <si>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</si>
  <si>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</si>
  <si>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</si>
  <si>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</si>
  <si>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</si>
  <si>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</si>
  <si>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</si>
  <si>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</si>
  <si>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</si>
  <si>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</si>
  <si>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</si>
  <si>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</si>
  <si>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</si>
  <si>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</si>
  <si>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</si>
  <si>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</si>
  <si>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</si>
  <si>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</si>
  <si>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</si>
  <si>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</si>
  <si>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</si>
  <si>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</si>
  <si>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</si>
  <si>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</si>
  <si>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</si>
  <si>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</si>
  <si>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</si>
  <si>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</si>
  <si>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</si>
  <si>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</si>
  <si>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</si>
  <si>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</si>
  <si>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</si>
  <si>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</si>
  <si>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</si>
  <si>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</si>
  <si>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</si>
  <si>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</si>
  <si>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</si>
  <si>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</si>
  <si>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</si>
  <si>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</si>
  <si>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</si>
  <si>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</si>
  <si>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</si>
  <si>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</si>
  <si>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</si>
  <si>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</si>
  <si>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</si>
  <si>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</si>
  <si>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</si>
  <si>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</si>
  <si>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</si>
  <si>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</si>
  <si>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</si>
  <si>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</si>
  <si>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</si>
  <si>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</si>
  <si>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</si>
  <si>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</si>
  <si>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</si>
  <si>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</si>
  <si>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</si>
  <si>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</si>
  <si>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</si>
  <si>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</si>
  <si>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</si>
  <si>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</si>
  <si>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</si>
  <si>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</si>
  <si>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</si>
  <si>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</si>
  <si>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</si>
  <si>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</si>
  <si>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</si>
  <si>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</si>
  <si>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</si>
  <si>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</si>
  <si>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</si>
  <si>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</si>
  <si>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</si>
  <si>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</si>
  <si>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</si>
  <si>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</si>
  <si>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</si>
  <si>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</si>
  <si>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</si>
  <si>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</si>
  <si>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</si>
  <si>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</si>
  <si>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</si>
  <si>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</si>
  <si>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</si>
  <si>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</si>
  <si>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</si>
  <si>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</si>
  <si>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</si>
  <si>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</si>
  <si>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</si>
  <si>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</si>
  <si>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</si>
  <si>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</si>
  <si>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</si>
  <si>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</si>
  <si>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</si>
  <si>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</si>
  <si>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</si>
  <si>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</si>
  <si>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</si>
  <si>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</si>
  <si>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</si>
  <si>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1. B2S Mega Bangna</t>
  </si>
  <si>
    <t>B2S002</t>
  </si>
  <si>
    <t>2.B2S CPN Korat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</si>
  <si>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</si>
  <si>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</si>
  <si>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</si>
  <si>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</si>
  <si>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</si>
  <si>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</si>
  <si>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</si>
  <si>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</si>
  <si>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</si>
  <si>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</si>
  <si>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</si>
  <si>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</si>
  <si>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</si>
  <si>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</si>
  <si>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</si>
  <si>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</si>
  <si>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</si>
  <si>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</si>
  <si>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</si>
  <si>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</si>
  <si>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</si>
  <si>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</si>
  <si>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</si>
  <si>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</si>
  <si>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</si>
  <si>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</si>
  <si>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</si>
  <si>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</si>
  <si>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</si>
  <si>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</si>
  <si>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</si>
  <si>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</si>
  <si>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</si>
  <si>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</si>
  <si>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</si>
  <si>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</si>
  <si>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</si>
  <si>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</si>
  <si>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</si>
  <si>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</si>
  <si>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</si>
  <si>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</si>
  <si>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</si>
  <si>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</si>
  <si>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</si>
  <si>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</si>
  <si>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</si>
  <si>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</si>
  <si>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</si>
  <si>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</si>
  <si>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</si>
  <si>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</si>
  <si>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</si>
  <si>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</si>
  <si>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</si>
  <si>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</si>
  <si>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</si>
  <si>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</si>
  <si>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</si>
  <si>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</si>
  <si>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</si>
  <si>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</si>
  <si>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</si>
  <si>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</si>
  <si>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</si>
  <si>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</si>
  <si>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</si>
  <si>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</si>
  <si>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</si>
  <si>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</si>
  <si>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</si>
  <si>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</si>
  <si>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</si>
  <si>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</si>
  <si>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</si>
  <si>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</si>
  <si>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</si>
  <si>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</si>
  <si>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</si>
  <si>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</si>
  <si>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</si>
  <si>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</si>
  <si>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</si>
  <si>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</si>
  <si>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</si>
  <si>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</si>
  <si>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</si>
  <si>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</si>
  <si>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</si>
  <si>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</si>
  <si>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</si>
  <si>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</si>
  <si>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</si>
  <si>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</si>
  <si>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</si>
  <si>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</si>
  <si>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</si>
  <si>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</si>
  <si>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</si>
  <si>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</si>
  <si>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</si>
  <si>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</si>
  <si>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</si>
  <si>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</si>
  <si>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</si>
  <si>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</si>
  <si>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</si>
  <si>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</si>
  <si>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</si>
  <si>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</si>
  <si>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</si>
  <si>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</si>
  <si>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</si>
  <si>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</si>
  <si>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</si>
  <si>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</si>
  <si>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</si>
  <si>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</si>
  <si>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</si>
  <si>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</si>
  <si>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</si>
  <si>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</si>
  <si>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</si>
  <si>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</si>
  <si>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</si>
  <si>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</si>
  <si>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</si>
  <si>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</si>
  <si>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</si>
  <si>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</si>
  <si>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</si>
  <si>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</si>
  <si>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</si>
  <si>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</si>
  <si>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</si>
  <si>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</si>
  <si>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</si>
  <si>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</si>
  <si>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</si>
  <si>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</si>
  <si>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</si>
  <si>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</si>
  <si>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</si>
  <si>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</si>
  <si>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</si>
  <si>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</si>
  <si>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</si>
  <si>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</si>
  <si>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</si>
  <si>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</si>
  <si>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</si>
  <si>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</si>
  <si>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</si>
  <si>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</si>
  <si>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</si>
  <si>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</si>
  <si>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</si>
  <si>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</si>
  <si>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</si>
  <si>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</si>
  <si>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</si>
  <si>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</si>
  <si>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</si>
  <si>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</si>
  <si>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</si>
  <si>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</si>
  <si>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</si>
  <si>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</si>
  <si>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</si>
  <si>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</si>
  <si>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</si>
  <si>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</si>
  <si>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</si>
  <si>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</si>
  <si>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</si>
  <si>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</si>
  <si>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</si>
  <si>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</si>
  <si>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</si>
  <si>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</si>
  <si>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</si>
  <si>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</si>
  <si>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</si>
  <si>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</si>
  <si>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</si>
  <si>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</si>
  <si>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</si>
  <si>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</si>
  <si>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</si>
  <si>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</si>
  <si>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</si>
  <si>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</si>
  <si>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</si>
  <si>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</si>
  <si>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</si>
  <si>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</si>
  <si>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</si>
  <si>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</si>
  <si>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</si>
  <si>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</si>
  <si>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</si>
  <si>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</si>
  <si>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</si>
  <si>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</si>
  <si>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</si>
  <si>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</si>
  <si>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</si>
  <si>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</si>
  <si>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</si>
  <si>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</si>
  <si>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</si>
  <si>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</si>
  <si>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</si>
  <si>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</si>
  <si>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</si>
  <si>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</si>
  <si>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</si>
  <si>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</si>
  <si>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</si>
  <si>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</si>
  <si>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</si>
  <si>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</si>
  <si>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</si>
  <si>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</si>
  <si>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</si>
  <si>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</si>
  <si>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</si>
  <si>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</si>
  <si>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</si>
  <si>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</si>
  <si>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</si>
  <si>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</si>
  <si>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</si>
  <si>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</si>
  <si>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</si>
  <si>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</si>
  <si>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</si>
  <si>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</si>
  <si>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</si>
  <si>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</si>
  <si>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</si>
  <si>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</si>
  <si>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</si>
  <si>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</si>
  <si>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</si>
  <si>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</si>
  <si>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</si>
  <si>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</si>
  <si>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</si>
  <si>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</si>
  <si>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</si>
  <si>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</si>
  <si>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</si>
  <si>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</si>
  <si>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</si>
  <si>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</si>
  <si>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</si>
  <si>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</si>
  <si>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</si>
  <si>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</si>
  <si>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</si>
  <si>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</si>
  <si>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</si>
  <si>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</si>
  <si>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</si>
  <si>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</si>
  <si>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</si>
  <si>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</si>
  <si>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</si>
  <si>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</si>
  <si>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</si>
  <si>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</si>
  <si>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</si>
  <si>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</si>
  <si>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</si>
  <si>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</si>
  <si>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</si>
  <si>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</si>
  <si>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</si>
  <si>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</si>
  <si>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</si>
  <si>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</si>
  <si>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</si>
  <si>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</si>
  <si>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</si>
  <si>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</si>
  <si>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</si>
  <si>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</si>
  <si>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</si>
  <si>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</si>
  <si>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</si>
  <si>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</si>
  <si>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</si>
  <si>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</si>
  <si>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</si>
  <si>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</si>
  <si>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</si>
  <si>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</si>
  <si>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</si>
  <si>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</si>
  <si>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</si>
  <si>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</si>
  <si>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</si>
  <si>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</si>
  <si>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</si>
  <si>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</si>
  <si>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</si>
  <si>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</si>
  <si>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</si>
  <si>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</si>
  <si>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</si>
  <si>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</si>
  <si>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</si>
  <si>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</si>
  <si>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</si>
  <si>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</si>
  <si>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</si>
  <si>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</si>
  <si>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</si>
  <si>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</si>
  <si>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</si>
  <si>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</si>
  <si>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</si>
  <si>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</si>
  <si>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</si>
  <si>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</si>
  <si>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</si>
  <si>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</si>
  <si>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</si>
  <si>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</si>
  <si>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</si>
  <si>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</si>
  <si>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</si>
  <si>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</si>
  <si>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</si>
  <si>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</si>
  <si>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</si>
  <si>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</si>
  <si>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</si>
  <si>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</si>
  <si>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</si>
  <si>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</si>
  <si>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</si>
  <si>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</si>
  <si>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Canopy เอกชัย 87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</si>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</sst>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20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164" fontId="4" fillId="9" borderId="1" xfId="1" applyNumberFormat="1" applyFont="1" applyFill="1" applyBorder="1" applyAlignment="1">
      <alignment horizontal="left"/>
    </xf>
    <xf numFmtId="164" fontId="4" fillId="9" borderId="1" xfId="1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0" xfId="1" applyNumberFormat="1" applyFont="1"/>
    <xf numFmtId="0" fontId="13" fillId="0" borderId="7" xfId="2" applyFont="1" applyBorder="1"/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3" borderId="1" xfId="1" applyNumberFormat="1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3" fillId="12" borderId="1" xfId="0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2" fillId="8" borderId="4" xfId="0" applyNumberFormat="1" applyFont="1" applyFill="1" applyBorder="1" applyAlignment="1">
      <alignment horizontal="center" vertical="center"/>
    </xf>
    <xf numFmtId="17" fontId="2" fillId="8" borderId="7" xfId="0" applyNumberFormat="1" applyFont="1" applyFill="1" applyBorder="1" applyAlignment="1">
      <alignment horizontal="center" vertical="center"/>
    </xf>
    <xf numFmtId="17" fontId="2" fillId="8" borderId="6" xfId="0" applyNumberFormat="1" applyFont="1" applyFill="1" applyBorder="1" applyAlignment="1">
      <alignment horizontal="center" vertical="center"/>
    </xf>
    <xf numFmtId="17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64" fontId="11" fillId="12" borderId="4" xfId="1" applyNumberFormat="1" applyFont="1" applyFill="1" applyBorder="1" applyAlignment="1">
      <alignment horizontal="center" vertical="center"/>
    </xf>
    <xf numFmtId="164" fontId="11" fillId="12" borderId="7" xfId="1" applyNumberFormat="1" applyFont="1" applyFill="1" applyBorder="1" applyAlignment="1">
      <alignment horizontal="center" vertical="center"/>
    </xf>
    <xf numFmtId="164" fontId="11" fillId="12" borderId="6" xfId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3" fontId="4" fillId="0" borderId="1" xfId="1" applyFont="1" applyBorder="1"/>
    <xf numFmtId="164" fontId="3" fillId="12" borderId="1" xfId="1" applyNumberFormat="1" applyFont="1" applyFill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8" xfId="3"/>
    <cellStyle name="Normal 3" xfId="2"/>
  </cellStyles>
  <dxfs count="0"/>
  <tableStyles count="0" defaultTableStyle="TableStyleMedium2" defaultPivotStyle="PivotStyleLight16"/>
  <colors>
    <mruColors>
      <color rgb="FF00FF0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Desktop\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194"/>
  <sheetViews>
    <sheetView showGridLines="0" tabSelected="1" workbookViewId="0">
      <selection activeCell="N28" sqref="M28:N28"/>
    </sheetView>
  </sheetViews>
  <sheetFormatPr defaultRowHeight="15" customHeight="1"/>
  <cols>
    <col min="1" max="1" width="4" style="68" customWidth="1"/>
    <col min="2" max="2" width="7.28515625" style="67" customWidth="1"/>
    <col min="3" max="4" width="11.140625" style="67" customWidth="1"/>
    <col min="5" max="5" width="15.7109375" style="69" customWidth="1"/>
    <col min="6" max="8" width="15.7109375" style="68" customWidth="1"/>
    <col min="9" max="9" width="18" style="181" customWidth="1"/>
    <col min="10" max="10" width="19.28515625" style="116" customWidth="1"/>
    <col min="11" max="11" width="18.7109375" style="116" customWidth="1"/>
    <col min="12" max="16384" width="9.140625" style="68"/>
  </cols>
  <sheetData>
    <row r="1" spans="2:11" ht="15" customHeight="1">
      <c r="I1" s="198" t="s">
        <v>1364</v>
      </c>
      <c r="J1" s="198"/>
    </row>
    <row r="2" spans="2:11" ht="15" customHeight="1">
      <c r="B2" s="66" t="s">
        <v>1211</v>
      </c>
      <c r="E2" s="64"/>
      <c r="F2" s="61"/>
      <c r="G2" s="61"/>
      <c r="H2" s="61"/>
      <c r="I2" s="199"/>
      <c r="J2" s="199"/>
      <c r="K2" s="180"/>
    </row>
    <row r="3" spans="2:11" ht="15" customHeight="1">
      <c r="B3" s="186" t="s">
        <v>1028</v>
      </c>
      <c r="C3" s="186" t="s">
        <v>928</v>
      </c>
      <c r="D3" s="190" t="s">
        <v>1351</v>
      </c>
      <c r="E3" s="187" t="s">
        <v>45</v>
      </c>
      <c r="F3" s="188" t="s">
        <v>262</v>
      </c>
      <c r="G3" s="188" t="s">
        <v>923</v>
      </c>
      <c r="H3" s="189" t="s">
        <v>1319</v>
      </c>
      <c r="I3" s="182" t="s">
        <v>1348</v>
      </c>
      <c r="J3" s="184" t="s">
        <v>1349</v>
      </c>
      <c r="K3" s="190" t="s">
        <v>927</v>
      </c>
    </row>
    <row r="4" spans="2:11" ht="15.75" customHeight="1">
      <c r="B4" s="186"/>
      <c r="C4" s="186"/>
      <c r="D4" s="191"/>
      <c r="E4" s="187" t="s">
        <v>1347</v>
      </c>
      <c r="F4" s="187" t="s">
        <v>1347</v>
      </c>
      <c r="G4" s="187" t="s">
        <v>1347</v>
      </c>
      <c r="H4" s="187" t="s">
        <v>1347</v>
      </c>
      <c r="I4" s="183"/>
      <c r="J4" s="185"/>
      <c r="K4" s="191"/>
    </row>
    <row r="5" spans="2:11" ht="17.25" hidden="1" customHeight="1">
      <c r="B5" s="192" t="s">
        <v>1030</v>
      </c>
      <c r="C5" s="193"/>
      <c r="D5" s="195"/>
      <c r="E5" s="194">
        <f>SUM(E8:E194)</f>
        <v>475733.25</v>
      </c>
      <c r="F5" s="194">
        <f>SUM(F8:F194)</f>
        <v>640332.75</v>
      </c>
      <c r="G5" s="194">
        <f>SUM(G8:G194)</f>
        <v>36511.5</v>
      </c>
      <c r="H5" s="194">
        <f>SUM(H8:H194)</f>
        <v>3010</v>
      </c>
      <c r="I5" s="194">
        <f>SUM(I8:I194)</f>
        <v>1155587.5</v>
      </c>
      <c r="J5" s="194">
        <f t="shared" ref="J5:K5" si="0">SUM(J8:J194)</f>
        <v>593980</v>
      </c>
      <c r="K5" s="194">
        <f t="shared" si="0"/>
        <v>1749567.5</v>
      </c>
    </row>
    <row r="6" spans="2:11" ht="17.25" customHeight="1">
      <c r="B6" s="192" t="s">
        <v>1365</v>
      </c>
      <c r="C6" s="193"/>
      <c r="D6" s="195"/>
      <c r="E6" s="194">
        <v>285140.5</v>
      </c>
      <c r="F6" s="194">
        <v>466090.5</v>
      </c>
      <c r="G6" s="194">
        <v>9647.75</v>
      </c>
      <c r="H6" s="194">
        <v>1749</v>
      </c>
      <c r="I6" s="194">
        <v>762627.75</v>
      </c>
      <c r="J6" s="194">
        <v>376516.25</v>
      </c>
      <c r="K6" s="194">
        <v>1139144</v>
      </c>
    </row>
    <row r="7" spans="2:11" ht="4.5" customHeight="1">
      <c r="B7" s="196"/>
      <c r="C7" s="195"/>
      <c r="D7" s="195"/>
      <c r="E7" s="194"/>
      <c r="F7" s="194"/>
      <c r="G7" s="194"/>
      <c r="H7" s="194"/>
      <c r="I7" s="194"/>
      <c r="J7" s="197"/>
      <c r="K7" s="194"/>
    </row>
    <row r="8" spans="2:11" s="116" customFormat="1" ht="15" hidden="1" customHeight="1">
      <c r="B8" s="124">
        <v>0</v>
      </c>
      <c r="C8" s="124" t="s">
        <v>5</v>
      </c>
      <c r="D8" s="124" t="s">
        <v>1040</v>
      </c>
      <c r="E8" s="81">
        <f>SUMIFS(OFM!AG:AG,OFM!C:C,C8)</f>
        <v>160155.5</v>
      </c>
      <c r="F8" s="81">
        <f>SUMIFS(FAM!AG:AG,FAM!C:C,C8)</f>
        <v>163373</v>
      </c>
      <c r="G8" s="86">
        <f>SUMIFS(B2S!I:I,B2S!C:C,C8)</f>
        <v>26863.75</v>
      </c>
      <c r="H8" s="86">
        <f>SUMIF(TOP!C:C,'Sum JAN'!C8,TOP!F:F)</f>
        <v>1261</v>
      </c>
      <c r="I8" s="125">
        <f>SUM(E8:H8)</f>
        <v>351653.25</v>
      </c>
      <c r="J8" s="117">
        <f>SUMIFS(PSP!U:U,PSP!C:C,C8)</f>
        <v>3476.25</v>
      </c>
      <c r="K8" s="125">
        <f>SUM(I8:J8)</f>
        <v>355129.5</v>
      </c>
    </row>
    <row r="9" spans="2:11" s="116" customFormat="1" ht="15" hidden="1" customHeight="1">
      <c r="B9" s="124">
        <v>0</v>
      </c>
      <c r="C9" s="124" t="s">
        <v>244</v>
      </c>
      <c r="D9" s="124" t="s">
        <v>1040</v>
      </c>
      <c r="E9" s="81">
        <f>SUMIFS(OFM!AG:AG,OFM!C:C,C9)</f>
        <v>0</v>
      </c>
      <c r="F9" s="81">
        <f>SUMIFS(FAM!AG:AG,FAM!C:C,C9)</f>
        <v>9789.5</v>
      </c>
      <c r="G9" s="86">
        <f>SUMIFS(B2S!I:I,B2S!C:C,C9)</f>
        <v>0</v>
      </c>
      <c r="H9" s="86">
        <f>SUMIF(TOP!C:C,'Sum JAN'!C9,TOP!F:F)</f>
        <v>0</v>
      </c>
      <c r="I9" s="125">
        <f t="shared" ref="I9:I72" si="1">SUM(E9:H9)</f>
        <v>9789.5</v>
      </c>
      <c r="J9" s="117">
        <f>SUMIFS(PSP!U:U,PSP!C:C,C9)</f>
        <v>0</v>
      </c>
      <c r="K9" s="125">
        <f t="shared" ref="K9:K10" si="2">SUM(I9:J9)</f>
        <v>9789.5</v>
      </c>
    </row>
    <row r="10" spans="2:11" s="116" customFormat="1" ht="15" hidden="1" customHeight="1">
      <c r="B10" s="124">
        <v>0</v>
      </c>
      <c r="C10" s="124" t="s">
        <v>218</v>
      </c>
      <c r="D10" s="124" t="s">
        <v>1040</v>
      </c>
      <c r="E10" s="81">
        <f>SUMIFS(OFM!AG:AG,OFM!C:C,C10)</f>
        <v>0</v>
      </c>
      <c r="F10" s="81">
        <f>SUMIFS(FAM!AG:AG,FAM!C:C,C10)</f>
        <v>1079.75</v>
      </c>
      <c r="G10" s="86">
        <f>SUMIFS(B2S!I:I,B2S!C:C,C10)</f>
        <v>0</v>
      </c>
      <c r="H10" s="86">
        <f>SUMIF(TOP!C:C,'Sum JAN'!C10,TOP!F:F)</f>
        <v>0</v>
      </c>
      <c r="I10" s="125">
        <f t="shared" si="1"/>
        <v>1079.75</v>
      </c>
      <c r="J10" s="117">
        <f>SUMIFS(PSP!U:U,PSP!C:C,C10)</f>
        <v>0</v>
      </c>
      <c r="K10" s="125">
        <f t="shared" si="2"/>
        <v>1079.75</v>
      </c>
    </row>
    <row r="11" spans="2:11" s="116" customFormat="1" ht="12.75" hidden="1">
      <c r="B11" s="124">
        <v>1</v>
      </c>
      <c r="C11" s="124" t="s">
        <v>931</v>
      </c>
      <c r="D11" s="124" t="s">
        <v>1040</v>
      </c>
      <c r="E11" s="81">
        <f>SUMIFS(OFM!AD:AD,OFM!C:C,C11)</f>
        <v>0</v>
      </c>
      <c r="F11" s="81">
        <f>SUMIFS(FAM!AD:AD,FAM!C:C,C11)</f>
        <v>0</v>
      </c>
      <c r="G11" s="86">
        <f>SUMIFS(B2S!I:I,B2S!C:C,C11)</f>
        <v>0</v>
      </c>
      <c r="H11" s="86">
        <f>SUMIF(TOP!C:C,'Sum JAN'!C11,TOP!F:F)</f>
        <v>0</v>
      </c>
      <c r="I11" s="125">
        <f t="shared" si="1"/>
        <v>0</v>
      </c>
      <c r="J11" s="117">
        <f>SUMIFS(PSP!U:U,PSP!C:C,C11)</f>
        <v>0</v>
      </c>
      <c r="K11" s="125">
        <f>SUM(I11:J11)</f>
        <v>0</v>
      </c>
    </row>
    <row r="12" spans="2:11" s="116" customFormat="1" ht="12.75" hidden="1">
      <c r="B12" s="124">
        <v>2</v>
      </c>
      <c r="C12" s="124" t="s">
        <v>932</v>
      </c>
      <c r="D12" s="124" t="s">
        <v>1040</v>
      </c>
      <c r="E12" s="81">
        <f>SUMIFS(OFM!AD:AD,OFM!C:C,C12)</f>
        <v>0</v>
      </c>
      <c r="F12" s="81">
        <f>SUMIFS(FAM!AD:AD,FAM!C:C,C12)</f>
        <v>0</v>
      </c>
      <c r="G12" s="86">
        <f>SUMIFS(B2S!I:I,B2S!C:C,C12)</f>
        <v>0</v>
      </c>
      <c r="H12" s="86">
        <f>SUMIF(TOP!C:C,'Sum JAN'!C12,TOP!F:F)</f>
        <v>0</v>
      </c>
      <c r="I12" s="125">
        <f t="shared" si="1"/>
        <v>0</v>
      </c>
      <c r="J12" s="117">
        <f>SUMIFS(PSP!U:U,PSP!C:C,C12)</f>
        <v>0</v>
      </c>
      <c r="K12" s="125">
        <f>SUM(I12:J12)</f>
        <v>0</v>
      </c>
    </row>
    <row r="13" spans="2:11" s="116" customFormat="1" ht="15" hidden="1" customHeight="1">
      <c r="B13" s="124">
        <v>3</v>
      </c>
      <c r="C13" s="124" t="s">
        <v>265</v>
      </c>
      <c r="D13" s="124" t="s">
        <v>1040</v>
      </c>
      <c r="E13" s="81">
        <f>SUMIFS(OFM!AG:AG,OFM!C:C,C13)</f>
        <v>0</v>
      </c>
      <c r="F13" s="81">
        <f>SUMIFS(FAM!AG:AG,FAM!C:C,C13)</f>
        <v>0</v>
      </c>
      <c r="G13" s="86">
        <f>SUMIFS(B2S!I:I,B2S!C:C,C13)</f>
        <v>0</v>
      </c>
      <c r="H13" s="86">
        <f>SUMIF(TOP!C:C,'Sum JAN'!C13,TOP!F:F)</f>
        <v>0</v>
      </c>
      <c r="I13" s="125">
        <f t="shared" si="1"/>
        <v>0</v>
      </c>
      <c r="J13" s="117">
        <f>SUMIFS(PSP!U:U,PSP!C:C,C13)</f>
        <v>213987.5</v>
      </c>
      <c r="K13" s="125">
        <f>SUM(I13:J13)</f>
        <v>213987.5</v>
      </c>
    </row>
    <row r="14" spans="2:11" s="121" customFormat="1" ht="15" customHeight="1">
      <c r="B14" s="1">
        <v>5</v>
      </c>
      <c r="C14" s="1" t="s">
        <v>307</v>
      </c>
      <c r="D14" s="1" t="s">
        <v>1352</v>
      </c>
      <c r="E14" s="81">
        <f>SUMIFS(OFM!AG:AG,OFM!C:C,C14)</f>
        <v>1958.5</v>
      </c>
      <c r="F14" s="81">
        <f>SUMIFS(FAM!AG:AG,FAM!C:C,C14)</f>
        <v>1648.5</v>
      </c>
      <c r="G14" s="86">
        <f>SUMIFS(B2S!I:I,B2S!C:C,C14)</f>
        <v>0</v>
      </c>
      <c r="H14" s="86">
        <f>SUMIF(TOP!C:C,'Sum JAN'!C14,TOP!F:F)</f>
        <v>0</v>
      </c>
      <c r="I14" s="125">
        <f t="shared" si="1"/>
        <v>3607</v>
      </c>
      <c r="J14" s="117">
        <f>SUMIFS(PSP!U:U,PSP!C:C,C14)</f>
        <v>7558.75</v>
      </c>
      <c r="K14" s="125">
        <f t="shared" ref="K14:K77" si="3">SUM(I14:J14)</f>
        <v>11165.75</v>
      </c>
    </row>
    <row r="15" spans="2:11" s="121" customFormat="1" ht="15" customHeight="1">
      <c r="B15" s="1">
        <v>6</v>
      </c>
      <c r="C15" s="1" t="s">
        <v>310</v>
      </c>
      <c r="D15" s="1" t="s">
        <v>1352</v>
      </c>
      <c r="E15" s="81">
        <f>SUMIFS(OFM!AG:AG,OFM!C:C,C15)</f>
        <v>0</v>
      </c>
      <c r="F15" s="81">
        <f>SUMIFS(FAM!AG:AG,FAM!C:C,C15)</f>
        <v>208.25</v>
      </c>
      <c r="G15" s="86">
        <f>SUMIFS(B2S!I:I,B2S!C:C,C15)</f>
        <v>0</v>
      </c>
      <c r="H15" s="86">
        <f>SUMIF(TOP!C:C,'Sum JAN'!C15,TOP!F:F)</f>
        <v>0</v>
      </c>
      <c r="I15" s="125">
        <f t="shared" si="1"/>
        <v>208.25</v>
      </c>
      <c r="J15" s="117">
        <f>SUMIFS(PSP!U:U,PSP!C:C,C15)</f>
        <v>940</v>
      </c>
      <c r="K15" s="125">
        <f>SUM(I15:J15)</f>
        <v>1148.25</v>
      </c>
    </row>
    <row r="16" spans="2:11" s="121" customFormat="1" ht="15" customHeight="1">
      <c r="B16" s="1">
        <v>7</v>
      </c>
      <c r="C16" s="1" t="s">
        <v>545</v>
      </c>
      <c r="D16" s="1" t="s">
        <v>1352</v>
      </c>
      <c r="E16" s="81">
        <f>SUMIFS(OFM!AG:AG,OFM!C:C,C16)</f>
        <v>0</v>
      </c>
      <c r="F16" s="81">
        <f>SUMIFS(FAM!AG:AG,FAM!C:C,C16)</f>
        <v>950.5</v>
      </c>
      <c r="G16" s="86">
        <f>SUMIFS(B2S!I:I,B2S!C:C,C16)</f>
        <v>0</v>
      </c>
      <c r="H16" s="86">
        <f>SUMIF(TOP!C:C,'Sum JAN'!C16,TOP!F:F)</f>
        <v>0</v>
      </c>
      <c r="I16" s="125">
        <f t="shared" si="1"/>
        <v>950.5</v>
      </c>
      <c r="J16" s="117">
        <f>SUMIFS(PSP!U:U,PSP!C:C,C16)</f>
        <v>1327.5</v>
      </c>
      <c r="K16" s="125">
        <f t="shared" si="3"/>
        <v>2278</v>
      </c>
    </row>
    <row r="17" spans="2:11" s="121" customFormat="1" ht="15" customHeight="1">
      <c r="B17" s="1">
        <v>8</v>
      </c>
      <c r="C17" s="1" t="s">
        <v>125</v>
      </c>
      <c r="D17" s="1" t="s">
        <v>1352</v>
      </c>
      <c r="E17" s="81">
        <f>SUMIFS(OFM!AG:AG,OFM!C:C,C17)</f>
        <v>0</v>
      </c>
      <c r="F17" s="81">
        <f>SUMIFS(FAM!AG:AG,FAM!C:C,C17)</f>
        <v>11255</v>
      </c>
      <c r="G17" s="86">
        <f>SUMIFS(B2S!I:I,B2S!C:C,C17)</f>
        <v>0</v>
      </c>
      <c r="H17" s="86">
        <f>SUMIF(TOP!C:C,'Sum JAN'!C17,TOP!F:F)</f>
        <v>0</v>
      </c>
      <c r="I17" s="125">
        <f t="shared" si="1"/>
        <v>11255</v>
      </c>
      <c r="J17" s="117">
        <f>SUMIFS(PSP!U:U,PSP!C:C,C17)</f>
        <v>11737.5</v>
      </c>
      <c r="K17" s="125">
        <f t="shared" si="3"/>
        <v>22992.5</v>
      </c>
    </row>
    <row r="18" spans="2:11" s="121" customFormat="1" ht="15" customHeight="1">
      <c r="B18" s="1">
        <v>9</v>
      </c>
      <c r="C18" s="1" t="s">
        <v>364</v>
      </c>
      <c r="D18" s="1" t="s">
        <v>1352</v>
      </c>
      <c r="E18" s="81">
        <f>SUMIFS(OFM!AG:AG,OFM!C:C,C18)</f>
        <v>3099.75</v>
      </c>
      <c r="F18" s="81">
        <f>SUMIFS(FAM!AG:AG,FAM!C:C,C18)</f>
        <v>743.75</v>
      </c>
      <c r="G18" s="86">
        <f>SUMIFS(B2S!I:I,B2S!C:C,C18)</f>
        <v>0</v>
      </c>
      <c r="H18" s="86">
        <f>SUMIF(TOP!C:C,'Sum JAN'!C18,TOP!F:F)</f>
        <v>0</v>
      </c>
      <c r="I18" s="125">
        <f t="shared" si="1"/>
        <v>3843.5</v>
      </c>
      <c r="J18" s="117">
        <f>SUMIFS(PSP!U:U,PSP!C:C,C18)</f>
        <v>741.25</v>
      </c>
      <c r="K18" s="125">
        <f t="shared" si="3"/>
        <v>4584.75</v>
      </c>
    </row>
    <row r="19" spans="2:11" s="121" customFormat="1" ht="15" customHeight="1">
      <c r="B19" s="1">
        <v>10</v>
      </c>
      <c r="C19" s="1" t="s">
        <v>43</v>
      </c>
      <c r="D19" s="1" t="s">
        <v>1352</v>
      </c>
      <c r="E19" s="81">
        <f>SUMIFS(OFM!AG:AG,OFM!C:C,C19)</f>
        <v>14047</v>
      </c>
      <c r="F19" s="81">
        <f>SUMIFS(FAM!AG:AG,FAM!C:C,C19)</f>
        <v>1239.5</v>
      </c>
      <c r="G19" s="86">
        <f>SUMIFS(B2S!I:I,B2S!C:C,C19)</f>
        <v>0</v>
      </c>
      <c r="H19" s="86">
        <f>SUMIF(TOP!C:C,'Sum JAN'!C19,TOP!F:F)</f>
        <v>0</v>
      </c>
      <c r="I19" s="125">
        <f t="shared" si="1"/>
        <v>15286.5</v>
      </c>
      <c r="J19" s="117">
        <f>SUMIFS(PSP!U:U,PSP!C:C,C19)</f>
        <v>1355</v>
      </c>
      <c r="K19" s="125">
        <f t="shared" si="3"/>
        <v>16641.5</v>
      </c>
    </row>
    <row r="20" spans="2:11" s="121" customFormat="1" ht="15" customHeight="1">
      <c r="B20" s="1">
        <v>11</v>
      </c>
      <c r="C20" s="1" t="s">
        <v>204</v>
      </c>
      <c r="D20" s="1" t="s">
        <v>1352</v>
      </c>
      <c r="E20" s="81">
        <f>SUMIFS(OFM!AG:AG,OFM!C:C,C20)</f>
        <v>0</v>
      </c>
      <c r="F20" s="81">
        <f>SUMIFS(FAM!AG:AG,FAM!C:C,C20)</f>
        <v>11440.25</v>
      </c>
      <c r="G20" s="86">
        <f>SUMIFS(B2S!I:I,B2S!C:C,C20)</f>
        <v>0</v>
      </c>
      <c r="H20" s="86">
        <f>SUMIF(TOP!C:C,'Sum JAN'!C20,TOP!F:F)</f>
        <v>0</v>
      </c>
      <c r="I20" s="125">
        <f t="shared" si="1"/>
        <v>11440.25</v>
      </c>
      <c r="J20" s="117">
        <f>SUMIFS(PSP!U:U,PSP!C:C,C20)</f>
        <v>3636.25</v>
      </c>
      <c r="K20" s="125">
        <f t="shared" si="3"/>
        <v>15076.5</v>
      </c>
    </row>
    <row r="21" spans="2:11" s="121" customFormat="1" ht="15" customHeight="1">
      <c r="B21" s="1">
        <v>12</v>
      </c>
      <c r="C21" s="1" t="s">
        <v>14</v>
      </c>
      <c r="D21" s="1" t="s">
        <v>1352</v>
      </c>
      <c r="E21" s="81">
        <f>SUMIFS(OFM!AG:AG,OFM!C:C,C21)</f>
        <v>3643.75</v>
      </c>
      <c r="F21" s="81">
        <f>SUMIFS(FAM!AG:AG,FAM!C:C,C21)</f>
        <v>5118</v>
      </c>
      <c r="G21" s="86">
        <f>SUMIFS(B2S!I:I,B2S!C:C,C21)</f>
        <v>0</v>
      </c>
      <c r="H21" s="86">
        <f>SUMIF(TOP!C:C,'Sum JAN'!C21,TOP!F:F)</f>
        <v>0</v>
      </c>
      <c r="I21" s="125">
        <f t="shared" si="1"/>
        <v>8761.75</v>
      </c>
      <c r="J21" s="117">
        <f>SUMIFS(PSP!U:U,PSP!C:C,C21)</f>
        <v>8423.75</v>
      </c>
      <c r="K21" s="125">
        <f t="shared" si="3"/>
        <v>17185.5</v>
      </c>
    </row>
    <row r="22" spans="2:11" s="121" customFormat="1" ht="15" customHeight="1">
      <c r="B22" s="1">
        <v>13</v>
      </c>
      <c r="C22" s="1" t="s">
        <v>36</v>
      </c>
      <c r="D22" s="1" t="s">
        <v>1352</v>
      </c>
      <c r="E22" s="81">
        <f>SUMIFS(OFM!AG:AG,OFM!C:C,C22)</f>
        <v>15295</v>
      </c>
      <c r="F22" s="81">
        <f>SUMIFS(FAM!AG:AG,FAM!C:C,C22)</f>
        <v>688.5</v>
      </c>
      <c r="G22" s="86">
        <f>SUMIFS(B2S!I:I,B2S!C:C,C22)</f>
        <v>0</v>
      </c>
      <c r="H22" s="86">
        <f>SUMIF(TOP!C:C,'Sum JAN'!C22,TOP!F:F)</f>
        <v>0</v>
      </c>
      <c r="I22" s="125">
        <f t="shared" si="1"/>
        <v>15983.5</v>
      </c>
      <c r="J22" s="117">
        <f>SUMIFS(PSP!U:U,PSP!C:C,C22)</f>
        <v>5723.75</v>
      </c>
      <c r="K22" s="125">
        <f t="shared" si="3"/>
        <v>21707.25</v>
      </c>
    </row>
    <row r="23" spans="2:11" s="121" customFormat="1" ht="15" customHeight="1">
      <c r="B23" s="1">
        <v>14</v>
      </c>
      <c r="C23" s="1" t="s">
        <v>23</v>
      </c>
      <c r="D23" s="1" t="s">
        <v>1352</v>
      </c>
      <c r="E23" s="81">
        <f>SUMIFS(OFM!AG:AG,OFM!C:C,C23)</f>
        <v>30197.5</v>
      </c>
      <c r="F23" s="81">
        <f>SUMIFS(FAM!AG:AG,FAM!C:C,C23)</f>
        <v>99430.5</v>
      </c>
      <c r="G23" s="86">
        <f>SUMIFS(B2S!I:I,B2S!C:C,C23)</f>
        <v>0</v>
      </c>
      <c r="H23" s="86">
        <f>SUMIF(TOP!C:C,'Sum JAN'!C23,TOP!F:F)</f>
        <v>0</v>
      </c>
      <c r="I23" s="125">
        <f t="shared" si="1"/>
        <v>129628</v>
      </c>
      <c r="J23" s="117">
        <f>SUMIFS(PSP!U:U,PSP!C:C,C23)</f>
        <v>50190</v>
      </c>
      <c r="K23" s="125">
        <f t="shared" si="3"/>
        <v>179818</v>
      </c>
    </row>
    <row r="24" spans="2:11" s="121" customFormat="1" ht="12.75">
      <c r="B24" s="1">
        <v>15</v>
      </c>
      <c r="C24" s="1" t="s">
        <v>38</v>
      </c>
      <c r="D24" s="1" t="s">
        <v>1352</v>
      </c>
      <c r="E24" s="81">
        <f>SUMIFS(OFM!AG:AG,OFM!C:C,C24)</f>
        <v>9782.25</v>
      </c>
      <c r="F24" s="81">
        <f>SUMIFS(FAM!AG:AG,FAM!C:C,C24)</f>
        <v>7150.5</v>
      </c>
      <c r="G24" s="86">
        <f>SUMIFS(B2S!I:I,B2S!C:C,C24)</f>
        <v>0</v>
      </c>
      <c r="H24" s="86">
        <f>SUMIF(TOP!C:C,'Sum JAN'!C24,TOP!F:F)</f>
        <v>0</v>
      </c>
      <c r="I24" s="125">
        <f t="shared" si="1"/>
        <v>16932.75</v>
      </c>
      <c r="J24" s="117">
        <f>SUMIFS(PSP!U:U,PSP!C:C,C24)</f>
        <v>13085</v>
      </c>
      <c r="K24" s="125">
        <f t="shared" si="3"/>
        <v>30017.75</v>
      </c>
    </row>
    <row r="25" spans="2:11" ht="12.75" hidden="1">
      <c r="B25" s="124">
        <v>16</v>
      </c>
      <c r="C25" s="124" t="s">
        <v>933</v>
      </c>
      <c r="D25" s="124" t="s">
        <v>1040</v>
      </c>
      <c r="E25" s="81">
        <f>SUMIFS(OFM!AD:AD,OFM!C:C,C25)</f>
        <v>0</v>
      </c>
      <c r="F25" s="81">
        <f>SUMIFS(FAM!AD:AD,FAM!C:C,C25)</f>
        <v>0</v>
      </c>
      <c r="G25" s="86">
        <f>SUMIFS(B2S!I:I,B2S!C:C,C25)</f>
        <v>0</v>
      </c>
      <c r="H25" s="86">
        <f>SUMIF(TOP!C:C,'Sum JAN'!C25,TOP!F:F)</f>
        <v>0</v>
      </c>
      <c r="I25" s="125">
        <f t="shared" si="1"/>
        <v>0</v>
      </c>
      <c r="J25" s="117">
        <f>SUMIFS(PSP!U:U,PSP!C:C,C25)</f>
        <v>0</v>
      </c>
      <c r="K25" s="125">
        <f t="shared" si="3"/>
        <v>0</v>
      </c>
    </row>
    <row r="26" spans="2:11" s="116" customFormat="1" ht="15" hidden="1" customHeight="1">
      <c r="B26" s="124">
        <v>17</v>
      </c>
      <c r="C26" s="124" t="s">
        <v>32</v>
      </c>
      <c r="D26" s="124" t="s">
        <v>1040</v>
      </c>
      <c r="E26" s="81">
        <f>SUMIFS(OFM!AG:AG,OFM!C:C,C26)</f>
        <v>22339</v>
      </c>
      <c r="F26" s="81">
        <f>SUMIFS(FAM!AG:AG,FAM!C:C,C26)</f>
        <v>0</v>
      </c>
      <c r="G26" s="86">
        <f>SUMIFS(B2S!I:I,B2S!C:C,C26)</f>
        <v>0</v>
      </c>
      <c r="H26" s="86">
        <f>SUMIF(TOP!C:C,'Sum JAN'!C26,TOP!F:F)</f>
        <v>0</v>
      </c>
      <c r="I26" s="125">
        <f t="shared" si="1"/>
        <v>22339</v>
      </c>
      <c r="J26" s="117">
        <f>SUMIFS(PSP!U:U,PSP!C:C,C26)</f>
        <v>0</v>
      </c>
      <c r="K26" s="125">
        <f t="shared" si="3"/>
        <v>22339</v>
      </c>
    </row>
    <row r="27" spans="2:11" s="121" customFormat="1" ht="15" customHeight="1">
      <c r="B27" s="1">
        <v>18</v>
      </c>
      <c r="C27" s="1" t="s">
        <v>148</v>
      </c>
      <c r="D27" s="1" t="s">
        <v>1352</v>
      </c>
      <c r="E27" s="81">
        <f>SUMIFS(OFM!AG:AG,OFM!C:C,C27)</f>
        <v>0</v>
      </c>
      <c r="F27" s="81">
        <f>SUMIFS(FAM!AG:AG,FAM!C:C,C27)</f>
        <v>18420.5</v>
      </c>
      <c r="G27" s="86">
        <f>SUMIFS(B2S!I:I,B2S!C:C,C27)</f>
        <v>0</v>
      </c>
      <c r="H27" s="86">
        <f>SUMIF(TOP!C:C,'Sum JAN'!C27,TOP!F:F)</f>
        <v>0</v>
      </c>
      <c r="I27" s="125">
        <f t="shared" si="1"/>
        <v>18420.5</v>
      </c>
      <c r="J27" s="117">
        <f>SUMIFS(PSP!U:U,PSP!C:C,C27)</f>
        <v>42988.75</v>
      </c>
      <c r="K27" s="125">
        <f t="shared" si="3"/>
        <v>61409.25</v>
      </c>
    </row>
    <row r="28" spans="2:11" s="121" customFormat="1" ht="15" customHeight="1">
      <c r="B28" s="1">
        <v>19</v>
      </c>
      <c r="C28" s="1" t="s">
        <v>19</v>
      </c>
      <c r="D28" s="1" t="s">
        <v>1352</v>
      </c>
      <c r="E28" s="81">
        <f>SUMIFS(OFM!AG:AG,OFM!C:C,C28)</f>
        <v>0</v>
      </c>
      <c r="F28" s="81">
        <f>SUMIFS(FAM!AG:AG,FAM!C:C,C28)</f>
        <v>25132</v>
      </c>
      <c r="G28" s="86">
        <f>SUMIFS(B2S!I:I,B2S!C:C,C28)</f>
        <v>0</v>
      </c>
      <c r="H28" s="86">
        <f>SUMIF(TOP!C:C,'Sum JAN'!C28,TOP!F:F)</f>
        <v>1331</v>
      </c>
      <c r="I28" s="125">
        <f t="shared" si="1"/>
        <v>26463</v>
      </c>
      <c r="J28" s="117">
        <f>SUMIFS(PSP!U:U,PSP!C:C,C28)</f>
        <v>21412.5</v>
      </c>
      <c r="K28" s="125">
        <f t="shared" si="3"/>
        <v>47875.5</v>
      </c>
    </row>
    <row r="29" spans="2:11" s="121" customFormat="1" ht="15" customHeight="1">
      <c r="B29" s="1">
        <v>20</v>
      </c>
      <c r="C29" s="1" t="s">
        <v>29</v>
      </c>
      <c r="D29" s="1" t="s">
        <v>1352</v>
      </c>
      <c r="E29" s="81">
        <f>SUMIFS(OFM!AG:AG,OFM!C:C,C29)</f>
        <v>49079.25</v>
      </c>
      <c r="F29" s="81">
        <f>SUMIFS(FAM!AG:AG,FAM!C:C,C29)</f>
        <v>26569</v>
      </c>
      <c r="G29" s="86">
        <f>SUMIFS(B2S!I:I,B2S!C:C,C29)</f>
        <v>0</v>
      </c>
      <c r="H29" s="86">
        <f>SUMIF(TOP!C:C,'Sum JAN'!C29,TOP!F:F)</f>
        <v>0</v>
      </c>
      <c r="I29" s="125">
        <f t="shared" si="1"/>
        <v>75648.25</v>
      </c>
      <c r="J29" s="117">
        <f>SUMIFS(PSP!U:U,PSP!C:C,C29)</f>
        <v>27395</v>
      </c>
      <c r="K29" s="125">
        <f t="shared" si="3"/>
        <v>103043.25</v>
      </c>
    </row>
    <row r="30" spans="2:11" s="121" customFormat="1" ht="15" customHeight="1">
      <c r="B30" s="1">
        <v>21</v>
      </c>
      <c r="C30" s="1" t="s">
        <v>3</v>
      </c>
      <c r="D30" s="1" t="s">
        <v>1352</v>
      </c>
      <c r="E30" s="81">
        <f>SUMIFS(OFM!AG:AG,OFM!C:C,C30)</f>
        <v>49165.5</v>
      </c>
      <c r="F30" s="81">
        <f>SUMIFS(FAM!AG:AG,FAM!C:C,C30)</f>
        <v>11094.75</v>
      </c>
      <c r="G30" s="86">
        <f>SUMIFS(B2S!I:I,B2S!C:C,C30)</f>
        <v>0</v>
      </c>
      <c r="H30" s="86">
        <f>SUMIF(TOP!C:C,'Sum JAN'!C30,TOP!F:F)</f>
        <v>0</v>
      </c>
      <c r="I30" s="125">
        <f t="shared" si="1"/>
        <v>60260.25</v>
      </c>
      <c r="J30" s="117">
        <f>SUMIFS(PSP!U:U,PSP!C:C,C30)</f>
        <v>6547.5</v>
      </c>
      <c r="K30" s="125">
        <f t="shared" si="3"/>
        <v>66807.75</v>
      </c>
    </row>
    <row r="31" spans="2:11" s="121" customFormat="1" ht="15" customHeight="1">
      <c r="B31" s="1">
        <v>22</v>
      </c>
      <c r="C31" s="1" t="s">
        <v>383</v>
      </c>
      <c r="D31" s="1" t="s">
        <v>1352</v>
      </c>
      <c r="E31" s="81">
        <f>SUMIFS(OFM!AG:AG,OFM!C:C,C31)</f>
        <v>0</v>
      </c>
      <c r="F31" s="81">
        <f>SUMIFS(FAM!AG:AG,FAM!C:C,C31)</f>
        <v>0</v>
      </c>
      <c r="G31" s="86">
        <f>SUMIFS(B2S!I:I,B2S!C:C,C31)</f>
        <v>0</v>
      </c>
      <c r="H31" s="86">
        <f>SUMIF(TOP!C:C,'Sum JAN'!C31,TOP!F:F)</f>
        <v>0</v>
      </c>
      <c r="I31" s="125">
        <f t="shared" si="1"/>
        <v>0</v>
      </c>
      <c r="J31" s="117">
        <f>SUMIFS(PSP!U:U,PSP!C:C,C31)</f>
        <v>2123.75</v>
      </c>
      <c r="K31" s="125">
        <f t="shared" si="3"/>
        <v>2123.75</v>
      </c>
    </row>
    <row r="32" spans="2:11" s="121" customFormat="1" ht="15" customHeight="1">
      <c r="B32" s="1">
        <v>23</v>
      </c>
      <c r="C32" s="1" t="s">
        <v>341</v>
      </c>
      <c r="D32" s="1" t="s">
        <v>1352</v>
      </c>
      <c r="E32" s="81">
        <f>SUMIFS(OFM!AG:AG,OFM!C:C,C32)</f>
        <v>0</v>
      </c>
      <c r="F32" s="81">
        <f>SUMIFS(FAM!AG:AG,FAM!C:C,C32)</f>
        <v>0</v>
      </c>
      <c r="G32" s="86">
        <f>SUMIFS(B2S!I:I,B2S!C:C,C32)</f>
        <v>0</v>
      </c>
      <c r="H32" s="86">
        <f>SUMIF(TOP!C:C,'Sum JAN'!C32,TOP!F:F)</f>
        <v>0</v>
      </c>
      <c r="I32" s="125">
        <f t="shared" si="1"/>
        <v>0</v>
      </c>
      <c r="J32" s="117">
        <f>SUMIFS(PSP!U:U,PSP!C:C,C32)</f>
        <v>6501.25</v>
      </c>
      <c r="K32" s="125">
        <f t="shared" si="3"/>
        <v>6501.25</v>
      </c>
    </row>
    <row r="33" spans="2:11" s="121" customFormat="1" ht="15" customHeight="1">
      <c r="B33" s="1">
        <v>24</v>
      </c>
      <c r="C33" s="1" t="s">
        <v>34</v>
      </c>
      <c r="D33" s="1" t="s">
        <v>1352</v>
      </c>
      <c r="E33" s="81">
        <f>SUMIFS(OFM!AG:AG,OFM!C:C,C33)</f>
        <v>4046</v>
      </c>
      <c r="F33" s="81">
        <f>SUMIFS(FAM!AG:AG,FAM!C:C,C33)</f>
        <v>989.5</v>
      </c>
      <c r="G33" s="86">
        <f>SUMIFS(B2S!I:I,B2S!C:C,C33)</f>
        <v>0</v>
      </c>
      <c r="H33" s="86">
        <f>SUMIF(TOP!C:C,'Sum JAN'!C33,TOP!F:F)</f>
        <v>0</v>
      </c>
      <c r="I33" s="125">
        <f t="shared" si="1"/>
        <v>5035.5</v>
      </c>
      <c r="J33" s="117">
        <f>SUMIFS(PSP!U:U,PSP!C:C,C33)</f>
        <v>14561.25</v>
      </c>
      <c r="K33" s="125">
        <f t="shared" si="3"/>
        <v>19596.75</v>
      </c>
    </row>
    <row r="34" spans="2:11" s="121" customFormat="1" ht="15" customHeight="1">
      <c r="B34" s="1">
        <v>25</v>
      </c>
      <c r="C34" s="1" t="s">
        <v>12</v>
      </c>
      <c r="D34" s="1" t="s">
        <v>1352</v>
      </c>
      <c r="E34" s="81">
        <f>SUMIFS(OFM!AG:AG,OFM!C:C,C34)</f>
        <v>9102.5</v>
      </c>
      <c r="F34" s="81">
        <f>SUMIFS(FAM!AG:AG,FAM!C:C,C34)</f>
        <v>7726.5</v>
      </c>
      <c r="G34" s="86">
        <f>SUMIFS(B2S!I:I,B2S!C:C,C34)</f>
        <v>0</v>
      </c>
      <c r="H34" s="86">
        <f>SUMIF(TOP!C:C,'Sum JAN'!C34,TOP!F:F)</f>
        <v>0</v>
      </c>
      <c r="I34" s="125">
        <f t="shared" si="1"/>
        <v>16829</v>
      </c>
      <c r="J34" s="117">
        <f>SUMIFS(PSP!U:U,PSP!C:C,C34)</f>
        <v>23322.5</v>
      </c>
      <c r="K34" s="125">
        <f t="shared" si="3"/>
        <v>40151.5</v>
      </c>
    </row>
    <row r="35" spans="2:11" s="121" customFormat="1" ht="15" customHeight="1">
      <c r="B35" s="1">
        <v>26</v>
      </c>
      <c r="C35" s="1" t="s">
        <v>130</v>
      </c>
      <c r="D35" s="1" t="s">
        <v>1352</v>
      </c>
      <c r="E35" s="81">
        <f>SUMIFS(OFM!AG:AG,OFM!C:C,C35)</f>
        <v>0</v>
      </c>
      <c r="F35" s="81">
        <f>SUMIFS(FAM!AG:AG,FAM!C:C,C35)</f>
        <v>5490.75</v>
      </c>
      <c r="G35" s="86">
        <f>SUMIFS(B2S!I:I,B2S!C:C,C35)</f>
        <v>0</v>
      </c>
      <c r="H35" s="86">
        <f>SUMIF(TOP!C:C,'Sum JAN'!C35,TOP!F:F)</f>
        <v>0</v>
      </c>
      <c r="I35" s="125">
        <f t="shared" si="1"/>
        <v>5490.75</v>
      </c>
      <c r="J35" s="117">
        <f>SUMIFS(PSP!U:U,PSP!C:C,C35)</f>
        <v>1843.75</v>
      </c>
      <c r="K35" s="125">
        <f t="shared" si="3"/>
        <v>7334.5</v>
      </c>
    </row>
    <row r="36" spans="2:11" s="121" customFormat="1" ht="15" customHeight="1">
      <c r="B36" s="1">
        <v>27</v>
      </c>
      <c r="C36" s="1" t="s">
        <v>934</v>
      </c>
      <c r="D36" s="1" t="s">
        <v>1352</v>
      </c>
      <c r="E36" s="81">
        <f>SUMIFS(OFM!AD:AD,OFM!C:C,C36)</f>
        <v>0</v>
      </c>
      <c r="F36" s="81">
        <f>SUMIFS(FAM!AG:AG,FAM!C:C,C36)</f>
        <v>621.75</v>
      </c>
      <c r="G36" s="86">
        <f>SUMIFS(B2S!I:I,B2S!C:C,C36)</f>
        <v>0</v>
      </c>
      <c r="H36" s="86">
        <f>SUMIF(TOP!C:C,'Sum JAN'!C36,TOP!F:F)</f>
        <v>0</v>
      </c>
      <c r="I36" s="125">
        <f t="shared" si="1"/>
        <v>621.75</v>
      </c>
      <c r="J36" s="117">
        <f>SUMIFS(PSP!U:U,PSP!C:C,C36)</f>
        <v>0</v>
      </c>
      <c r="K36" s="125">
        <f t="shared" si="3"/>
        <v>621.75</v>
      </c>
    </row>
    <row r="37" spans="2:11" s="121" customFormat="1" ht="15" customHeight="1">
      <c r="B37" s="1">
        <v>28</v>
      </c>
      <c r="C37" s="1" t="s">
        <v>84</v>
      </c>
      <c r="D37" s="1" t="s">
        <v>1352</v>
      </c>
      <c r="E37" s="81">
        <f>SUMIFS(OFM!AG:AG,OFM!C:C,C37)</f>
        <v>0</v>
      </c>
      <c r="F37" s="81">
        <f>SUMIFS(FAM!AG:AG,FAM!C:C,C37)</f>
        <v>9364.75</v>
      </c>
      <c r="G37" s="86">
        <f>SUMIFS(B2S!I:I,B2S!C:C,C37)</f>
        <v>0</v>
      </c>
      <c r="H37" s="86">
        <f>SUMIF(TOP!C:C,'Sum JAN'!C37,TOP!F:F)</f>
        <v>418</v>
      </c>
      <c r="I37" s="125">
        <f t="shared" si="1"/>
        <v>9782.75</v>
      </c>
      <c r="J37" s="117">
        <f>SUMIFS(PSP!U:U,PSP!C:C,C37)</f>
        <v>10160</v>
      </c>
      <c r="K37" s="125">
        <f t="shared" si="3"/>
        <v>19942.75</v>
      </c>
    </row>
    <row r="38" spans="2:11" s="121" customFormat="1" ht="15" customHeight="1">
      <c r="B38" s="1">
        <v>29</v>
      </c>
      <c r="C38" s="1" t="s">
        <v>216</v>
      </c>
      <c r="D38" s="1" t="s">
        <v>1352</v>
      </c>
      <c r="E38" s="81">
        <f>SUMIFS(OFM!AG:AG,OFM!C:C,C38)</f>
        <v>0</v>
      </c>
      <c r="F38" s="81">
        <f>SUMIFS(FAM!AG:AG,FAM!C:C,C38)</f>
        <v>17282.25</v>
      </c>
      <c r="G38" s="86">
        <f>SUMIFS(B2S!I:I,B2S!C:C,C38)</f>
        <v>0</v>
      </c>
      <c r="H38" s="86">
        <f>SUMIF(TOP!C:C,'Sum JAN'!C38,TOP!F:F)</f>
        <v>0</v>
      </c>
      <c r="I38" s="125">
        <f t="shared" si="1"/>
        <v>17282.25</v>
      </c>
      <c r="J38" s="117">
        <f>SUMIFS(PSP!U:U,PSP!C:C,C38)</f>
        <v>0</v>
      </c>
      <c r="K38" s="125">
        <f t="shared" si="3"/>
        <v>17282.25</v>
      </c>
    </row>
    <row r="39" spans="2:11" s="121" customFormat="1" ht="15" customHeight="1">
      <c r="B39" s="1">
        <v>30</v>
      </c>
      <c r="C39" s="1" t="s">
        <v>25</v>
      </c>
      <c r="D39" s="1" t="s">
        <v>1352</v>
      </c>
      <c r="E39" s="81">
        <f>SUMIFS(OFM!AG:AG,OFM!C:C,C39)</f>
        <v>5241</v>
      </c>
      <c r="F39" s="81">
        <f>SUMIFS(FAM!AG:AG,FAM!C:C,C39)</f>
        <v>0</v>
      </c>
      <c r="G39" s="86">
        <f>SUMIFS(B2S!I:I,B2S!C:C,C39)</f>
        <v>0</v>
      </c>
      <c r="H39" s="86">
        <f>SUMIF(TOP!C:C,'Sum JAN'!C39,TOP!F:F)</f>
        <v>0</v>
      </c>
      <c r="I39" s="125">
        <f t="shared" si="1"/>
        <v>5241</v>
      </c>
      <c r="J39" s="117">
        <f>SUMIFS(PSP!U:U,PSP!C:C,C39)</f>
        <v>11045</v>
      </c>
      <c r="K39" s="125">
        <f t="shared" si="3"/>
        <v>16286</v>
      </c>
    </row>
    <row r="40" spans="2:11" s="121" customFormat="1" ht="15" customHeight="1">
      <c r="B40" s="1">
        <v>31</v>
      </c>
      <c r="C40" s="1" t="s">
        <v>284</v>
      </c>
      <c r="D40" s="1" t="s">
        <v>1352</v>
      </c>
      <c r="E40" s="81">
        <f>SUMIFS(OFM!AG:AG,OFM!C:C,C40)</f>
        <v>6059.25</v>
      </c>
      <c r="F40" s="81">
        <f>SUMIFS(FAM!AG:AG,FAM!C:C,C40)</f>
        <v>0</v>
      </c>
      <c r="G40" s="86">
        <f>SUMIFS(B2S!I:I,B2S!C:C,C40)</f>
        <v>0</v>
      </c>
      <c r="H40" s="86">
        <f>SUMIF(TOP!C:C,'Sum JAN'!C40,TOP!F:F)</f>
        <v>0</v>
      </c>
      <c r="I40" s="125">
        <f t="shared" si="1"/>
        <v>6059.25</v>
      </c>
      <c r="J40" s="117">
        <f>SUMIFS(PSP!U:U,PSP!C:C,C40)</f>
        <v>12045</v>
      </c>
      <c r="K40" s="125">
        <f t="shared" si="3"/>
        <v>18104.25</v>
      </c>
    </row>
    <row r="41" spans="2:11" s="121" customFormat="1" ht="15" customHeight="1">
      <c r="B41" s="1">
        <v>32</v>
      </c>
      <c r="C41" s="1" t="s">
        <v>501</v>
      </c>
      <c r="D41" s="1" t="s">
        <v>1352</v>
      </c>
      <c r="E41" s="81">
        <f>SUMIFS(OFM!AG:AG,OFM!C:C,C41)</f>
        <v>7099.75</v>
      </c>
      <c r="F41" s="81">
        <f>SUMIFS(FAM!AG:AG,FAM!C:C,C41)</f>
        <v>0</v>
      </c>
      <c r="G41" s="86">
        <f>SUMIFS(B2S!I:I,B2S!C:C,C41)</f>
        <v>0</v>
      </c>
      <c r="H41" s="86">
        <f>SUMIF(TOP!C:C,'Sum JAN'!C41,TOP!F:F)</f>
        <v>0</v>
      </c>
      <c r="I41" s="125">
        <f t="shared" si="1"/>
        <v>7099.75</v>
      </c>
      <c r="J41" s="117">
        <f>SUMIFS(PSP!U:U,PSP!C:C,C41)</f>
        <v>1371.25</v>
      </c>
      <c r="K41" s="125">
        <f t="shared" si="3"/>
        <v>8471</v>
      </c>
    </row>
    <row r="42" spans="2:11" s="121" customFormat="1" ht="15" customHeight="1">
      <c r="B42" s="1">
        <v>33</v>
      </c>
      <c r="C42" s="1" t="s">
        <v>602</v>
      </c>
      <c r="D42" s="1" t="s">
        <v>1352</v>
      </c>
      <c r="E42" s="81">
        <f>SUMIFS(OFM!AG:AG,OFM!C:C,C42)</f>
        <v>0</v>
      </c>
      <c r="F42" s="81">
        <f>SUMIFS(FAM!AG:AG,FAM!C:C,C42)</f>
        <v>116.5</v>
      </c>
      <c r="G42" s="86">
        <f>SUMIFS(B2S!I:I,B2S!C:C,C42)</f>
        <v>0</v>
      </c>
      <c r="H42" s="86">
        <f>SUMIF(TOP!C:C,'Sum JAN'!C42,TOP!F:F)</f>
        <v>0</v>
      </c>
      <c r="I42" s="125">
        <f t="shared" si="1"/>
        <v>116.5</v>
      </c>
      <c r="J42" s="117">
        <f>SUMIFS(PSP!U:U,PSP!C:C,C42)</f>
        <v>1055</v>
      </c>
      <c r="K42" s="125">
        <f t="shared" si="3"/>
        <v>1171.5</v>
      </c>
    </row>
    <row r="43" spans="2:11" s="121" customFormat="1" ht="15" customHeight="1">
      <c r="B43" s="1">
        <v>34</v>
      </c>
      <c r="C43" s="1" t="s">
        <v>463</v>
      </c>
      <c r="D43" s="1" t="s">
        <v>1352</v>
      </c>
      <c r="E43" s="81">
        <f>SUMIFS(OFM!AG:AG,OFM!C:C,C43)</f>
        <v>0</v>
      </c>
      <c r="F43" s="81">
        <f>SUMIFS(FAM!AG:AG,FAM!C:C,C43)</f>
        <v>999.25</v>
      </c>
      <c r="G43" s="86">
        <f>SUMIFS(B2S!I:I,B2S!C:C,C43)</f>
        <v>0</v>
      </c>
      <c r="H43" s="86">
        <f>SUMIF(TOP!C:C,'Sum JAN'!C43,TOP!F:F)</f>
        <v>0</v>
      </c>
      <c r="I43" s="125">
        <f t="shared" si="1"/>
        <v>999.25</v>
      </c>
      <c r="J43" s="117">
        <f>SUMIFS(PSP!U:U,PSP!C:C,C43)</f>
        <v>1445</v>
      </c>
      <c r="K43" s="125">
        <f t="shared" si="3"/>
        <v>2444.25</v>
      </c>
    </row>
    <row r="44" spans="2:11" s="121" customFormat="1" ht="15" customHeight="1">
      <c r="B44" s="1">
        <v>35</v>
      </c>
      <c r="C44" s="1" t="s">
        <v>313</v>
      </c>
      <c r="D44" s="1" t="s">
        <v>1352</v>
      </c>
      <c r="E44" s="81">
        <f>SUMIFS(OFM!AG:AG,OFM!C:C,C44)</f>
        <v>30360.75</v>
      </c>
      <c r="F44" s="81">
        <f>SUMIFS(FAM!AG:AG,FAM!C:C,C44)</f>
        <v>7317.75</v>
      </c>
      <c r="G44" s="86">
        <f>SUMIFS(B2S!I:I,B2S!C:C,C44)</f>
        <v>0</v>
      </c>
      <c r="H44" s="86">
        <f>SUMIF(TOP!C:C,'Sum JAN'!C44,TOP!F:F)</f>
        <v>0</v>
      </c>
      <c r="I44" s="125">
        <f t="shared" si="1"/>
        <v>37678.5</v>
      </c>
      <c r="J44" s="117">
        <f>SUMIFS(PSP!U:U,PSP!C:C,C44)</f>
        <v>911.25</v>
      </c>
      <c r="K44" s="125">
        <f t="shared" si="3"/>
        <v>38589.75</v>
      </c>
    </row>
    <row r="45" spans="2:11" s="121" customFormat="1" ht="15" customHeight="1">
      <c r="B45" s="1">
        <v>36</v>
      </c>
      <c r="C45" s="1" t="s">
        <v>552</v>
      </c>
      <c r="D45" s="1" t="s">
        <v>1352</v>
      </c>
      <c r="E45" s="81">
        <f>SUMIFS(OFM!AG:AG,OFM!C:C,C45)</f>
        <v>0</v>
      </c>
      <c r="F45" s="81">
        <f>SUMIFS(FAM!AG:AG,FAM!C:C,C45)</f>
        <v>10704.5</v>
      </c>
      <c r="G45" s="86">
        <f>SUMIFS(B2S!I:I,B2S!C:C,C45)</f>
        <v>9647.75</v>
      </c>
      <c r="H45" s="86">
        <f>SUMIF(TOP!C:C,'Sum JAN'!C45,TOP!F:F)</f>
        <v>0</v>
      </c>
      <c r="I45" s="125">
        <f t="shared" si="1"/>
        <v>20352.25</v>
      </c>
      <c r="J45" s="117">
        <f>SUMIFS(PSP!U:U,PSP!C:C,C45)</f>
        <v>275</v>
      </c>
      <c r="K45" s="125">
        <f t="shared" si="3"/>
        <v>20627.25</v>
      </c>
    </row>
    <row r="46" spans="2:11" s="121" customFormat="1" ht="15" customHeight="1">
      <c r="B46" s="1">
        <v>37</v>
      </c>
      <c r="C46" s="1" t="s">
        <v>512</v>
      </c>
      <c r="D46" s="1" t="s">
        <v>1352</v>
      </c>
      <c r="E46" s="81">
        <f>SUMIFS(OFM!AG:AG,OFM!C:C,C46)</f>
        <v>0</v>
      </c>
      <c r="F46" s="81">
        <f>SUMIFS(FAM!AG:AG,FAM!C:C,C46)</f>
        <v>0</v>
      </c>
      <c r="G46" s="86">
        <f>SUMIFS(B2S!I:I,B2S!C:C,C46)</f>
        <v>0</v>
      </c>
      <c r="H46" s="86">
        <f>SUMIF(TOP!C:C,'Sum JAN'!C46,TOP!F:F)</f>
        <v>0</v>
      </c>
      <c r="I46" s="125">
        <f t="shared" si="1"/>
        <v>0</v>
      </c>
      <c r="J46" s="117">
        <f>SUMIFS(PSP!U:U,PSP!C:C,C46)</f>
        <v>196.25</v>
      </c>
      <c r="K46" s="125">
        <f t="shared" si="3"/>
        <v>196.25</v>
      </c>
    </row>
    <row r="47" spans="2:11" s="121" customFormat="1" ht="15" customHeight="1">
      <c r="B47" s="1">
        <v>38</v>
      </c>
      <c r="C47" s="1" t="s">
        <v>259</v>
      </c>
      <c r="D47" s="1" t="s">
        <v>1352</v>
      </c>
      <c r="E47" s="81">
        <f>SUMIFS(OFM!AG:AG,OFM!C:C,C47)</f>
        <v>0</v>
      </c>
      <c r="F47" s="81">
        <f>SUMIFS(FAM!AG:AG,FAM!C:C,C47)</f>
        <v>4873.75</v>
      </c>
      <c r="G47" s="86">
        <f>SUMIFS(B2S!I:I,B2S!C:C,C47)</f>
        <v>0</v>
      </c>
      <c r="H47" s="86">
        <f>SUMIF(TOP!C:C,'Sum JAN'!C47,TOP!F:F)</f>
        <v>0</v>
      </c>
      <c r="I47" s="125">
        <f t="shared" si="1"/>
        <v>4873.75</v>
      </c>
      <c r="J47" s="117">
        <f>SUMIFS(PSP!U:U,PSP!C:C,C47)</f>
        <v>5767.5</v>
      </c>
      <c r="K47" s="125">
        <f t="shared" si="3"/>
        <v>10641.25</v>
      </c>
    </row>
    <row r="48" spans="2:11" s="121" customFormat="1" ht="15" customHeight="1">
      <c r="B48" s="1">
        <v>39</v>
      </c>
      <c r="C48" s="1" t="s">
        <v>367</v>
      </c>
      <c r="D48" s="1" t="s">
        <v>1352</v>
      </c>
      <c r="E48" s="81">
        <f>SUMIFS(OFM!AG:AG,OFM!C:C,C48)</f>
        <v>0</v>
      </c>
      <c r="F48" s="81">
        <f>SUMIFS(FAM!AG:AG,FAM!C:C,C48)</f>
        <v>0</v>
      </c>
      <c r="G48" s="86">
        <f>SUMIFS(B2S!I:I,B2S!C:C,C48)</f>
        <v>0</v>
      </c>
      <c r="H48" s="86">
        <f>SUMIF(TOP!C:C,'Sum JAN'!C48,TOP!F:F)</f>
        <v>0</v>
      </c>
      <c r="I48" s="125">
        <f t="shared" si="1"/>
        <v>0</v>
      </c>
      <c r="J48" s="117">
        <f>SUMIFS(PSP!U:U,PSP!C:C,C48)</f>
        <v>1738.75</v>
      </c>
      <c r="K48" s="125">
        <f t="shared" si="3"/>
        <v>1738.75</v>
      </c>
    </row>
    <row r="49" spans="2:11" s="121" customFormat="1" ht="15" customHeight="1">
      <c r="B49" s="1">
        <v>40</v>
      </c>
      <c r="C49" s="1" t="s">
        <v>935</v>
      </c>
      <c r="D49" s="1" t="s">
        <v>1352</v>
      </c>
      <c r="E49" s="81">
        <f>SUMIFS(OFM!AD:AD,OFM!C:C,C49)</f>
        <v>0</v>
      </c>
      <c r="F49" s="81">
        <f>SUMIFS(FAM!AG:AG,FAM!C:C,C49)</f>
        <v>0</v>
      </c>
      <c r="G49" s="86">
        <f>SUMIFS(B2S!I:I,B2S!C:C,C49)</f>
        <v>0</v>
      </c>
      <c r="H49" s="86">
        <f>SUMIF(TOP!C:C,'Sum JAN'!C49,TOP!F:F)</f>
        <v>0</v>
      </c>
      <c r="I49" s="125">
        <f t="shared" si="1"/>
        <v>0</v>
      </c>
      <c r="J49" s="117">
        <f>SUMIFS(PSP!U:U,PSP!C:C,C49)</f>
        <v>0</v>
      </c>
      <c r="K49" s="125">
        <f t="shared" si="3"/>
        <v>0</v>
      </c>
    </row>
    <row r="50" spans="2:11" s="121" customFormat="1" ht="15" customHeight="1">
      <c r="B50" s="1">
        <v>41</v>
      </c>
      <c r="C50" s="1" t="s">
        <v>480</v>
      </c>
      <c r="D50" s="1" t="s">
        <v>1352</v>
      </c>
      <c r="E50" s="81">
        <f>SUMIFS(OFM!AG:AG,OFM!C:C,C50)</f>
        <v>0</v>
      </c>
      <c r="F50" s="81">
        <f>SUMIFS(FAM!AG:AG,FAM!C:C,C50)</f>
        <v>924.5</v>
      </c>
      <c r="G50" s="86">
        <f>SUMIFS(B2S!I:I,B2S!C:C,C50)</f>
        <v>0</v>
      </c>
      <c r="H50" s="86">
        <f>SUMIF(TOP!C:C,'Sum JAN'!C50,TOP!F:F)</f>
        <v>0</v>
      </c>
      <c r="I50" s="125">
        <f t="shared" si="1"/>
        <v>924.5</v>
      </c>
      <c r="J50" s="117">
        <f>SUMIFS(PSP!U:U,PSP!C:C,C50)</f>
        <v>4358.75</v>
      </c>
      <c r="K50" s="125">
        <f t="shared" si="3"/>
        <v>5283.25</v>
      </c>
    </row>
    <row r="51" spans="2:11" s="121" customFormat="1" ht="15" customHeight="1">
      <c r="B51" s="1">
        <v>42</v>
      </c>
      <c r="C51" s="1" t="s">
        <v>936</v>
      </c>
      <c r="D51" s="1" t="s">
        <v>1352</v>
      </c>
      <c r="E51" s="81">
        <f>SUMIFS(OFM!AD:AD,OFM!C:C,C51)</f>
        <v>0</v>
      </c>
      <c r="F51" s="81">
        <f>SUMIFS(FAM!AG:AG,FAM!C:C,C51)</f>
        <v>0</v>
      </c>
      <c r="G51" s="86">
        <f>SUMIFS(B2S!I:I,B2S!C:C,C51)</f>
        <v>0</v>
      </c>
      <c r="H51" s="86">
        <f>SUMIF(TOP!C:C,'Sum JAN'!C51,TOP!F:F)</f>
        <v>0</v>
      </c>
      <c r="I51" s="125">
        <f t="shared" si="1"/>
        <v>0</v>
      </c>
      <c r="J51" s="117">
        <f>SUMIFS(PSP!U:U,PSP!C:C,C51)</f>
        <v>0</v>
      </c>
      <c r="K51" s="125">
        <f t="shared" si="3"/>
        <v>0</v>
      </c>
    </row>
    <row r="52" spans="2:11" s="121" customFormat="1" ht="15" customHeight="1">
      <c r="B52" s="1">
        <v>43</v>
      </c>
      <c r="C52" s="1" t="s">
        <v>515</v>
      </c>
      <c r="D52" s="1" t="s">
        <v>1352</v>
      </c>
      <c r="E52" s="81">
        <f>SUMIFS(OFM!AG:AG,OFM!C:C,C52)</f>
        <v>0</v>
      </c>
      <c r="F52" s="81">
        <f>SUMIFS(FAM!AG:AG,FAM!C:C,C52)</f>
        <v>163.5</v>
      </c>
      <c r="G52" s="86">
        <f>SUMIFS(B2S!I:I,B2S!C:C,C52)</f>
        <v>0</v>
      </c>
      <c r="H52" s="86">
        <f>SUMIF(TOP!C:C,'Sum JAN'!C52,TOP!F:F)</f>
        <v>0</v>
      </c>
      <c r="I52" s="125">
        <f t="shared" si="1"/>
        <v>163.5</v>
      </c>
      <c r="J52" s="117">
        <f>SUMIFS(PSP!U:U,PSP!C:C,C52)</f>
        <v>1150</v>
      </c>
      <c r="K52" s="125">
        <f t="shared" si="3"/>
        <v>1313.5</v>
      </c>
    </row>
    <row r="53" spans="2:11" s="121" customFormat="1" ht="15" customHeight="1">
      <c r="B53" s="1">
        <v>44</v>
      </c>
      <c r="C53" s="1" t="s">
        <v>238</v>
      </c>
      <c r="D53" s="1" t="s">
        <v>1352</v>
      </c>
      <c r="E53" s="81">
        <f>SUMIFS(OFM!AG:AG,OFM!C:C,C53)</f>
        <v>0</v>
      </c>
      <c r="F53" s="81">
        <f>SUMIFS(FAM!AG:AG,FAM!C:C,C53)</f>
        <v>3307.25</v>
      </c>
      <c r="G53" s="86">
        <f>SUMIFS(B2S!I:I,B2S!C:C,C53)</f>
        <v>0</v>
      </c>
      <c r="H53" s="86">
        <f>SUMIF(TOP!C:C,'Sum JAN'!C53,TOP!F:F)</f>
        <v>0</v>
      </c>
      <c r="I53" s="125">
        <f t="shared" si="1"/>
        <v>3307.25</v>
      </c>
      <c r="J53" s="117">
        <f>SUMIFS(PSP!U:U,PSP!C:C,C53)</f>
        <v>0</v>
      </c>
      <c r="K53" s="125">
        <f t="shared" si="3"/>
        <v>3307.25</v>
      </c>
    </row>
    <row r="54" spans="2:11" s="121" customFormat="1" ht="15" customHeight="1">
      <c r="B54" s="1">
        <v>45</v>
      </c>
      <c r="C54" s="1" t="s">
        <v>297</v>
      </c>
      <c r="D54" s="1" t="s">
        <v>1352</v>
      </c>
      <c r="E54" s="81">
        <f>SUMIFS(OFM!AG:AG,OFM!C:C,C54)</f>
        <v>0</v>
      </c>
      <c r="F54" s="81">
        <f>SUMIFS(FAM!AG:AG,FAM!C:C,C54)</f>
        <v>0</v>
      </c>
      <c r="G54" s="86">
        <f>SUMIFS(B2S!I:I,B2S!C:C,C54)</f>
        <v>0</v>
      </c>
      <c r="H54" s="86">
        <f>SUMIF(TOP!C:C,'Sum JAN'!C54,TOP!F:F)</f>
        <v>0</v>
      </c>
      <c r="I54" s="125">
        <f t="shared" si="1"/>
        <v>0</v>
      </c>
      <c r="J54" s="117">
        <f>SUMIFS(PSP!U:U,PSP!C:C,C54)</f>
        <v>3957.5</v>
      </c>
      <c r="K54" s="125">
        <f t="shared" si="3"/>
        <v>3957.5</v>
      </c>
    </row>
    <row r="55" spans="2:11" s="121" customFormat="1" ht="15" customHeight="1">
      <c r="B55" s="1">
        <v>46</v>
      </c>
      <c r="C55" s="1" t="s">
        <v>191</v>
      </c>
      <c r="D55" s="1" t="s">
        <v>1352</v>
      </c>
      <c r="E55" s="81">
        <f>SUMIFS(OFM!AG:AG,OFM!C:C,C55)</f>
        <v>0</v>
      </c>
      <c r="F55" s="81">
        <f>SUMIFS(FAM!AG:AG,FAM!C:C,C55)</f>
        <v>24981.5</v>
      </c>
      <c r="G55" s="86">
        <f>SUMIFS(B2S!I:I,B2S!C:C,C55)</f>
        <v>0</v>
      </c>
      <c r="H55" s="86">
        <f>SUMIF(TOP!C:C,'Sum JAN'!C55,TOP!F:F)</f>
        <v>0</v>
      </c>
      <c r="I55" s="125">
        <f t="shared" si="1"/>
        <v>24981.5</v>
      </c>
      <c r="J55" s="117">
        <f>SUMIFS(PSP!U:U,PSP!C:C,C55)</f>
        <v>12916.25</v>
      </c>
      <c r="K55" s="125">
        <f t="shared" si="3"/>
        <v>37897.75</v>
      </c>
    </row>
    <row r="56" spans="2:11" s="121" customFormat="1" ht="15" customHeight="1">
      <c r="B56" s="1">
        <v>47</v>
      </c>
      <c r="C56" s="1" t="s">
        <v>302</v>
      </c>
      <c r="D56" s="1" t="s">
        <v>1352</v>
      </c>
      <c r="E56" s="81">
        <f>SUMIFS(OFM!AG:AG,OFM!C:C,C56)</f>
        <v>0</v>
      </c>
      <c r="F56" s="81">
        <f>SUMIFS(FAM!AG:AG,FAM!C:C,C56)</f>
        <v>0</v>
      </c>
      <c r="G56" s="86">
        <f>SUMIFS(B2S!I:I,B2S!C:C,C56)</f>
        <v>0</v>
      </c>
      <c r="H56" s="86">
        <f>SUMIF(TOP!C:C,'Sum JAN'!C56,TOP!F:F)</f>
        <v>0</v>
      </c>
      <c r="I56" s="125">
        <f t="shared" si="1"/>
        <v>0</v>
      </c>
      <c r="J56" s="117">
        <f>SUMIFS(PSP!U:U,PSP!C:C,C56)</f>
        <v>2697.5</v>
      </c>
      <c r="K56" s="125">
        <f t="shared" si="3"/>
        <v>2697.5</v>
      </c>
    </row>
    <row r="57" spans="2:11" s="121" customFormat="1" ht="15" customHeight="1">
      <c r="B57" s="1">
        <v>48</v>
      </c>
      <c r="C57" s="1" t="s">
        <v>16</v>
      </c>
      <c r="D57" s="1" t="s">
        <v>1352</v>
      </c>
      <c r="E57" s="81">
        <f>SUMIFS(OFM!AG:AG,OFM!C:C,C57)</f>
        <v>46962.75</v>
      </c>
      <c r="F57" s="81">
        <f>SUMIFS(FAM!AG:AG,FAM!C:C,C57)</f>
        <v>52044.75</v>
      </c>
      <c r="G57" s="86">
        <f>SUMIFS(B2S!I:I,B2S!C:C,C57)</f>
        <v>0</v>
      </c>
      <c r="H57" s="86">
        <f>SUMIF(TOP!C:C,'Sum JAN'!C57,TOP!F:F)</f>
        <v>0</v>
      </c>
      <c r="I57" s="125">
        <f t="shared" si="1"/>
        <v>99007.5</v>
      </c>
      <c r="J57" s="117">
        <f>SUMIFS(PSP!U:U,PSP!C:C,C57)</f>
        <v>13448.75</v>
      </c>
      <c r="K57" s="125">
        <f t="shared" si="3"/>
        <v>112456.25</v>
      </c>
    </row>
    <row r="58" spans="2:11" s="121" customFormat="1" ht="15" customHeight="1">
      <c r="B58" s="1">
        <v>49</v>
      </c>
      <c r="C58" s="1" t="s">
        <v>937</v>
      </c>
      <c r="D58" s="1" t="s">
        <v>1352</v>
      </c>
      <c r="E58" s="81">
        <f>SUMIFS(OFM!AD:AD,OFM!C:C,C58)</f>
        <v>0</v>
      </c>
      <c r="F58" s="81">
        <f>SUMIFS(FAM!AG:AG,FAM!C:C,C58)</f>
        <v>0</v>
      </c>
      <c r="G58" s="86">
        <f>SUMIFS(B2S!I:I,B2S!C:C,C58)</f>
        <v>0</v>
      </c>
      <c r="H58" s="86">
        <f>SUMIF(TOP!C:C,'Sum JAN'!C58,TOP!F:F)</f>
        <v>0</v>
      </c>
      <c r="I58" s="125">
        <f t="shared" si="1"/>
        <v>0</v>
      </c>
      <c r="J58" s="117">
        <f>SUMIFS(PSP!U:U,PSP!C:C,C58)</f>
        <v>0</v>
      </c>
      <c r="K58" s="125">
        <f t="shared" si="3"/>
        <v>0</v>
      </c>
    </row>
    <row r="59" spans="2:11" s="121" customFormat="1" ht="15" customHeight="1">
      <c r="B59" s="1">
        <v>50</v>
      </c>
      <c r="C59" s="1" t="s">
        <v>66</v>
      </c>
      <c r="D59" s="1" t="s">
        <v>1352</v>
      </c>
      <c r="E59" s="81">
        <f>SUMIFS(OFM!AG:AG,OFM!C:C,C59)</f>
        <v>0</v>
      </c>
      <c r="F59" s="81">
        <f>SUMIFS(FAM!AG:AG,FAM!C:C,C59)</f>
        <v>2273.75</v>
      </c>
      <c r="G59" s="86">
        <f>SUMIFS(B2S!I:I,B2S!C:C,C59)</f>
        <v>0</v>
      </c>
      <c r="H59" s="86">
        <f>SUMIF(TOP!C:C,'Sum JAN'!C59,TOP!F:F)</f>
        <v>0</v>
      </c>
      <c r="I59" s="125">
        <f t="shared" si="1"/>
        <v>2273.75</v>
      </c>
      <c r="J59" s="117">
        <f>SUMIFS(PSP!U:U,PSP!C:C,C59)</f>
        <v>4862.5</v>
      </c>
      <c r="K59" s="125">
        <f t="shared" si="3"/>
        <v>7136.25</v>
      </c>
    </row>
    <row r="60" spans="2:11" s="121" customFormat="1" ht="15" customHeight="1">
      <c r="B60" s="1">
        <v>51</v>
      </c>
      <c r="C60" s="1" t="s">
        <v>123</v>
      </c>
      <c r="D60" s="1" t="s">
        <v>1352</v>
      </c>
      <c r="E60" s="81">
        <f>SUMIFS(OFM!AG:AG,OFM!C:C,C60)</f>
        <v>0</v>
      </c>
      <c r="F60" s="81">
        <f>SUMIFS(FAM!AG:AG,FAM!C:C,C60)</f>
        <v>31378.5</v>
      </c>
      <c r="G60" s="86">
        <f>SUMIFS(B2S!I:I,B2S!C:C,C60)</f>
        <v>0</v>
      </c>
      <c r="H60" s="86">
        <f>SUMIF(TOP!C:C,'Sum JAN'!C60,TOP!F:F)</f>
        <v>0</v>
      </c>
      <c r="I60" s="125">
        <f t="shared" si="1"/>
        <v>31378.5</v>
      </c>
      <c r="J60" s="117">
        <f>SUMIFS(PSP!U:U,PSP!C:C,C60)</f>
        <v>6286.25</v>
      </c>
      <c r="K60" s="125">
        <f t="shared" si="3"/>
        <v>37664.75</v>
      </c>
    </row>
    <row r="61" spans="2:11" s="121" customFormat="1" ht="15" customHeight="1">
      <c r="B61" s="1">
        <v>52</v>
      </c>
      <c r="C61" s="1" t="s">
        <v>207</v>
      </c>
      <c r="D61" s="1" t="s">
        <v>1352</v>
      </c>
      <c r="E61" s="81">
        <f>SUMIFS(OFM!AG:AG,OFM!C:C,C61)</f>
        <v>0</v>
      </c>
      <c r="F61" s="81">
        <f>SUMIFS(FAM!AG:AG,FAM!C:C,C61)</f>
        <v>20602.75</v>
      </c>
      <c r="G61" s="86">
        <f>SUMIFS(B2S!I:I,B2S!C:C,C61)</f>
        <v>0</v>
      </c>
      <c r="H61" s="86">
        <f>SUMIF(TOP!C:C,'Sum JAN'!C61,TOP!F:F)</f>
        <v>0</v>
      </c>
      <c r="I61" s="125">
        <f t="shared" si="1"/>
        <v>20602.75</v>
      </c>
      <c r="J61" s="117">
        <f>SUMIFS(PSP!U:U,PSP!C:C,C61)</f>
        <v>0</v>
      </c>
      <c r="K61" s="125">
        <f t="shared" si="3"/>
        <v>20602.75</v>
      </c>
    </row>
    <row r="62" spans="2:11" s="121" customFormat="1" ht="15" customHeight="1">
      <c r="B62" s="1">
        <v>53</v>
      </c>
      <c r="C62" s="1" t="s">
        <v>637</v>
      </c>
      <c r="D62" s="1" t="s">
        <v>1352</v>
      </c>
      <c r="E62" s="81">
        <f>SUMIFS(OFM!AG:AG,OFM!C:C,C62)</f>
        <v>0</v>
      </c>
      <c r="F62" s="81">
        <f>SUMIFS(FAM!AG:AG,FAM!C:C,C62)</f>
        <v>777</v>
      </c>
      <c r="G62" s="86">
        <f>SUMIFS(B2S!I:I,B2S!C:C,C62)</f>
        <v>0</v>
      </c>
      <c r="H62" s="86">
        <f>SUMIF(TOP!C:C,'Sum JAN'!C62,TOP!F:F)</f>
        <v>0</v>
      </c>
      <c r="I62" s="125">
        <f t="shared" si="1"/>
        <v>777</v>
      </c>
      <c r="J62" s="117">
        <f>SUMIFS(PSP!U:U,PSP!C:C,C62)</f>
        <v>1151.25</v>
      </c>
      <c r="K62" s="125">
        <f t="shared" si="3"/>
        <v>1928.25</v>
      </c>
    </row>
    <row r="63" spans="2:11" s="121" customFormat="1" ht="15" customHeight="1">
      <c r="B63" s="1">
        <v>54</v>
      </c>
      <c r="C63" s="1" t="s">
        <v>261</v>
      </c>
      <c r="D63" s="1" t="s">
        <v>1352</v>
      </c>
      <c r="E63" s="81">
        <f>SUMIFS(OFM!AG:AG,OFM!C:C,C63)</f>
        <v>0</v>
      </c>
      <c r="F63" s="81">
        <f>SUMIFS(FAM!AG:AG,FAM!C:C,C63)</f>
        <v>1817</v>
      </c>
      <c r="G63" s="86">
        <f>SUMIFS(B2S!I:I,B2S!C:C,C63)</f>
        <v>0</v>
      </c>
      <c r="H63" s="86">
        <f>SUMIF(TOP!C:C,'Sum JAN'!C63,TOP!F:F)</f>
        <v>0</v>
      </c>
      <c r="I63" s="125">
        <f t="shared" si="1"/>
        <v>1817</v>
      </c>
      <c r="J63" s="117">
        <f>SUMIFS(PSP!U:U,PSP!C:C,C63)</f>
        <v>2062.5</v>
      </c>
      <c r="K63" s="125">
        <f t="shared" si="3"/>
        <v>3879.5</v>
      </c>
    </row>
    <row r="64" spans="2:11" s="121" customFormat="1" ht="15" customHeight="1">
      <c r="B64" s="1">
        <v>55</v>
      </c>
      <c r="C64" s="1" t="s">
        <v>58</v>
      </c>
      <c r="D64" s="1" t="s">
        <v>1352</v>
      </c>
      <c r="E64" s="81">
        <f>SUMIFS(OFM!AG:AG,OFM!C:C,C64)</f>
        <v>0</v>
      </c>
      <c r="F64" s="81">
        <f>SUMIFS(FAM!AG:AG,FAM!C:C,C64)</f>
        <v>12665</v>
      </c>
      <c r="G64" s="86">
        <f>SUMIFS(B2S!I:I,B2S!C:C,C64)</f>
        <v>0</v>
      </c>
      <c r="H64" s="86">
        <f>SUMIF(TOP!C:C,'Sum JAN'!C64,TOP!F:F)</f>
        <v>0</v>
      </c>
      <c r="I64" s="125">
        <f t="shared" si="1"/>
        <v>12665</v>
      </c>
      <c r="J64" s="117">
        <f>SUMIFS(PSP!U:U,PSP!C:C,C64)</f>
        <v>6308.75</v>
      </c>
      <c r="K64" s="125">
        <f t="shared" si="3"/>
        <v>18973.75</v>
      </c>
    </row>
    <row r="65" spans="2:11" s="121" customFormat="1" ht="15" customHeight="1">
      <c r="B65" s="1">
        <v>56</v>
      </c>
      <c r="C65" s="1" t="s">
        <v>21</v>
      </c>
      <c r="D65" s="1" t="s">
        <v>1352</v>
      </c>
      <c r="E65" s="81">
        <f>SUMIFS(OFM!AG:AG,OFM!C:C,C65)</f>
        <v>0</v>
      </c>
      <c r="F65" s="81">
        <f>SUMIFS(FAM!AG:AG,FAM!C:C,C65)</f>
        <v>18866.75</v>
      </c>
      <c r="G65" s="86">
        <f>SUMIFS(B2S!I:I,B2S!C:C,C65)</f>
        <v>0</v>
      </c>
      <c r="H65" s="86">
        <f>SUMIF(TOP!C:C,'Sum JAN'!C65,TOP!F:F)</f>
        <v>0</v>
      </c>
      <c r="I65" s="125">
        <f t="shared" si="1"/>
        <v>18866.75</v>
      </c>
      <c r="J65" s="117">
        <f>SUMIFS(PSP!U:U,PSP!C:C,C65)</f>
        <v>0</v>
      </c>
      <c r="K65" s="125">
        <f t="shared" si="3"/>
        <v>18866.75</v>
      </c>
    </row>
    <row r="66" spans="2:11" s="121" customFormat="1" ht="15" customHeight="1">
      <c r="B66" s="1">
        <v>57</v>
      </c>
      <c r="C66" s="1" t="s">
        <v>938</v>
      </c>
      <c r="D66" s="1" t="s">
        <v>1352</v>
      </c>
      <c r="E66" s="81">
        <f>SUMIFS(OFM!AD:AD,OFM!C:C,C66)</f>
        <v>0</v>
      </c>
      <c r="F66" s="81">
        <f>SUMIFS(FAM!AG:AG,FAM!C:C,C66)</f>
        <v>0</v>
      </c>
      <c r="G66" s="86">
        <f>SUMIFS(B2S!I:I,B2S!C:C,C66)</f>
        <v>0</v>
      </c>
      <c r="H66" s="86">
        <f>SUMIF(TOP!C:C,'Sum JAN'!C66,TOP!F:F)</f>
        <v>0</v>
      </c>
      <c r="I66" s="125">
        <f t="shared" si="1"/>
        <v>0</v>
      </c>
      <c r="J66" s="117">
        <f>SUMIFS(PSP!U:U,PSP!C:C,C66)</f>
        <v>0</v>
      </c>
      <c r="K66" s="125">
        <f t="shared" si="3"/>
        <v>0</v>
      </c>
    </row>
    <row r="67" spans="2:11" s="121" customFormat="1" ht="15" customHeight="1">
      <c r="B67" s="1">
        <v>58</v>
      </c>
      <c r="C67" s="1" t="s">
        <v>939</v>
      </c>
      <c r="D67" s="1" t="s">
        <v>1352</v>
      </c>
      <c r="E67" s="81">
        <f>SUMIFS(OFM!AD:AD,OFM!C:C,C67)</f>
        <v>0</v>
      </c>
      <c r="F67" s="81">
        <f>SUMIFS(FAM!AG:AG,FAM!C:C,C67)</f>
        <v>0</v>
      </c>
      <c r="G67" s="86">
        <f>SUMIFS(B2S!I:I,B2S!C:C,C67)</f>
        <v>0</v>
      </c>
      <c r="H67" s="86">
        <f>SUMIF(TOP!C:C,'Sum JAN'!C67,TOP!F:F)</f>
        <v>0</v>
      </c>
      <c r="I67" s="125">
        <f t="shared" si="1"/>
        <v>0</v>
      </c>
      <c r="J67" s="117">
        <f>SUMIFS(PSP!U:U,PSP!C:C,C67)</f>
        <v>0</v>
      </c>
      <c r="K67" s="125">
        <f t="shared" si="3"/>
        <v>0</v>
      </c>
    </row>
    <row r="68" spans="2:11" s="121" customFormat="1" ht="15" customHeight="1">
      <c r="B68" s="1">
        <v>59</v>
      </c>
      <c r="C68" s="1" t="s">
        <v>940</v>
      </c>
      <c r="D68" s="1" t="s">
        <v>1352</v>
      </c>
      <c r="E68" s="81">
        <f>SUMIFS(OFM!AD:AD,OFM!C:C,C68)</f>
        <v>0</v>
      </c>
      <c r="F68" s="81">
        <f>SUMIFS(FAM!AG:AG,FAM!C:C,C68)</f>
        <v>0</v>
      </c>
      <c r="G68" s="86">
        <f>SUMIFS(B2S!I:I,B2S!C:C,C68)</f>
        <v>0</v>
      </c>
      <c r="H68" s="86">
        <f>SUMIF(TOP!C:C,'Sum JAN'!C68,TOP!F:F)</f>
        <v>0</v>
      </c>
      <c r="I68" s="125">
        <f t="shared" si="1"/>
        <v>0</v>
      </c>
      <c r="J68" s="117">
        <f>SUMIFS(PSP!U:U,PSP!C:C,C68)</f>
        <v>0</v>
      </c>
      <c r="K68" s="125">
        <f t="shared" si="3"/>
        <v>0</v>
      </c>
    </row>
    <row r="69" spans="2:11" s="121" customFormat="1" ht="15" customHeight="1">
      <c r="B69" s="1">
        <v>60</v>
      </c>
      <c r="C69" s="1" t="s">
        <v>941</v>
      </c>
      <c r="D69" s="1" t="s">
        <v>1352</v>
      </c>
      <c r="E69" s="81">
        <f>SUMIFS(OFM!AD:AD,OFM!C:C,C69)</f>
        <v>0</v>
      </c>
      <c r="F69" s="81">
        <f>SUMIFS(FAM!AG:AG,FAM!C:C,C69)</f>
        <v>0</v>
      </c>
      <c r="G69" s="86">
        <f>SUMIFS(B2S!I:I,B2S!C:C,C69)</f>
        <v>0</v>
      </c>
      <c r="H69" s="86">
        <f>SUMIF(TOP!C:C,'Sum JAN'!C69,TOP!F:F)</f>
        <v>0</v>
      </c>
      <c r="I69" s="125">
        <f t="shared" si="1"/>
        <v>0</v>
      </c>
      <c r="J69" s="117">
        <f>SUMIFS(PSP!U:U,PSP!C:C,C69)</f>
        <v>0</v>
      </c>
      <c r="K69" s="125">
        <f t="shared" si="3"/>
        <v>0</v>
      </c>
    </row>
    <row r="70" spans="2:11" s="121" customFormat="1" ht="15" customHeight="1">
      <c r="B70" s="1">
        <v>61</v>
      </c>
      <c r="C70" s="1" t="s">
        <v>942</v>
      </c>
      <c r="D70" s="1" t="s">
        <v>1352</v>
      </c>
      <c r="E70" s="81">
        <f>SUMIFS(OFM!AD:AD,OFM!C:C,C70)</f>
        <v>0</v>
      </c>
      <c r="F70" s="81">
        <f>SUMIFS(FAM!AG:AG,FAM!C:C,C70)</f>
        <v>0</v>
      </c>
      <c r="G70" s="86">
        <f>SUMIFS(B2S!I:I,B2S!C:C,C70)</f>
        <v>0</v>
      </c>
      <c r="H70" s="86">
        <f>SUMIF(TOP!C:C,'Sum JAN'!C70,TOP!F:F)</f>
        <v>0</v>
      </c>
      <c r="I70" s="125">
        <f t="shared" si="1"/>
        <v>0</v>
      </c>
      <c r="J70" s="117">
        <f>SUMIFS(PSP!U:U,PSP!C:C,C70)</f>
        <v>0</v>
      </c>
      <c r="K70" s="125">
        <f t="shared" si="3"/>
        <v>0</v>
      </c>
    </row>
    <row r="71" spans="2:11" s="121" customFormat="1" ht="15" customHeight="1">
      <c r="B71" s="1">
        <v>62</v>
      </c>
      <c r="C71" s="1" t="s">
        <v>581</v>
      </c>
      <c r="D71" s="1" t="s">
        <v>1352</v>
      </c>
      <c r="E71" s="81">
        <f>SUMIFS(OFM!AD:AD,OFM!C:C,C71)</f>
        <v>0</v>
      </c>
      <c r="F71" s="81">
        <f>SUMIFS(FAM!AG:AG,FAM!C:C,C71)</f>
        <v>0</v>
      </c>
      <c r="G71" s="86">
        <f>SUMIFS(B2S!I:I,B2S!C:C,C71)</f>
        <v>0</v>
      </c>
      <c r="H71" s="86">
        <f>SUMIF(TOP!C:C,'Sum JAN'!C71,TOP!F:F)</f>
        <v>0</v>
      </c>
      <c r="I71" s="125">
        <f t="shared" si="1"/>
        <v>0</v>
      </c>
      <c r="J71" s="117">
        <f>SUMIFS(PSP!U:U,PSP!C:C,C71)</f>
        <v>0</v>
      </c>
      <c r="K71" s="125">
        <f t="shared" si="3"/>
        <v>0</v>
      </c>
    </row>
    <row r="72" spans="2:11" s="121" customFormat="1" ht="15" customHeight="1">
      <c r="B72" s="1">
        <v>63</v>
      </c>
      <c r="C72" s="1" t="s">
        <v>943</v>
      </c>
      <c r="D72" s="1" t="s">
        <v>1352</v>
      </c>
      <c r="E72" s="81">
        <f>SUMIFS(OFM!AD:AD,OFM!C:C,C72)</f>
        <v>0</v>
      </c>
      <c r="F72" s="81">
        <f>SUMIFS(FAM!AG:AG,FAM!C:C,C72)</f>
        <v>0</v>
      </c>
      <c r="G72" s="86">
        <f>SUMIFS(B2S!I:I,B2S!C:C,C72)</f>
        <v>0</v>
      </c>
      <c r="H72" s="86">
        <f>SUMIF(TOP!C:C,'Sum JAN'!C72,TOP!F:F)</f>
        <v>0</v>
      </c>
      <c r="I72" s="125">
        <f t="shared" si="1"/>
        <v>0</v>
      </c>
      <c r="J72" s="117">
        <f>SUMIFS(PSP!U:U,PSP!C:C,C72)</f>
        <v>0</v>
      </c>
      <c r="K72" s="125">
        <f t="shared" si="3"/>
        <v>0</v>
      </c>
    </row>
    <row r="73" spans="2:11" s="121" customFormat="1" ht="15" customHeight="1">
      <c r="B73" s="1">
        <v>64</v>
      </c>
      <c r="C73" s="1" t="s">
        <v>944</v>
      </c>
      <c r="D73" s="1" t="s">
        <v>1352</v>
      </c>
      <c r="E73" s="81">
        <f>SUMIFS(OFM!AD:AD,OFM!C:C,C73)</f>
        <v>0</v>
      </c>
      <c r="F73" s="81">
        <f>SUMIFS(FAM!AG:AG,FAM!C:C,C73)</f>
        <v>0</v>
      </c>
      <c r="G73" s="86">
        <f>SUMIFS(B2S!I:I,B2S!C:C,C73)</f>
        <v>0</v>
      </c>
      <c r="H73" s="86">
        <f>SUMIF(TOP!C:C,'Sum JAN'!C73,TOP!F:F)</f>
        <v>0</v>
      </c>
      <c r="I73" s="125">
        <f t="shared" ref="I73:I136" si="4">SUM(E73:H73)</f>
        <v>0</v>
      </c>
      <c r="J73" s="117">
        <f>SUMIFS(PSP!U:U,PSP!C:C,C73)</f>
        <v>0</v>
      </c>
      <c r="K73" s="125">
        <f t="shared" si="3"/>
        <v>0</v>
      </c>
    </row>
    <row r="74" spans="2:11" s="121" customFormat="1" ht="15" customHeight="1">
      <c r="B74" s="1">
        <v>65</v>
      </c>
      <c r="C74" s="1" t="s">
        <v>945</v>
      </c>
      <c r="D74" s="1" t="s">
        <v>1352</v>
      </c>
      <c r="E74" s="81">
        <f>SUMIFS(OFM!AD:AD,OFM!C:C,C74)</f>
        <v>0</v>
      </c>
      <c r="F74" s="81">
        <f>SUMIFS(FAM!AG:AG,FAM!C:C,C74)</f>
        <v>0</v>
      </c>
      <c r="G74" s="86">
        <f>SUMIFS(B2S!I:I,B2S!C:C,C74)</f>
        <v>0</v>
      </c>
      <c r="H74" s="86">
        <f>SUMIF(TOP!C:C,'Sum JAN'!C74,TOP!F:F)</f>
        <v>0</v>
      </c>
      <c r="I74" s="125">
        <f t="shared" si="4"/>
        <v>0</v>
      </c>
      <c r="J74" s="117">
        <f>SUMIFS(PSP!U:U,PSP!C:C,C74)</f>
        <v>0</v>
      </c>
      <c r="K74" s="125">
        <f t="shared" si="3"/>
        <v>0</v>
      </c>
    </row>
    <row r="75" spans="2:11" s="121" customFormat="1" ht="15" customHeight="1">
      <c r="B75" s="1">
        <v>66</v>
      </c>
      <c r="C75" s="1" t="s">
        <v>946</v>
      </c>
      <c r="D75" s="1" t="s">
        <v>1352</v>
      </c>
      <c r="E75" s="81">
        <f>SUMIFS(OFM!AD:AD,OFM!C:C,C75)</f>
        <v>0</v>
      </c>
      <c r="F75" s="81">
        <f>SUMIFS(FAM!AG:AG,FAM!C:C,C75)</f>
        <v>0</v>
      </c>
      <c r="G75" s="86">
        <f>SUMIFS(B2S!I:I,B2S!C:C,C75)</f>
        <v>0</v>
      </c>
      <c r="H75" s="86">
        <f>SUMIF(TOP!C:C,'Sum JAN'!C75,TOP!F:F)</f>
        <v>0</v>
      </c>
      <c r="I75" s="125">
        <f t="shared" si="4"/>
        <v>0</v>
      </c>
      <c r="J75" s="117">
        <f>SUMIFS(PSP!U:U,PSP!C:C,C75)</f>
        <v>0</v>
      </c>
      <c r="K75" s="125">
        <f t="shared" si="3"/>
        <v>0</v>
      </c>
    </row>
    <row r="76" spans="2:11" s="121" customFormat="1" ht="15" customHeight="1">
      <c r="B76" s="1">
        <v>67</v>
      </c>
      <c r="C76" s="1" t="s">
        <v>947</v>
      </c>
      <c r="D76" s="1" t="s">
        <v>1352</v>
      </c>
      <c r="E76" s="81">
        <f>SUMIFS(OFM!AD:AD,OFM!C:C,C76)</f>
        <v>0</v>
      </c>
      <c r="F76" s="81">
        <f>SUMIFS(FAM!AG:AG,FAM!C:C,C76)</f>
        <v>0</v>
      </c>
      <c r="G76" s="86">
        <f>SUMIFS(B2S!I:I,B2S!C:C,C76)</f>
        <v>0</v>
      </c>
      <c r="H76" s="86">
        <f>SUMIF(TOP!C:C,'Sum JAN'!C76,TOP!F:F)</f>
        <v>0</v>
      </c>
      <c r="I76" s="125">
        <f t="shared" si="4"/>
        <v>0</v>
      </c>
      <c r="J76" s="117">
        <f>SUMIFS(PSP!U:U,PSP!C:C,C76)</f>
        <v>0</v>
      </c>
      <c r="K76" s="125">
        <f t="shared" si="3"/>
        <v>0</v>
      </c>
    </row>
    <row r="77" spans="2:11" s="121" customFormat="1" ht="15" customHeight="1">
      <c r="B77" s="1">
        <v>68</v>
      </c>
      <c r="C77" s="1" t="s">
        <v>948</v>
      </c>
      <c r="D77" s="1" t="s">
        <v>1352</v>
      </c>
      <c r="E77" s="81">
        <f>SUMIFS(OFM!AD:AD,OFM!C:C,C77)</f>
        <v>0</v>
      </c>
      <c r="F77" s="81">
        <f>SUMIFS(FAM!AG:AG,FAM!C:C,C77)</f>
        <v>0</v>
      </c>
      <c r="G77" s="86">
        <f>SUMIFS(B2S!I:I,B2S!C:C,C77)</f>
        <v>0</v>
      </c>
      <c r="H77" s="86">
        <f>SUMIF(TOP!C:C,'Sum JAN'!C77,TOP!F:F)</f>
        <v>0</v>
      </c>
      <c r="I77" s="125">
        <f t="shared" si="4"/>
        <v>0</v>
      </c>
      <c r="J77" s="117">
        <f>SUMIFS(PSP!U:U,PSP!C:C,C77)</f>
        <v>0</v>
      </c>
      <c r="K77" s="125">
        <f t="shared" si="3"/>
        <v>0</v>
      </c>
    </row>
    <row r="78" spans="2:11" s="121" customFormat="1" ht="15" customHeight="1">
      <c r="B78" s="1">
        <v>69</v>
      </c>
      <c r="C78" s="1" t="s">
        <v>949</v>
      </c>
      <c r="D78" s="1" t="s">
        <v>1352</v>
      </c>
      <c r="E78" s="81">
        <f>SUMIFS(OFM!AD:AD,OFM!C:C,C78)</f>
        <v>0</v>
      </c>
      <c r="F78" s="81">
        <f>SUMIFS(FAM!AG:AG,FAM!C:C,C78)</f>
        <v>0</v>
      </c>
      <c r="G78" s="86">
        <f>SUMIFS(B2S!I:I,B2S!C:C,C78)</f>
        <v>0</v>
      </c>
      <c r="H78" s="86">
        <f>SUMIF(TOP!C:C,'Sum JAN'!C78,TOP!F:F)</f>
        <v>0</v>
      </c>
      <c r="I78" s="125">
        <f t="shared" si="4"/>
        <v>0</v>
      </c>
      <c r="J78" s="117">
        <f>SUMIFS(PSP!U:U,PSP!C:C,C78)</f>
        <v>0</v>
      </c>
      <c r="K78" s="125">
        <f t="shared" ref="K78:K141" si="5">SUM(I78:J78)</f>
        <v>0</v>
      </c>
    </row>
    <row r="79" spans="2:11" s="121" customFormat="1" ht="15" customHeight="1">
      <c r="B79" s="1">
        <v>70</v>
      </c>
      <c r="C79" s="1" t="s">
        <v>950</v>
      </c>
      <c r="D79" s="1" t="s">
        <v>1352</v>
      </c>
      <c r="E79" s="81">
        <f>SUMIFS(OFM!AD:AD,OFM!C:C,C79)</f>
        <v>0</v>
      </c>
      <c r="F79" s="81">
        <f>SUMIFS(FAM!AG:AG,FAM!C:C,C79)</f>
        <v>0</v>
      </c>
      <c r="G79" s="86">
        <f>SUMIFS(B2S!I:I,B2S!C:C,C79)</f>
        <v>0</v>
      </c>
      <c r="H79" s="86">
        <f>SUMIF(TOP!C:C,'Sum JAN'!C79,TOP!F:F)</f>
        <v>0</v>
      </c>
      <c r="I79" s="125">
        <f t="shared" si="4"/>
        <v>0</v>
      </c>
      <c r="J79" s="117">
        <f>SUMIFS(PSP!U:U,PSP!C:C,C79)</f>
        <v>407.5</v>
      </c>
      <c r="K79" s="125">
        <f t="shared" si="5"/>
        <v>407.5</v>
      </c>
    </row>
    <row r="80" spans="2:11" s="121" customFormat="1" ht="15" customHeight="1">
      <c r="B80" s="1">
        <v>71</v>
      </c>
      <c r="C80" s="1" t="s">
        <v>951</v>
      </c>
      <c r="D80" s="1" t="s">
        <v>1352</v>
      </c>
      <c r="E80" s="81">
        <f>SUMIFS(OFM!AD:AD,OFM!C:C,C80)</f>
        <v>0</v>
      </c>
      <c r="F80" s="81">
        <f>SUMIFS(FAM!AG:AG,FAM!C:C,C80)</f>
        <v>0</v>
      </c>
      <c r="G80" s="86">
        <f>SUMIFS(B2S!I:I,B2S!C:C,C80)</f>
        <v>0</v>
      </c>
      <c r="H80" s="86">
        <f>SUMIF(TOP!C:C,'Sum JAN'!C80,TOP!F:F)</f>
        <v>0</v>
      </c>
      <c r="I80" s="125">
        <f t="shared" si="4"/>
        <v>0</v>
      </c>
      <c r="J80" s="117">
        <f>SUMIFS(PSP!U:U,PSP!C:C,C80)</f>
        <v>0</v>
      </c>
      <c r="K80" s="125">
        <f t="shared" si="5"/>
        <v>0</v>
      </c>
    </row>
    <row r="81" spans="2:11" s="121" customFormat="1" ht="15" customHeight="1">
      <c r="B81" s="1">
        <v>72</v>
      </c>
      <c r="C81" s="1" t="s">
        <v>222</v>
      </c>
      <c r="D81" s="1" t="s">
        <v>1352</v>
      </c>
      <c r="E81" s="81">
        <f>SUMIFS(OFM!AG:AG,OFM!C:C,C81)</f>
        <v>0</v>
      </c>
      <c r="F81" s="81">
        <f>SUMIFS(FAM!AG:AG,FAM!C:C,C81)</f>
        <v>9200.75</v>
      </c>
      <c r="G81" s="86">
        <f>SUMIFS(B2S!I:I,B2S!C:C,C81)</f>
        <v>0</v>
      </c>
      <c r="H81" s="86">
        <f>SUMIF(TOP!C:C,'Sum JAN'!C81,TOP!F:F)</f>
        <v>0</v>
      </c>
      <c r="I81" s="125">
        <f t="shared" si="4"/>
        <v>9200.75</v>
      </c>
      <c r="J81" s="117">
        <f>SUMIFS(PSP!U:U,PSP!C:C,C81)</f>
        <v>755</v>
      </c>
      <c r="K81" s="125">
        <f t="shared" si="5"/>
        <v>9955.75</v>
      </c>
    </row>
    <row r="82" spans="2:11" s="121" customFormat="1" ht="15" customHeight="1">
      <c r="B82" s="1">
        <v>73</v>
      </c>
      <c r="C82" s="1" t="s">
        <v>952</v>
      </c>
      <c r="D82" s="1" t="s">
        <v>1352</v>
      </c>
      <c r="E82" s="81">
        <f>SUMIFS(OFM!AD:AD,OFM!C:C,C82)</f>
        <v>0</v>
      </c>
      <c r="F82" s="81">
        <f>SUMIFS(FAM!AG:AG,FAM!C:C,C82)</f>
        <v>0</v>
      </c>
      <c r="G82" s="86">
        <f>SUMIFS(B2S!I:I,B2S!C:C,C82)</f>
        <v>0</v>
      </c>
      <c r="H82" s="86">
        <f>SUMIF(TOP!C:C,'Sum JAN'!C82,TOP!F:F)</f>
        <v>0</v>
      </c>
      <c r="I82" s="125">
        <f t="shared" si="4"/>
        <v>0</v>
      </c>
      <c r="J82" s="117">
        <f>SUMIFS(PSP!U:U,PSP!C:C,C82)</f>
        <v>0</v>
      </c>
      <c r="K82" s="125">
        <f t="shared" si="5"/>
        <v>0</v>
      </c>
    </row>
    <row r="83" spans="2:11" s="121" customFormat="1" ht="15" customHeight="1">
      <c r="B83" s="1">
        <v>74</v>
      </c>
      <c r="C83" s="1" t="s">
        <v>953</v>
      </c>
      <c r="D83" s="1" t="s">
        <v>1352</v>
      </c>
      <c r="E83" s="81">
        <f>SUMIFS(OFM!AD:AD,OFM!C:C,C83)</f>
        <v>0</v>
      </c>
      <c r="F83" s="81">
        <f>SUMIFS(FAM!AG:AG,FAM!C:C,C83)</f>
        <v>0</v>
      </c>
      <c r="G83" s="86">
        <f>SUMIFS(B2S!I:I,B2S!C:C,C83)</f>
        <v>0</v>
      </c>
      <c r="H83" s="86">
        <f>SUMIF(TOP!C:C,'Sum JAN'!C83,TOP!F:F)</f>
        <v>0</v>
      </c>
      <c r="I83" s="125">
        <f t="shared" si="4"/>
        <v>0</v>
      </c>
      <c r="J83" s="117">
        <f>SUMIFS(PSP!U:U,PSP!C:C,C83)</f>
        <v>0</v>
      </c>
      <c r="K83" s="125">
        <f t="shared" si="5"/>
        <v>0</v>
      </c>
    </row>
    <row r="84" spans="2:11" s="121" customFormat="1" ht="15" customHeight="1">
      <c r="B84" s="1">
        <v>75</v>
      </c>
      <c r="C84" s="1" t="s">
        <v>390</v>
      </c>
      <c r="D84" s="1" t="s">
        <v>1352</v>
      </c>
      <c r="E84" s="81">
        <f>SUMIFS(OFM!AG:AG,OFM!C:C,C84)</f>
        <v>0</v>
      </c>
      <c r="F84" s="81">
        <f>SUMIFS(FAM!AG:AG,FAM!C:C,C84)</f>
        <v>0</v>
      </c>
      <c r="G84" s="86">
        <f>SUMIFS(B2S!I:I,B2S!C:C,C84)</f>
        <v>0</v>
      </c>
      <c r="H84" s="86">
        <f>SUMIF(TOP!C:C,'Sum JAN'!C84,TOP!F:F)</f>
        <v>0</v>
      </c>
      <c r="I84" s="125">
        <f t="shared" si="4"/>
        <v>0</v>
      </c>
      <c r="J84" s="117">
        <f>SUMIFS(PSP!U:U,PSP!C:C,C84)</f>
        <v>12291.25</v>
      </c>
      <c r="K84" s="125">
        <f t="shared" si="5"/>
        <v>12291.25</v>
      </c>
    </row>
    <row r="85" spans="2:11" s="121" customFormat="1" ht="15" customHeight="1">
      <c r="B85" s="1">
        <v>76</v>
      </c>
      <c r="C85" s="1" t="s">
        <v>322</v>
      </c>
      <c r="D85" s="1" t="s">
        <v>1352</v>
      </c>
      <c r="E85" s="81">
        <f>SUMIFS(OFM!AG:AG,OFM!C:C,C85)</f>
        <v>0</v>
      </c>
      <c r="F85" s="81">
        <f>SUMIFS(FAM!AG:AG,FAM!C:C,C85)</f>
        <v>0</v>
      </c>
      <c r="G85" s="86">
        <f>SUMIFS(B2S!I:I,B2S!C:C,C85)</f>
        <v>0</v>
      </c>
      <c r="H85" s="86">
        <f>SUMIF(TOP!C:C,'Sum JAN'!C85,TOP!F:F)</f>
        <v>0</v>
      </c>
      <c r="I85" s="125">
        <f t="shared" si="4"/>
        <v>0</v>
      </c>
      <c r="J85" s="117">
        <f>SUMIFS(PSP!U:U,PSP!C:C,C85)</f>
        <v>2326.25</v>
      </c>
      <c r="K85" s="125">
        <f t="shared" si="5"/>
        <v>2326.25</v>
      </c>
    </row>
    <row r="86" spans="2:11" s="121" customFormat="1" ht="12.75">
      <c r="B86" s="1">
        <v>77</v>
      </c>
      <c r="C86" s="1" t="s">
        <v>954</v>
      </c>
      <c r="D86" s="1" t="s">
        <v>1352</v>
      </c>
      <c r="E86" s="81">
        <f>SUMIFS(OFM!AD:AD,OFM!C:C,C86)</f>
        <v>0</v>
      </c>
      <c r="F86" s="81">
        <f>SUMIFS(FAM!AG:AG,FAM!C:C,C86)</f>
        <v>0</v>
      </c>
      <c r="G86" s="86">
        <f>SUMIFS(B2S!I:I,B2S!C:C,C86)</f>
        <v>0</v>
      </c>
      <c r="H86" s="86">
        <f>SUMIF(TOP!C:C,'Sum JAN'!C86,TOP!F:F)</f>
        <v>0</v>
      </c>
      <c r="I86" s="125">
        <f t="shared" si="4"/>
        <v>0</v>
      </c>
      <c r="J86" s="117">
        <f>SUMIFS(PSP!U:U,PSP!C:C,C86)</f>
        <v>0</v>
      </c>
      <c r="K86" s="125">
        <f t="shared" si="5"/>
        <v>0</v>
      </c>
    </row>
    <row r="87" spans="2:11" s="121" customFormat="1" ht="15" customHeight="1">
      <c r="B87" s="1">
        <v>78</v>
      </c>
      <c r="C87" s="1" t="s">
        <v>372</v>
      </c>
      <c r="D87" s="1" t="s">
        <v>1352</v>
      </c>
      <c r="E87" s="81">
        <f>SUMIFS(OFM!AG:AG,OFM!C:C,C87)</f>
        <v>0</v>
      </c>
      <c r="F87" s="81">
        <f>SUMIFS(FAM!AG:AG,FAM!C:C,C87)</f>
        <v>510.75</v>
      </c>
      <c r="G87" s="86">
        <f>SUMIFS(B2S!I:I,B2S!C:C,C87)</f>
        <v>0</v>
      </c>
      <c r="H87" s="86">
        <f>SUMIF(TOP!C:C,'Sum JAN'!C87,TOP!F:F)</f>
        <v>0</v>
      </c>
      <c r="I87" s="125">
        <f t="shared" si="4"/>
        <v>510.75</v>
      </c>
      <c r="J87" s="117">
        <f>SUMIFS(PSP!U:U,PSP!C:C,C87)</f>
        <v>4111.25</v>
      </c>
      <c r="K87" s="125">
        <f t="shared" si="5"/>
        <v>4622</v>
      </c>
    </row>
    <row r="88" spans="2:11" s="121" customFormat="1" ht="15" customHeight="1">
      <c r="B88" s="1">
        <v>79</v>
      </c>
      <c r="C88" s="1" t="s">
        <v>955</v>
      </c>
      <c r="D88" s="1" t="s">
        <v>1352</v>
      </c>
      <c r="E88" s="81">
        <f>SUMIFS(OFM!AD:AD,OFM!C:C,C88)</f>
        <v>0</v>
      </c>
      <c r="F88" s="81">
        <f>SUMIFS(FAM!AG:AG,FAM!C:C,C88)</f>
        <v>0</v>
      </c>
      <c r="G88" s="86">
        <f>SUMIFS(B2S!I:I,B2S!C:C,C88)</f>
        <v>0</v>
      </c>
      <c r="H88" s="86">
        <f>SUMIF(TOP!C:C,'Sum JAN'!C88,TOP!F:F)</f>
        <v>0</v>
      </c>
      <c r="I88" s="125">
        <f t="shared" si="4"/>
        <v>0</v>
      </c>
      <c r="J88" s="117">
        <f>SUMIFS(PSP!U:U,PSP!C:C,C88)</f>
        <v>0</v>
      </c>
      <c r="K88" s="125">
        <f t="shared" si="5"/>
        <v>0</v>
      </c>
    </row>
    <row r="89" spans="2:11" s="121" customFormat="1" ht="15" customHeight="1">
      <c r="B89" s="1">
        <v>80</v>
      </c>
      <c r="C89" s="1" t="s">
        <v>956</v>
      </c>
      <c r="D89" s="1" t="s">
        <v>1352</v>
      </c>
      <c r="E89" s="81">
        <f>SUMIFS(OFM!AD:AD,OFM!C:C,C89)</f>
        <v>0</v>
      </c>
      <c r="F89" s="81">
        <f>SUMIFS(FAM!AG:AG,FAM!C:C,C89)</f>
        <v>0</v>
      </c>
      <c r="G89" s="86">
        <f>SUMIFS(B2S!I:I,B2S!C:C,C89)</f>
        <v>0</v>
      </c>
      <c r="H89" s="86">
        <f>SUMIF(TOP!C:C,'Sum JAN'!C89,TOP!F:F)</f>
        <v>0</v>
      </c>
      <c r="I89" s="125">
        <f t="shared" si="4"/>
        <v>0</v>
      </c>
      <c r="J89" s="117">
        <f>SUMIFS(PSP!U:U,PSP!C:C,C89)</f>
        <v>0</v>
      </c>
      <c r="K89" s="125">
        <f t="shared" si="5"/>
        <v>0</v>
      </c>
    </row>
    <row r="90" spans="2:11" s="121" customFormat="1" ht="15" customHeight="1">
      <c r="B90" s="1">
        <v>81</v>
      </c>
      <c r="C90" s="1" t="s">
        <v>957</v>
      </c>
      <c r="D90" s="1" t="s">
        <v>1352</v>
      </c>
      <c r="E90" s="81">
        <f>SUMIFS(OFM!AD:AD,OFM!C:C,C90)</f>
        <v>0</v>
      </c>
      <c r="F90" s="81">
        <f>SUMIFS(FAM!AG:AG,FAM!C:C,C90)</f>
        <v>0</v>
      </c>
      <c r="G90" s="86">
        <f>SUMIFS(B2S!I:I,B2S!C:C,C90)</f>
        <v>0</v>
      </c>
      <c r="H90" s="86">
        <f>SUMIF(TOP!C:C,'Sum JAN'!C90,TOP!F:F)</f>
        <v>0</v>
      </c>
      <c r="I90" s="125">
        <f t="shared" si="4"/>
        <v>0</v>
      </c>
      <c r="J90" s="117">
        <f>SUMIFS(PSP!U:U,PSP!C:C,C90)</f>
        <v>0</v>
      </c>
      <c r="K90" s="125">
        <f t="shared" si="5"/>
        <v>0</v>
      </c>
    </row>
    <row r="91" spans="2:11" s="121" customFormat="1" ht="15" customHeight="1">
      <c r="B91" s="1">
        <v>82</v>
      </c>
      <c r="C91" s="1" t="s">
        <v>958</v>
      </c>
      <c r="D91" s="1" t="s">
        <v>1352</v>
      </c>
      <c r="E91" s="81">
        <f>SUMIFS(OFM!AD:AD,OFM!C:C,C91)</f>
        <v>0</v>
      </c>
      <c r="F91" s="81">
        <f>SUMIFS(FAM!AG:AG,FAM!C:C,C91)</f>
        <v>0</v>
      </c>
      <c r="G91" s="86">
        <f>SUMIFS(B2S!I:I,B2S!C:C,C91)</f>
        <v>0</v>
      </c>
      <c r="H91" s="86">
        <f>SUMIF(TOP!C:C,'Sum JAN'!C91,TOP!F:F)</f>
        <v>0</v>
      </c>
      <c r="I91" s="125">
        <f t="shared" si="4"/>
        <v>0</v>
      </c>
      <c r="J91" s="117">
        <f>SUMIFS(PSP!U:U,PSP!C:C,C91)</f>
        <v>0</v>
      </c>
      <c r="K91" s="125">
        <f t="shared" si="5"/>
        <v>0</v>
      </c>
    </row>
    <row r="92" spans="2:11" s="121" customFormat="1" ht="15" customHeight="1">
      <c r="B92" s="1">
        <v>83</v>
      </c>
      <c r="C92" s="1" t="s">
        <v>959</v>
      </c>
      <c r="D92" s="1" t="s">
        <v>1352</v>
      </c>
      <c r="E92" s="81">
        <f>SUMIFS(OFM!AD:AD,OFM!C:C,C92)</f>
        <v>0</v>
      </c>
      <c r="F92" s="81">
        <f>SUMIFS(FAM!AG:AG,FAM!C:C,C92)</f>
        <v>0</v>
      </c>
      <c r="G92" s="86">
        <f>SUMIFS(B2S!I:I,B2S!C:C,C92)</f>
        <v>0</v>
      </c>
      <c r="H92" s="86">
        <f>SUMIF(TOP!C:C,'Sum JAN'!C92,TOP!F:F)</f>
        <v>0</v>
      </c>
      <c r="I92" s="125">
        <f t="shared" si="4"/>
        <v>0</v>
      </c>
      <c r="J92" s="117">
        <f>SUMIFS(PSP!U:U,PSP!C:C,C92)</f>
        <v>0</v>
      </c>
      <c r="K92" s="125">
        <f t="shared" si="5"/>
        <v>0</v>
      </c>
    </row>
    <row r="93" spans="2:11" s="121" customFormat="1" ht="15" customHeight="1">
      <c r="B93" s="1">
        <v>84</v>
      </c>
      <c r="C93" s="1" t="s">
        <v>960</v>
      </c>
      <c r="D93" s="1" t="s">
        <v>1352</v>
      </c>
      <c r="E93" s="81">
        <f>SUMIFS(OFM!AD:AD,OFM!C:C,C93)</f>
        <v>0</v>
      </c>
      <c r="F93" s="81">
        <f>SUMIFS(FAM!AG:AG,FAM!C:C,C93)</f>
        <v>0</v>
      </c>
      <c r="G93" s="86">
        <f>SUMIFS(B2S!I:I,B2S!C:C,C93)</f>
        <v>0</v>
      </c>
      <c r="H93" s="86">
        <f>SUMIF(TOP!C:C,'Sum JAN'!C93,TOP!F:F)</f>
        <v>0</v>
      </c>
      <c r="I93" s="125">
        <f t="shared" si="4"/>
        <v>0</v>
      </c>
      <c r="J93" s="117">
        <f>SUMIFS(PSP!U:U,PSP!C:C,C93)</f>
        <v>0</v>
      </c>
      <c r="K93" s="125">
        <f t="shared" si="5"/>
        <v>0</v>
      </c>
    </row>
    <row r="94" spans="2:11" s="121" customFormat="1" ht="15" customHeight="1">
      <c r="B94" s="1">
        <v>85</v>
      </c>
      <c r="C94" s="1" t="s">
        <v>961</v>
      </c>
      <c r="D94" s="1" t="s">
        <v>1352</v>
      </c>
      <c r="E94" s="81">
        <f>SUMIFS(OFM!AD:AD,OFM!C:C,C94)</f>
        <v>0</v>
      </c>
      <c r="F94" s="81">
        <f>SUMIFS(FAM!AG:AG,FAM!C:C,C94)</f>
        <v>0</v>
      </c>
      <c r="G94" s="86">
        <f>SUMIFS(B2S!I:I,B2S!C:C,C94)</f>
        <v>0</v>
      </c>
      <c r="H94" s="86">
        <f>SUMIF(TOP!C:C,'Sum JAN'!C94,TOP!F:F)</f>
        <v>0</v>
      </c>
      <c r="I94" s="125">
        <f t="shared" si="4"/>
        <v>0</v>
      </c>
      <c r="J94" s="117">
        <f>SUMIFS(PSP!U:U,PSP!C:C,C94)</f>
        <v>0</v>
      </c>
      <c r="K94" s="125">
        <f t="shared" si="5"/>
        <v>0</v>
      </c>
    </row>
    <row r="95" spans="2:11" s="121" customFormat="1" ht="15" customHeight="1">
      <c r="B95" s="1">
        <v>86</v>
      </c>
      <c r="C95" s="1" t="s">
        <v>962</v>
      </c>
      <c r="D95" s="1" t="s">
        <v>1352</v>
      </c>
      <c r="E95" s="81">
        <f>SUMIFS(OFM!AD:AD,OFM!C:C,C95)</f>
        <v>0</v>
      </c>
      <c r="F95" s="81">
        <f>SUMIFS(FAM!AG:AG,FAM!C:C,C95)</f>
        <v>0</v>
      </c>
      <c r="G95" s="86">
        <f>SUMIFS(B2S!I:I,B2S!C:C,C95)</f>
        <v>0</v>
      </c>
      <c r="H95" s="86">
        <f>SUMIF(TOP!C:C,'Sum JAN'!C95,TOP!F:F)</f>
        <v>0</v>
      </c>
      <c r="I95" s="125">
        <f t="shared" si="4"/>
        <v>0</v>
      </c>
      <c r="J95" s="117">
        <f>SUMIFS(PSP!U:U,PSP!C:C,C95)</f>
        <v>0</v>
      </c>
      <c r="K95" s="125">
        <f t="shared" si="5"/>
        <v>0</v>
      </c>
    </row>
    <row r="96" spans="2:11" s="121" customFormat="1" ht="15" customHeight="1">
      <c r="B96" s="1">
        <v>87</v>
      </c>
      <c r="C96" s="1" t="s">
        <v>963</v>
      </c>
      <c r="D96" s="1" t="s">
        <v>1352</v>
      </c>
      <c r="E96" s="81">
        <f>SUMIFS(OFM!AD:AD,OFM!C:C,C96)</f>
        <v>0</v>
      </c>
      <c r="F96" s="81">
        <f>SUMIFS(FAM!AG:AG,FAM!C:C,C96)</f>
        <v>0</v>
      </c>
      <c r="G96" s="86">
        <f>SUMIFS(B2S!I:I,B2S!C:C,C96)</f>
        <v>0</v>
      </c>
      <c r="H96" s="86">
        <f>SUMIF(TOP!C:C,'Sum JAN'!C96,TOP!F:F)</f>
        <v>0</v>
      </c>
      <c r="I96" s="125">
        <f t="shared" si="4"/>
        <v>0</v>
      </c>
      <c r="J96" s="117">
        <f>SUMIFS(PSP!U:U,PSP!C:C,C96)</f>
        <v>0</v>
      </c>
      <c r="K96" s="125">
        <f t="shared" si="5"/>
        <v>0</v>
      </c>
    </row>
    <row r="97" spans="2:11" s="121" customFormat="1" ht="15" hidden="1" customHeight="1">
      <c r="B97" s="1">
        <v>88</v>
      </c>
      <c r="C97" s="124" t="s">
        <v>964</v>
      </c>
      <c r="D97" s="124" t="s">
        <v>1040</v>
      </c>
      <c r="E97" s="81">
        <f>SUMIFS(OFM!AD:AD,OFM!C:C,C97)</f>
        <v>0</v>
      </c>
      <c r="F97" s="81">
        <f>SUMIFS(FAM!AG:AG,FAM!C:C,C97)</f>
        <v>0</v>
      </c>
      <c r="G97" s="86">
        <f>SUMIFS(B2S!I:I,B2S!C:C,C97)</f>
        <v>0</v>
      </c>
      <c r="H97" s="86">
        <f>SUMIF(TOP!C:C,'Sum JAN'!C97,TOP!F:F)</f>
        <v>0</v>
      </c>
      <c r="I97" s="125">
        <f t="shared" si="4"/>
        <v>0</v>
      </c>
      <c r="J97" s="117">
        <f>SUMIFS(PSP!U:U,PSP!C:C,C97)</f>
        <v>0</v>
      </c>
      <c r="K97" s="125">
        <f t="shared" si="5"/>
        <v>0</v>
      </c>
    </row>
    <row r="98" spans="2:11" s="121" customFormat="1" ht="15" customHeight="1">
      <c r="B98" s="1">
        <v>89</v>
      </c>
      <c r="C98" s="1" t="s">
        <v>965</v>
      </c>
      <c r="D98" s="1" t="s">
        <v>1352</v>
      </c>
      <c r="E98" s="81">
        <f>SUMIFS(OFM!AD:AD,OFM!C:C,C98)</f>
        <v>0</v>
      </c>
      <c r="F98" s="81">
        <f>SUMIFS(FAM!AG:AG,FAM!C:C,C98)</f>
        <v>0</v>
      </c>
      <c r="G98" s="86">
        <f>SUMIFS(B2S!I:I,B2S!C:C,C98)</f>
        <v>0</v>
      </c>
      <c r="H98" s="86">
        <f>SUMIF(TOP!C:C,'Sum JAN'!C98,TOP!F:F)</f>
        <v>0</v>
      </c>
      <c r="I98" s="125">
        <f t="shared" si="4"/>
        <v>0</v>
      </c>
      <c r="J98" s="117">
        <f>SUMIFS(PSP!U:U,PSP!C:C,C98)</f>
        <v>0</v>
      </c>
      <c r="K98" s="125">
        <f t="shared" si="5"/>
        <v>0</v>
      </c>
    </row>
    <row r="99" spans="2:11" s="121" customFormat="1" ht="15" hidden="1" customHeight="1">
      <c r="B99" s="1">
        <v>90</v>
      </c>
      <c r="C99" s="124" t="s">
        <v>966</v>
      </c>
      <c r="D99" s="124" t="s">
        <v>1040</v>
      </c>
      <c r="E99" s="81">
        <f>SUMIFS(OFM!AD:AD,OFM!C:C,C99)</f>
        <v>0</v>
      </c>
      <c r="F99" s="81">
        <f>SUMIFS(FAM!AG:AG,FAM!C:C,C99)</f>
        <v>0</v>
      </c>
      <c r="G99" s="86">
        <f>SUMIFS(B2S!I:I,B2S!C:C,C99)</f>
        <v>0</v>
      </c>
      <c r="H99" s="86">
        <f>SUMIF(TOP!C:C,'Sum JAN'!C99,TOP!F:F)</f>
        <v>0</v>
      </c>
      <c r="I99" s="125">
        <f t="shared" si="4"/>
        <v>0</v>
      </c>
      <c r="J99" s="117">
        <f>SUMIFS(PSP!U:U,PSP!C:C,C99)</f>
        <v>0</v>
      </c>
      <c r="K99" s="125">
        <f t="shared" si="5"/>
        <v>0</v>
      </c>
    </row>
    <row r="100" spans="2:11" s="116" customFormat="1" ht="15" hidden="1" customHeight="1">
      <c r="B100" s="124">
        <v>91</v>
      </c>
      <c r="C100" s="124" t="s">
        <v>40</v>
      </c>
      <c r="D100" s="124" t="s">
        <v>1040</v>
      </c>
      <c r="E100" s="81">
        <f>SUMIFS(OFM!AG:AG,OFM!C:C,C100)</f>
        <v>8098.25</v>
      </c>
      <c r="F100" s="81">
        <f>SUMIFS(FAM!AG:AG,FAM!C:C,C100)</f>
        <v>0</v>
      </c>
      <c r="G100" s="86">
        <f>SUMIFS(B2S!I:I,B2S!C:C,C100)</f>
        <v>0</v>
      </c>
      <c r="H100" s="86">
        <f>SUMIF(TOP!C:C,'Sum JAN'!C100,TOP!F:F)</f>
        <v>0</v>
      </c>
      <c r="I100" s="125">
        <f t="shared" si="4"/>
        <v>8098.25</v>
      </c>
      <c r="J100" s="117">
        <f>SUMIFS(PSP!U:U,PSP!C:C,C100)</f>
        <v>0</v>
      </c>
      <c r="K100" s="125">
        <f t="shared" si="5"/>
        <v>8098.25</v>
      </c>
    </row>
    <row r="101" spans="2:11" s="121" customFormat="1" ht="15" customHeight="1">
      <c r="B101" s="1">
        <v>92</v>
      </c>
      <c r="C101" s="1" t="s">
        <v>967</v>
      </c>
      <c r="D101" s="1" t="s">
        <v>1352</v>
      </c>
      <c r="E101" s="81">
        <f>SUMIFS(OFM!AD:AD,OFM!C:C,C101)</f>
        <v>0</v>
      </c>
      <c r="F101" s="81">
        <f>SUMIFS(FAM!AG:AG,FAM!C:C,C101)</f>
        <v>0</v>
      </c>
      <c r="G101" s="86">
        <f>SUMIFS(B2S!I:I,B2S!C:C,C101)</f>
        <v>0</v>
      </c>
      <c r="H101" s="86">
        <f>SUMIF(TOP!C:C,'Sum JAN'!C101,TOP!F:F)</f>
        <v>0</v>
      </c>
      <c r="I101" s="125">
        <f t="shared" si="4"/>
        <v>0</v>
      </c>
      <c r="J101" s="117">
        <f>SUMIFS(PSP!U:U,PSP!C:C,C101)</f>
        <v>0</v>
      </c>
      <c r="K101" s="125">
        <f t="shared" si="5"/>
        <v>0</v>
      </c>
    </row>
    <row r="102" spans="2:11" s="121" customFormat="1" ht="15" customHeight="1">
      <c r="B102" s="1">
        <v>93</v>
      </c>
      <c r="C102" s="1" t="s">
        <v>968</v>
      </c>
      <c r="D102" s="1" t="s">
        <v>1352</v>
      </c>
      <c r="E102" s="81">
        <f>SUMIFS(OFM!AD:AD,OFM!C:C,C102)</f>
        <v>0</v>
      </c>
      <c r="F102" s="81">
        <f>SUMIFS(FAM!AG:AG,FAM!C:C,C102)</f>
        <v>0</v>
      </c>
      <c r="G102" s="86">
        <f>SUMIFS(B2S!I:I,B2S!C:C,C102)</f>
        <v>0</v>
      </c>
      <c r="H102" s="86">
        <f>SUMIF(TOP!C:C,'Sum JAN'!C102,TOP!F:F)</f>
        <v>0</v>
      </c>
      <c r="I102" s="125">
        <f t="shared" si="4"/>
        <v>0</v>
      </c>
      <c r="J102" s="117">
        <f>SUMIFS(PSP!U:U,PSP!C:C,C102)</f>
        <v>0</v>
      </c>
      <c r="K102" s="125">
        <f t="shared" si="5"/>
        <v>0</v>
      </c>
    </row>
    <row r="103" spans="2:11" s="121" customFormat="1" ht="15" customHeight="1">
      <c r="B103" s="1">
        <v>94</v>
      </c>
      <c r="C103" s="1" t="s">
        <v>969</v>
      </c>
      <c r="D103" s="1" t="s">
        <v>1352</v>
      </c>
      <c r="E103" s="81">
        <f>SUMIFS(OFM!AD:AD,OFM!C:C,C103)</f>
        <v>0</v>
      </c>
      <c r="F103" s="81">
        <f>SUMIFS(FAM!AG:AG,FAM!C:C,C103)</f>
        <v>0</v>
      </c>
      <c r="G103" s="86">
        <f>SUMIFS(B2S!I:I,B2S!C:C,C103)</f>
        <v>0</v>
      </c>
      <c r="H103" s="86">
        <f>SUMIF(TOP!C:C,'Sum JAN'!C103,TOP!F:F)</f>
        <v>0</v>
      </c>
      <c r="I103" s="125">
        <f t="shared" si="4"/>
        <v>0</v>
      </c>
      <c r="J103" s="117">
        <f>SUMIFS(PSP!U:U,PSP!C:C,C103)</f>
        <v>0</v>
      </c>
      <c r="K103" s="125">
        <f t="shared" si="5"/>
        <v>0</v>
      </c>
    </row>
    <row r="104" spans="2:11" s="121" customFormat="1" ht="15" customHeight="1">
      <c r="B104" s="1">
        <v>95</v>
      </c>
      <c r="C104" s="1" t="s">
        <v>970</v>
      </c>
      <c r="D104" s="1" t="s">
        <v>1352</v>
      </c>
      <c r="E104" s="81">
        <f>SUMIFS(OFM!AD:AD,OFM!C:C,C104)</f>
        <v>0</v>
      </c>
      <c r="F104" s="81">
        <f>SUMIFS(FAM!AG:AG,FAM!C:C,C104)</f>
        <v>0</v>
      </c>
      <c r="G104" s="86">
        <f>SUMIFS(B2S!I:I,B2S!C:C,C104)</f>
        <v>0</v>
      </c>
      <c r="H104" s="86">
        <f>SUMIF(TOP!C:C,'Sum JAN'!C104,TOP!F:F)</f>
        <v>0</v>
      </c>
      <c r="I104" s="125">
        <f t="shared" si="4"/>
        <v>0</v>
      </c>
      <c r="J104" s="117">
        <f>SUMIFS(PSP!U:U,PSP!C:C,C104)</f>
        <v>0</v>
      </c>
      <c r="K104" s="125">
        <f t="shared" si="5"/>
        <v>0</v>
      </c>
    </row>
    <row r="105" spans="2:11" s="121" customFormat="1" ht="15" customHeight="1">
      <c r="B105" s="1">
        <v>96</v>
      </c>
      <c r="C105" s="1" t="s">
        <v>971</v>
      </c>
      <c r="D105" s="1" t="s">
        <v>1352</v>
      </c>
      <c r="E105" s="81">
        <f>SUMIFS(OFM!AD:AD,OFM!C:C,C105)</f>
        <v>0</v>
      </c>
      <c r="F105" s="81">
        <f>SUMIFS(FAM!AG:AG,FAM!C:C,C105)</f>
        <v>0</v>
      </c>
      <c r="G105" s="86">
        <f>SUMIFS(B2S!I:I,B2S!C:C,C105)</f>
        <v>0</v>
      </c>
      <c r="H105" s="86">
        <f>SUMIF(TOP!C:C,'Sum JAN'!C105,TOP!F:F)</f>
        <v>0</v>
      </c>
      <c r="I105" s="125">
        <f t="shared" si="4"/>
        <v>0</v>
      </c>
      <c r="J105" s="117">
        <f>SUMIFS(PSP!U:U,PSP!C:C,C105)</f>
        <v>0</v>
      </c>
      <c r="K105" s="125">
        <f t="shared" si="5"/>
        <v>0</v>
      </c>
    </row>
    <row r="106" spans="2:11" s="121" customFormat="1" ht="15" customHeight="1">
      <c r="B106" s="1">
        <v>97</v>
      </c>
      <c r="C106" s="1" t="s">
        <v>972</v>
      </c>
      <c r="D106" s="1" t="s">
        <v>1352</v>
      </c>
      <c r="E106" s="81">
        <f>SUMIFS(OFM!AD:AD,OFM!C:C,C106)</f>
        <v>0</v>
      </c>
      <c r="F106" s="81">
        <f>SUMIFS(FAM!AG:AG,FAM!C:C,C106)</f>
        <v>0</v>
      </c>
      <c r="G106" s="86">
        <f>SUMIFS(B2S!I:I,B2S!C:C,C106)</f>
        <v>0</v>
      </c>
      <c r="H106" s="86">
        <f>SUMIF(TOP!C:C,'Sum JAN'!C106,TOP!F:F)</f>
        <v>0</v>
      </c>
      <c r="I106" s="125">
        <f t="shared" si="4"/>
        <v>0</v>
      </c>
      <c r="J106" s="117">
        <f>SUMIFS(PSP!U:U,PSP!C:C,C106)</f>
        <v>0</v>
      </c>
      <c r="K106" s="125">
        <f t="shared" si="5"/>
        <v>0</v>
      </c>
    </row>
    <row r="107" spans="2:11" s="121" customFormat="1" ht="15" customHeight="1">
      <c r="B107" s="1">
        <v>98</v>
      </c>
      <c r="C107" s="1" t="s">
        <v>973</v>
      </c>
      <c r="D107" s="1" t="s">
        <v>1352</v>
      </c>
      <c r="E107" s="81">
        <f>SUMIFS(OFM!AD:AD,OFM!C:C,C107)</f>
        <v>0</v>
      </c>
      <c r="F107" s="81">
        <f>SUMIFS(FAM!AG:AG,FAM!C:C,C107)</f>
        <v>0</v>
      </c>
      <c r="G107" s="86">
        <f>SUMIFS(B2S!I:I,B2S!C:C,C107)</f>
        <v>0</v>
      </c>
      <c r="H107" s="86">
        <f>SUMIF(TOP!C:C,'Sum JAN'!C107,TOP!F:F)</f>
        <v>0</v>
      </c>
      <c r="I107" s="125">
        <f t="shared" si="4"/>
        <v>0</v>
      </c>
      <c r="J107" s="117">
        <f>SUMIFS(PSP!U:U,PSP!C:C,C107)</f>
        <v>0</v>
      </c>
      <c r="K107" s="125">
        <f t="shared" si="5"/>
        <v>0</v>
      </c>
    </row>
    <row r="108" spans="2:11" s="121" customFormat="1" ht="15" customHeight="1">
      <c r="B108" s="1">
        <v>99</v>
      </c>
      <c r="C108" s="1" t="s">
        <v>974</v>
      </c>
      <c r="D108" s="1" t="s">
        <v>1352</v>
      </c>
      <c r="E108" s="81">
        <f>SUMIFS(OFM!AD:AD,OFM!C:C,C108)</f>
        <v>0</v>
      </c>
      <c r="F108" s="81">
        <f>SUMIFS(FAM!AG:AG,FAM!C:C,C108)</f>
        <v>0</v>
      </c>
      <c r="G108" s="86">
        <f>SUMIFS(B2S!I:I,B2S!C:C,C108)</f>
        <v>0</v>
      </c>
      <c r="H108" s="86">
        <f>SUMIF(TOP!C:C,'Sum JAN'!C108,TOP!F:F)</f>
        <v>0</v>
      </c>
      <c r="I108" s="125">
        <f t="shared" si="4"/>
        <v>0</v>
      </c>
      <c r="J108" s="117">
        <f>SUMIFS(PSP!U:U,PSP!C:C,C108)</f>
        <v>0</v>
      </c>
      <c r="K108" s="125">
        <f t="shared" si="5"/>
        <v>0</v>
      </c>
    </row>
    <row r="109" spans="2:11" s="121" customFormat="1" ht="15" customHeight="1">
      <c r="B109" s="1">
        <v>100</v>
      </c>
      <c r="C109" s="1" t="s">
        <v>975</v>
      </c>
      <c r="D109" s="1" t="s">
        <v>1352</v>
      </c>
      <c r="E109" s="81">
        <f>SUMIFS(OFM!AD:AD,OFM!C:C,C109)</f>
        <v>0</v>
      </c>
      <c r="F109" s="81">
        <f>SUMIFS(FAM!AG:AG,FAM!C:C,C109)</f>
        <v>0</v>
      </c>
      <c r="G109" s="86">
        <f>SUMIFS(B2S!I:I,B2S!C:C,C109)</f>
        <v>0</v>
      </c>
      <c r="H109" s="86">
        <f>SUMIF(TOP!C:C,'Sum JAN'!C109,TOP!F:F)</f>
        <v>0</v>
      </c>
      <c r="I109" s="125">
        <f t="shared" si="4"/>
        <v>0</v>
      </c>
      <c r="J109" s="117">
        <f>SUMIFS(PSP!U:U,PSP!C:C,C109)</f>
        <v>0</v>
      </c>
      <c r="K109" s="125">
        <f t="shared" si="5"/>
        <v>0</v>
      </c>
    </row>
    <row r="110" spans="2:11" s="121" customFormat="1" ht="15" customHeight="1">
      <c r="B110" s="1">
        <v>101</v>
      </c>
      <c r="C110" s="1" t="s">
        <v>976</v>
      </c>
      <c r="D110" s="1" t="s">
        <v>1352</v>
      </c>
      <c r="E110" s="81">
        <f>SUMIFS(OFM!AD:AD,OFM!C:C,C110)</f>
        <v>0</v>
      </c>
      <c r="F110" s="81">
        <f>SUMIFS(FAM!AG:AG,FAM!C:C,C110)</f>
        <v>0</v>
      </c>
      <c r="G110" s="86">
        <f>SUMIFS(B2S!I:I,B2S!C:C,C110)</f>
        <v>0</v>
      </c>
      <c r="H110" s="86">
        <f>SUMIF(TOP!C:C,'Sum JAN'!C110,TOP!F:F)</f>
        <v>0</v>
      </c>
      <c r="I110" s="125">
        <f t="shared" si="4"/>
        <v>0</v>
      </c>
      <c r="J110" s="117">
        <f>SUMIFS(PSP!U:U,PSP!C:C,C110)</f>
        <v>0</v>
      </c>
      <c r="K110" s="125">
        <f t="shared" si="5"/>
        <v>0</v>
      </c>
    </row>
    <row r="111" spans="2:11" s="121" customFormat="1" ht="15" customHeight="1">
      <c r="B111" s="1">
        <v>102</v>
      </c>
      <c r="C111" s="1" t="s">
        <v>977</v>
      </c>
      <c r="D111" s="1" t="s">
        <v>1352</v>
      </c>
      <c r="E111" s="81">
        <f>SUMIFS(OFM!AD:AD,OFM!C:C,C111)</f>
        <v>0</v>
      </c>
      <c r="F111" s="81">
        <f>SUMIFS(FAM!AG:AG,FAM!C:C,C111)</f>
        <v>0</v>
      </c>
      <c r="G111" s="86">
        <f>SUMIFS(B2S!I:I,B2S!C:C,C111)</f>
        <v>0</v>
      </c>
      <c r="H111" s="86">
        <f>SUMIF(TOP!C:C,'Sum JAN'!C111,TOP!F:F)</f>
        <v>0</v>
      </c>
      <c r="I111" s="125">
        <f t="shared" si="4"/>
        <v>0</v>
      </c>
      <c r="J111" s="117">
        <f>SUMIFS(PSP!U:U,PSP!C:C,C111)</f>
        <v>0</v>
      </c>
      <c r="K111" s="125">
        <f t="shared" si="5"/>
        <v>0</v>
      </c>
    </row>
    <row r="112" spans="2:11" s="121" customFormat="1" ht="15" customHeight="1">
      <c r="B112" s="1">
        <v>103</v>
      </c>
      <c r="C112" s="1" t="s">
        <v>978</v>
      </c>
      <c r="D112" s="1" t="s">
        <v>1352</v>
      </c>
      <c r="E112" s="81">
        <f>SUMIFS(OFM!AD:AD,OFM!C:C,C112)</f>
        <v>0</v>
      </c>
      <c r="F112" s="81">
        <f>SUMIFS(FAM!AG:AG,FAM!C:C,C112)</f>
        <v>0</v>
      </c>
      <c r="G112" s="86">
        <f>SUMIFS(B2S!I:I,B2S!C:C,C112)</f>
        <v>0</v>
      </c>
      <c r="H112" s="86">
        <f>SUMIF(TOP!C:C,'Sum JAN'!C112,TOP!F:F)</f>
        <v>0</v>
      </c>
      <c r="I112" s="125">
        <f t="shared" si="4"/>
        <v>0</v>
      </c>
      <c r="J112" s="117">
        <f>SUMIFS(PSP!U:U,PSP!C:C,C112)</f>
        <v>0</v>
      </c>
      <c r="K112" s="125">
        <f t="shared" si="5"/>
        <v>0</v>
      </c>
    </row>
    <row r="113" spans="2:11" s="121" customFormat="1" ht="15" customHeight="1">
      <c r="B113" s="1">
        <v>104</v>
      </c>
      <c r="C113" s="1" t="s">
        <v>979</v>
      </c>
      <c r="D113" s="1" t="s">
        <v>1352</v>
      </c>
      <c r="E113" s="81">
        <f>SUMIFS(OFM!AD:AD,OFM!C:C,C113)</f>
        <v>0</v>
      </c>
      <c r="F113" s="81">
        <f>SUMIFS(FAM!AG:AG,FAM!C:C,C113)</f>
        <v>0</v>
      </c>
      <c r="G113" s="86">
        <f>SUMIFS(B2S!I:I,B2S!C:C,C113)</f>
        <v>0</v>
      </c>
      <c r="H113" s="86">
        <f>SUMIF(TOP!C:C,'Sum JAN'!C113,TOP!F:F)</f>
        <v>0</v>
      </c>
      <c r="I113" s="125">
        <f t="shared" si="4"/>
        <v>0</v>
      </c>
      <c r="J113" s="117">
        <f>SUMIFS(PSP!U:U,PSP!C:C,C113)</f>
        <v>0</v>
      </c>
      <c r="K113" s="125">
        <f t="shared" si="5"/>
        <v>0</v>
      </c>
    </row>
    <row r="114" spans="2:11" s="121" customFormat="1" ht="15" customHeight="1">
      <c r="B114" s="1">
        <v>105</v>
      </c>
      <c r="C114" s="1" t="s">
        <v>980</v>
      </c>
      <c r="D114" s="1" t="s">
        <v>1352</v>
      </c>
      <c r="E114" s="81">
        <f>SUMIFS(OFM!AD:AD,OFM!C:C,C114)</f>
        <v>0</v>
      </c>
      <c r="F114" s="81">
        <f>SUMIFS(FAM!AG:AG,FAM!C:C,C114)</f>
        <v>0</v>
      </c>
      <c r="G114" s="86">
        <f>SUMIFS(B2S!I:I,B2S!C:C,C114)</f>
        <v>0</v>
      </c>
      <c r="H114" s="86">
        <f>SUMIF(TOP!C:C,'Sum JAN'!C114,TOP!F:F)</f>
        <v>0</v>
      </c>
      <c r="I114" s="125">
        <f t="shared" si="4"/>
        <v>0</v>
      </c>
      <c r="J114" s="117">
        <f>SUMIFS(PSP!U:U,PSP!C:C,C114)</f>
        <v>0</v>
      </c>
      <c r="K114" s="125">
        <f t="shared" si="5"/>
        <v>0</v>
      </c>
    </row>
    <row r="115" spans="2:11" s="121" customFormat="1" ht="15" customHeight="1">
      <c r="B115" s="1">
        <v>106</v>
      </c>
      <c r="C115" s="1" t="s">
        <v>981</v>
      </c>
      <c r="D115" s="1" t="s">
        <v>1352</v>
      </c>
      <c r="E115" s="81">
        <f>SUMIFS(OFM!AD:AD,OFM!C:C,C115)</f>
        <v>0</v>
      </c>
      <c r="F115" s="81">
        <f>SUMIFS(FAM!AG:AG,FAM!C:C,C115)</f>
        <v>0</v>
      </c>
      <c r="G115" s="86">
        <f>SUMIFS(B2S!I:I,B2S!C:C,C115)</f>
        <v>0</v>
      </c>
      <c r="H115" s="86">
        <f>SUMIF(TOP!C:C,'Sum JAN'!C115,TOP!F:F)</f>
        <v>0</v>
      </c>
      <c r="I115" s="125">
        <f t="shared" si="4"/>
        <v>0</v>
      </c>
      <c r="J115" s="117">
        <f>SUMIFS(PSP!U:U,PSP!C:C,C115)</f>
        <v>0</v>
      </c>
      <c r="K115" s="125">
        <f t="shared" si="5"/>
        <v>0</v>
      </c>
    </row>
    <row r="116" spans="2:11" s="121" customFormat="1" ht="15" customHeight="1">
      <c r="B116" s="1">
        <v>107</v>
      </c>
      <c r="C116" s="1" t="s">
        <v>982</v>
      </c>
      <c r="D116" s="1" t="s">
        <v>1352</v>
      </c>
      <c r="E116" s="81">
        <f>SUMIFS(OFM!AD:AD,OFM!C:C,C116)</f>
        <v>0</v>
      </c>
      <c r="F116" s="81">
        <f>SUMIFS(FAM!AG:AG,FAM!C:C,C116)</f>
        <v>0</v>
      </c>
      <c r="G116" s="86">
        <f>SUMIFS(B2S!I:I,B2S!C:C,C116)</f>
        <v>0</v>
      </c>
      <c r="H116" s="86">
        <f>SUMIF(TOP!C:C,'Sum JAN'!C116,TOP!F:F)</f>
        <v>0</v>
      </c>
      <c r="I116" s="125">
        <f t="shared" si="4"/>
        <v>0</v>
      </c>
      <c r="J116" s="117">
        <f>SUMIFS(PSP!U:U,PSP!C:C,C116)</f>
        <v>0</v>
      </c>
      <c r="K116" s="125">
        <f t="shared" si="5"/>
        <v>0</v>
      </c>
    </row>
    <row r="117" spans="2:11" s="121" customFormat="1" ht="15" customHeight="1">
      <c r="B117" s="1">
        <v>108</v>
      </c>
      <c r="C117" s="1" t="s">
        <v>983</v>
      </c>
      <c r="D117" s="1" t="s">
        <v>1352</v>
      </c>
      <c r="E117" s="81">
        <f>SUMIFS(OFM!AD:AD,OFM!C:C,C117)</f>
        <v>0</v>
      </c>
      <c r="F117" s="81">
        <f>SUMIFS(FAM!AG:AG,FAM!C:C,C117)</f>
        <v>0</v>
      </c>
      <c r="G117" s="86">
        <f>SUMIFS(B2S!I:I,B2S!C:C,C117)</f>
        <v>0</v>
      </c>
      <c r="H117" s="86">
        <f>SUMIF(TOP!C:C,'Sum JAN'!C117,TOP!F:F)</f>
        <v>0</v>
      </c>
      <c r="I117" s="125">
        <f t="shared" si="4"/>
        <v>0</v>
      </c>
      <c r="J117" s="117">
        <f>SUMIFS(PSP!U:U,PSP!C:C,C117)</f>
        <v>0</v>
      </c>
      <c r="K117" s="125">
        <f t="shared" si="5"/>
        <v>0</v>
      </c>
    </row>
    <row r="118" spans="2:11" s="121" customFormat="1" ht="15" customHeight="1">
      <c r="B118" s="1">
        <v>109</v>
      </c>
      <c r="C118" s="1" t="s">
        <v>984</v>
      </c>
      <c r="D118" s="1" t="s">
        <v>1352</v>
      </c>
      <c r="E118" s="81">
        <f>SUMIFS(OFM!AD:AD,OFM!C:C,C118)</f>
        <v>0</v>
      </c>
      <c r="F118" s="81">
        <f>SUMIFS(FAM!AG:AG,FAM!C:C,C118)</f>
        <v>0</v>
      </c>
      <c r="G118" s="86">
        <f>SUMIFS(B2S!I:I,B2S!C:C,C118)</f>
        <v>0</v>
      </c>
      <c r="H118" s="86">
        <f>SUMIF(TOP!C:C,'Sum JAN'!C118,TOP!F:F)</f>
        <v>0</v>
      </c>
      <c r="I118" s="125">
        <f t="shared" si="4"/>
        <v>0</v>
      </c>
      <c r="J118" s="117">
        <f>SUMIFS(PSP!U:U,PSP!C:C,C118)</f>
        <v>0</v>
      </c>
      <c r="K118" s="125">
        <f t="shared" si="5"/>
        <v>0</v>
      </c>
    </row>
    <row r="119" spans="2:11" s="121" customFormat="1" ht="15" customHeight="1">
      <c r="B119" s="1">
        <v>110</v>
      </c>
      <c r="C119" s="1" t="s">
        <v>985</v>
      </c>
      <c r="D119" s="1" t="s">
        <v>1352</v>
      </c>
      <c r="E119" s="81">
        <f>SUMIFS(OFM!AD:AD,OFM!C:C,C119)</f>
        <v>0</v>
      </c>
      <c r="F119" s="81">
        <f>SUMIFS(FAM!AG:AG,FAM!C:C,C119)</f>
        <v>0</v>
      </c>
      <c r="G119" s="86">
        <f>SUMIFS(B2S!I:I,B2S!C:C,C119)</f>
        <v>0</v>
      </c>
      <c r="H119" s="86">
        <f>SUMIF(TOP!C:C,'Sum JAN'!C119,TOP!F:F)</f>
        <v>0</v>
      </c>
      <c r="I119" s="125">
        <f t="shared" si="4"/>
        <v>0</v>
      </c>
      <c r="J119" s="117">
        <f>SUMIFS(PSP!U:U,PSP!C:C,C119)</f>
        <v>0</v>
      </c>
      <c r="K119" s="125">
        <f t="shared" si="5"/>
        <v>0</v>
      </c>
    </row>
    <row r="120" spans="2:11" s="121" customFormat="1" ht="15" customHeight="1">
      <c r="B120" s="1">
        <v>111</v>
      </c>
      <c r="C120" s="1" t="s">
        <v>986</v>
      </c>
      <c r="D120" s="1" t="s">
        <v>1352</v>
      </c>
      <c r="E120" s="81">
        <f>SUMIFS(OFM!AD:AD,OFM!C:C,C120)</f>
        <v>0</v>
      </c>
      <c r="F120" s="81">
        <f>SUMIFS(FAM!AG:AG,FAM!C:C,C120)</f>
        <v>0</v>
      </c>
      <c r="G120" s="86">
        <f>SUMIFS(B2S!I:I,B2S!C:C,C120)</f>
        <v>0</v>
      </c>
      <c r="H120" s="86">
        <f>SUMIF(TOP!C:C,'Sum JAN'!C120,TOP!F:F)</f>
        <v>0</v>
      </c>
      <c r="I120" s="125">
        <f t="shared" si="4"/>
        <v>0</v>
      </c>
      <c r="J120" s="117">
        <f>SUMIFS(PSP!U:U,PSP!C:C,C120)</f>
        <v>0</v>
      </c>
      <c r="K120" s="125">
        <f t="shared" si="5"/>
        <v>0</v>
      </c>
    </row>
    <row r="121" spans="2:11" s="121" customFormat="1" ht="15" customHeight="1">
      <c r="B121" s="1">
        <v>112</v>
      </c>
      <c r="C121" s="1" t="s">
        <v>987</v>
      </c>
      <c r="D121" s="1" t="s">
        <v>1352</v>
      </c>
      <c r="E121" s="81">
        <f>SUMIFS(OFM!AD:AD,OFM!C:C,C121)</f>
        <v>0</v>
      </c>
      <c r="F121" s="81">
        <f>SUMIFS(FAM!AG:AG,FAM!C:C,C121)</f>
        <v>0</v>
      </c>
      <c r="G121" s="86">
        <f>SUMIFS(B2S!I:I,B2S!C:C,C121)</f>
        <v>0</v>
      </c>
      <c r="H121" s="86">
        <f>SUMIF(TOP!C:C,'Sum JAN'!C121,TOP!F:F)</f>
        <v>0</v>
      </c>
      <c r="I121" s="125">
        <f t="shared" si="4"/>
        <v>0</v>
      </c>
      <c r="J121" s="117">
        <f>SUMIFS(PSP!U:U,PSP!C:C,C121)</f>
        <v>0</v>
      </c>
      <c r="K121" s="125">
        <f t="shared" si="5"/>
        <v>0</v>
      </c>
    </row>
    <row r="122" spans="2:11" s="121" customFormat="1" ht="15" customHeight="1">
      <c r="B122" s="1">
        <v>113</v>
      </c>
      <c r="C122" s="1" t="s">
        <v>988</v>
      </c>
      <c r="D122" s="1" t="s">
        <v>1352</v>
      </c>
      <c r="E122" s="81">
        <f>SUMIFS(OFM!AD:AD,OFM!C:C,C122)</f>
        <v>0</v>
      </c>
      <c r="F122" s="81">
        <f>SUMIFS(FAM!AG:AG,FAM!C:C,C122)</f>
        <v>0</v>
      </c>
      <c r="G122" s="86">
        <f>SUMIFS(B2S!I:I,B2S!C:C,C122)</f>
        <v>0</v>
      </c>
      <c r="H122" s="86">
        <f>SUMIF(TOP!C:C,'Sum JAN'!C122,TOP!F:F)</f>
        <v>0</v>
      </c>
      <c r="I122" s="125">
        <f t="shared" si="4"/>
        <v>0</v>
      </c>
      <c r="J122" s="117">
        <f>SUMIFS(PSP!U:U,PSP!C:C,C122)</f>
        <v>0</v>
      </c>
      <c r="K122" s="125">
        <f t="shared" si="5"/>
        <v>0</v>
      </c>
    </row>
    <row r="123" spans="2:11" s="121" customFormat="1" ht="15" customHeight="1">
      <c r="B123" s="1">
        <v>114</v>
      </c>
      <c r="C123" s="1" t="s">
        <v>989</v>
      </c>
      <c r="D123" s="1" t="s">
        <v>1352</v>
      </c>
      <c r="E123" s="81">
        <f>SUMIFS(OFM!AD:AD,OFM!C:C,C123)</f>
        <v>0</v>
      </c>
      <c r="F123" s="81">
        <f>SUMIFS(FAM!AG:AG,FAM!C:C,C123)</f>
        <v>0</v>
      </c>
      <c r="G123" s="86">
        <f>SUMIFS(B2S!I:I,B2S!C:C,C123)</f>
        <v>0</v>
      </c>
      <c r="H123" s="86">
        <f>SUMIF(TOP!C:C,'Sum JAN'!C123,TOP!F:F)</f>
        <v>0</v>
      </c>
      <c r="I123" s="125">
        <f t="shared" si="4"/>
        <v>0</v>
      </c>
      <c r="J123" s="117">
        <f>SUMIFS(PSP!U:U,PSP!C:C,C123)</f>
        <v>0</v>
      </c>
      <c r="K123" s="125">
        <f t="shared" si="5"/>
        <v>0</v>
      </c>
    </row>
    <row r="124" spans="2:11" s="121" customFormat="1" ht="15" customHeight="1">
      <c r="B124" s="1">
        <v>115</v>
      </c>
      <c r="C124" s="1" t="s">
        <v>990</v>
      </c>
      <c r="D124" s="1" t="s">
        <v>1352</v>
      </c>
      <c r="E124" s="81">
        <f>SUMIFS(OFM!AD:AD,OFM!C:C,C124)</f>
        <v>0</v>
      </c>
      <c r="F124" s="81">
        <f>SUMIFS(FAM!AG:AG,FAM!C:C,C124)</f>
        <v>0</v>
      </c>
      <c r="G124" s="86">
        <f>SUMIFS(B2S!I:I,B2S!C:C,C124)</f>
        <v>0</v>
      </c>
      <c r="H124" s="86">
        <f>SUMIF(TOP!C:C,'Sum JAN'!C124,TOP!F:F)</f>
        <v>0</v>
      </c>
      <c r="I124" s="125">
        <f t="shared" si="4"/>
        <v>0</v>
      </c>
      <c r="J124" s="117">
        <f>SUMIFS(PSP!U:U,PSP!C:C,C124)</f>
        <v>0</v>
      </c>
      <c r="K124" s="125">
        <f t="shared" si="5"/>
        <v>0</v>
      </c>
    </row>
    <row r="125" spans="2:11" s="121" customFormat="1" ht="15" customHeight="1">
      <c r="B125" s="1">
        <v>116</v>
      </c>
      <c r="C125" s="1" t="s">
        <v>991</v>
      </c>
      <c r="D125" s="1" t="s">
        <v>1352</v>
      </c>
      <c r="E125" s="81">
        <f>SUMIFS(OFM!AD:AD,OFM!C:C,C125)</f>
        <v>0</v>
      </c>
      <c r="F125" s="81">
        <f>SUMIFS(FAM!AG:AG,FAM!C:C,C125)</f>
        <v>0</v>
      </c>
      <c r="G125" s="86">
        <f>SUMIFS(B2S!I:I,B2S!C:C,C125)</f>
        <v>0</v>
      </c>
      <c r="H125" s="86">
        <f>SUMIF(TOP!C:C,'Sum JAN'!C125,TOP!F:F)</f>
        <v>0</v>
      </c>
      <c r="I125" s="125">
        <f t="shared" si="4"/>
        <v>0</v>
      </c>
      <c r="J125" s="117">
        <f>SUMIFS(PSP!U:U,PSP!C:C,C125)</f>
        <v>0</v>
      </c>
      <c r="K125" s="125">
        <f t="shared" si="5"/>
        <v>0</v>
      </c>
    </row>
    <row r="126" spans="2:11" s="121" customFormat="1" ht="15" customHeight="1">
      <c r="B126" s="1">
        <v>117</v>
      </c>
      <c r="C126" s="1" t="s">
        <v>992</v>
      </c>
      <c r="D126" s="1" t="s">
        <v>1352</v>
      </c>
      <c r="E126" s="81">
        <f>SUMIFS(OFM!AD:AD,OFM!C:C,C126)</f>
        <v>0</v>
      </c>
      <c r="F126" s="81">
        <f>SUMIFS(FAM!AG:AG,FAM!C:C,C126)</f>
        <v>0</v>
      </c>
      <c r="G126" s="86">
        <f>SUMIFS(B2S!I:I,B2S!C:C,C126)</f>
        <v>0</v>
      </c>
      <c r="H126" s="86">
        <f>SUMIF(TOP!C:C,'Sum JAN'!C126,TOP!F:F)</f>
        <v>0</v>
      </c>
      <c r="I126" s="125">
        <f t="shared" si="4"/>
        <v>0</v>
      </c>
      <c r="J126" s="117">
        <f>SUMIFS(PSP!U:U,PSP!C:C,C126)</f>
        <v>0</v>
      </c>
      <c r="K126" s="125">
        <f t="shared" si="5"/>
        <v>0</v>
      </c>
    </row>
    <row r="127" spans="2:11" ht="15" hidden="1" customHeight="1">
      <c r="B127" s="124">
        <v>118</v>
      </c>
      <c r="C127" s="124" t="s">
        <v>993</v>
      </c>
      <c r="D127" s="124" t="s">
        <v>1040</v>
      </c>
      <c r="E127" s="81">
        <f>SUMIFS(OFM!AD:AD,OFM!C:C,C127)</f>
        <v>0</v>
      </c>
      <c r="F127" s="81">
        <f>SUMIFS(FAM!AD:AD,FAM!C:C,C127)</f>
        <v>0</v>
      </c>
      <c r="G127" s="86">
        <f>SUMIFS(B2S!I:I,B2S!C:C,C127)</f>
        <v>0</v>
      </c>
      <c r="H127" s="86">
        <f>SUMIF(TOP!C:C,'Sum JAN'!C127,TOP!F:F)</f>
        <v>0</v>
      </c>
      <c r="I127" s="125">
        <f t="shared" si="4"/>
        <v>0</v>
      </c>
      <c r="J127" s="117">
        <f>SUMIFS(PSP!U:U,PSP!C:C,C127)</f>
        <v>0</v>
      </c>
      <c r="K127" s="125">
        <f t="shared" si="5"/>
        <v>0</v>
      </c>
    </row>
    <row r="128" spans="2:11" s="121" customFormat="1" ht="15" customHeight="1">
      <c r="B128" s="1">
        <v>119</v>
      </c>
      <c r="C128" s="1" t="s">
        <v>994</v>
      </c>
      <c r="D128" s="1" t="s">
        <v>1352</v>
      </c>
      <c r="E128" s="81">
        <f>SUMIFS(OFM!AD:AD,OFM!C:C,C128)</f>
        <v>0</v>
      </c>
      <c r="F128" s="81">
        <f>SUMIFS(FAM!AG:AG,FAM!C:C,C128)</f>
        <v>0</v>
      </c>
      <c r="G128" s="86">
        <f>SUMIFS(B2S!I:I,B2S!C:C,C128)</f>
        <v>0</v>
      </c>
      <c r="H128" s="86">
        <f>SUMIF(TOP!C:C,'Sum JAN'!C128,TOP!F:F)</f>
        <v>0</v>
      </c>
      <c r="I128" s="125">
        <f t="shared" si="4"/>
        <v>0</v>
      </c>
      <c r="J128" s="117">
        <f>SUMIFS(PSP!U:U,PSP!C:C,C128)</f>
        <v>0</v>
      </c>
      <c r="K128" s="125">
        <f t="shared" si="5"/>
        <v>0</v>
      </c>
    </row>
    <row r="129" spans="2:11" s="121" customFormat="1" ht="15" customHeight="1">
      <c r="B129" s="1">
        <v>120</v>
      </c>
      <c r="C129" s="1" t="s">
        <v>995</v>
      </c>
      <c r="D129" s="1" t="s">
        <v>1352</v>
      </c>
      <c r="E129" s="81">
        <f>SUMIFS(OFM!AD:AD,OFM!C:C,C129)</f>
        <v>0</v>
      </c>
      <c r="F129" s="81">
        <f>SUMIFS(FAM!AG:AG,FAM!C:C,C129)</f>
        <v>0</v>
      </c>
      <c r="G129" s="86">
        <f>SUMIFS(B2S!I:I,B2S!C:C,C129)</f>
        <v>0</v>
      </c>
      <c r="H129" s="86">
        <f>SUMIF(TOP!C:C,'Sum JAN'!C129,TOP!F:F)</f>
        <v>0</v>
      </c>
      <c r="I129" s="125">
        <f t="shared" si="4"/>
        <v>0</v>
      </c>
      <c r="J129" s="117">
        <f>SUMIFS(PSP!U:U,PSP!C:C,C129)</f>
        <v>0</v>
      </c>
      <c r="K129" s="125">
        <f t="shared" si="5"/>
        <v>0</v>
      </c>
    </row>
    <row r="130" spans="2:11" s="121" customFormat="1" ht="15" customHeight="1">
      <c r="B130" s="1">
        <v>121</v>
      </c>
      <c r="C130" s="1" t="s">
        <v>996</v>
      </c>
      <c r="D130" s="1" t="s">
        <v>1352</v>
      </c>
      <c r="E130" s="81">
        <f>SUMIFS(OFM!AD:AD,OFM!C:C,C130)</f>
        <v>0</v>
      </c>
      <c r="F130" s="81">
        <f>SUMIFS(FAM!AG:AG,FAM!C:C,C130)</f>
        <v>0</v>
      </c>
      <c r="G130" s="86">
        <f>SUMIFS(B2S!I:I,B2S!C:C,C130)</f>
        <v>0</v>
      </c>
      <c r="H130" s="86">
        <f>SUMIF(TOP!C:C,'Sum JAN'!C130,TOP!F:F)</f>
        <v>0</v>
      </c>
      <c r="I130" s="125">
        <f t="shared" si="4"/>
        <v>0</v>
      </c>
      <c r="J130" s="117">
        <f>SUMIFS(PSP!U:U,PSP!C:C,C130)</f>
        <v>0</v>
      </c>
      <c r="K130" s="125">
        <f t="shared" si="5"/>
        <v>0</v>
      </c>
    </row>
    <row r="131" spans="2:11" s="121" customFormat="1" ht="15" customHeight="1">
      <c r="B131" s="1">
        <v>122</v>
      </c>
      <c r="C131" s="1" t="s">
        <v>997</v>
      </c>
      <c r="D131" s="1" t="s">
        <v>1352</v>
      </c>
      <c r="E131" s="81">
        <f>SUMIFS(OFM!AD:AD,OFM!C:C,C131)</f>
        <v>0</v>
      </c>
      <c r="F131" s="81">
        <f>SUMIFS(FAM!AG:AG,FAM!C:C,C131)</f>
        <v>0</v>
      </c>
      <c r="G131" s="86">
        <f>SUMIFS(B2S!I:I,B2S!C:C,C131)</f>
        <v>0</v>
      </c>
      <c r="H131" s="86">
        <f>SUMIF(TOP!C:C,'Sum JAN'!C131,TOP!F:F)</f>
        <v>0</v>
      </c>
      <c r="I131" s="125">
        <f t="shared" si="4"/>
        <v>0</v>
      </c>
      <c r="J131" s="117">
        <f>SUMIFS(PSP!U:U,PSP!C:C,C131)</f>
        <v>0</v>
      </c>
      <c r="K131" s="125">
        <f t="shared" si="5"/>
        <v>0</v>
      </c>
    </row>
    <row r="132" spans="2:11" s="121" customFormat="1" ht="15" customHeight="1">
      <c r="B132" s="1">
        <v>123</v>
      </c>
      <c r="C132" s="1" t="s">
        <v>998</v>
      </c>
      <c r="D132" s="1" t="s">
        <v>1352</v>
      </c>
      <c r="E132" s="81">
        <f>SUMIFS(OFM!AD:AD,OFM!C:C,C132)</f>
        <v>0</v>
      </c>
      <c r="F132" s="81">
        <f>SUMIFS(FAM!AG:AG,FAM!C:C,C132)</f>
        <v>0</v>
      </c>
      <c r="G132" s="86">
        <f>SUMIFS(B2S!I:I,B2S!C:C,C132)</f>
        <v>0</v>
      </c>
      <c r="H132" s="86">
        <f>SUMIF(TOP!C:C,'Sum JAN'!C132,TOP!F:F)</f>
        <v>0</v>
      </c>
      <c r="I132" s="125">
        <f t="shared" si="4"/>
        <v>0</v>
      </c>
      <c r="J132" s="117">
        <f>SUMIFS(PSP!U:U,PSP!C:C,C132)</f>
        <v>0</v>
      </c>
      <c r="K132" s="125">
        <f t="shared" si="5"/>
        <v>0</v>
      </c>
    </row>
    <row r="133" spans="2:11" s="121" customFormat="1" ht="15" customHeight="1">
      <c r="B133" s="1">
        <v>124</v>
      </c>
      <c r="C133" s="1" t="s">
        <v>999</v>
      </c>
      <c r="D133" s="1" t="s">
        <v>1352</v>
      </c>
      <c r="E133" s="81">
        <f>SUMIFS(OFM!AD:AD,OFM!C:C,C133)</f>
        <v>0</v>
      </c>
      <c r="F133" s="81">
        <f>SUMIFS(FAM!AG:AG,FAM!C:C,C133)</f>
        <v>0</v>
      </c>
      <c r="G133" s="86">
        <f>SUMIFS(B2S!I:I,B2S!C:C,C133)</f>
        <v>0</v>
      </c>
      <c r="H133" s="86">
        <f>SUMIF(TOP!C:C,'Sum JAN'!C133,TOP!F:F)</f>
        <v>0</v>
      </c>
      <c r="I133" s="125">
        <f t="shared" si="4"/>
        <v>0</v>
      </c>
      <c r="J133" s="117">
        <f>SUMIFS(PSP!U:U,PSP!C:C,C133)</f>
        <v>0</v>
      </c>
      <c r="K133" s="125">
        <f t="shared" si="5"/>
        <v>0</v>
      </c>
    </row>
    <row r="134" spans="2:11" s="121" customFormat="1" ht="15" customHeight="1">
      <c r="B134" s="1">
        <v>125</v>
      </c>
      <c r="C134" s="1" t="s">
        <v>1000</v>
      </c>
      <c r="D134" s="1" t="s">
        <v>1352</v>
      </c>
      <c r="E134" s="81">
        <f>SUMIFS(OFM!AD:AD,OFM!C:C,C134)</f>
        <v>0</v>
      </c>
      <c r="F134" s="81">
        <f>SUMIFS(FAM!AG:AG,FAM!C:C,C134)</f>
        <v>0</v>
      </c>
      <c r="G134" s="86">
        <f>SUMIFS(B2S!I:I,B2S!C:C,C134)</f>
        <v>0</v>
      </c>
      <c r="H134" s="86">
        <f>SUMIF(TOP!C:C,'Sum JAN'!C134,TOP!F:F)</f>
        <v>0</v>
      </c>
      <c r="I134" s="125">
        <f t="shared" si="4"/>
        <v>0</v>
      </c>
      <c r="J134" s="117">
        <f>SUMIFS(PSP!U:U,PSP!C:C,C134)</f>
        <v>0</v>
      </c>
      <c r="K134" s="125">
        <f t="shared" si="5"/>
        <v>0</v>
      </c>
    </row>
    <row r="135" spans="2:11" s="121" customFormat="1" ht="15" customHeight="1">
      <c r="B135" s="1">
        <v>126</v>
      </c>
      <c r="C135" s="1" t="s">
        <v>1001</v>
      </c>
      <c r="D135" s="1" t="s">
        <v>1352</v>
      </c>
      <c r="E135" s="81">
        <f>SUMIFS(OFM!AD:AD,OFM!C:C,C135)</f>
        <v>0</v>
      </c>
      <c r="F135" s="81">
        <f>SUMIFS(FAM!AG:AG,FAM!C:C,C135)</f>
        <v>0</v>
      </c>
      <c r="G135" s="86">
        <f>SUMIFS(B2S!I:I,B2S!C:C,C135)</f>
        <v>0</v>
      </c>
      <c r="H135" s="86">
        <f>SUMIF(TOP!C:C,'Sum JAN'!C135,TOP!F:F)</f>
        <v>0</v>
      </c>
      <c r="I135" s="125">
        <f t="shared" si="4"/>
        <v>0</v>
      </c>
      <c r="J135" s="117">
        <f>SUMIFS(PSP!U:U,PSP!C:C,C135)</f>
        <v>0</v>
      </c>
      <c r="K135" s="125">
        <f t="shared" si="5"/>
        <v>0</v>
      </c>
    </row>
    <row r="136" spans="2:11" s="121" customFormat="1" ht="15" customHeight="1">
      <c r="B136" s="1">
        <v>127</v>
      </c>
      <c r="C136" s="1" t="s">
        <v>1002</v>
      </c>
      <c r="D136" s="1" t="s">
        <v>1352</v>
      </c>
      <c r="E136" s="81">
        <f>SUMIFS(OFM!AD:AD,OFM!C:C,C136)</f>
        <v>0</v>
      </c>
      <c r="F136" s="81">
        <f>SUMIFS(FAM!AG:AG,FAM!C:C,C136)</f>
        <v>0</v>
      </c>
      <c r="G136" s="86">
        <f>SUMIFS(B2S!I:I,B2S!C:C,C136)</f>
        <v>0</v>
      </c>
      <c r="H136" s="86">
        <f>SUMIF(TOP!C:C,'Sum JAN'!C136,TOP!F:F)</f>
        <v>0</v>
      </c>
      <c r="I136" s="125">
        <f t="shared" si="4"/>
        <v>0</v>
      </c>
      <c r="J136" s="117">
        <f>SUMIFS(PSP!U:U,PSP!C:C,C136)</f>
        <v>0</v>
      </c>
      <c r="K136" s="125">
        <f t="shared" si="5"/>
        <v>0</v>
      </c>
    </row>
    <row r="137" spans="2:11" s="121" customFormat="1" ht="15" customHeight="1">
      <c r="B137" s="1">
        <v>128</v>
      </c>
      <c r="C137" s="1" t="s">
        <v>1003</v>
      </c>
      <c r="D137" s="1" t="s">
        <v>1352</v>
      </c>
      <c r="E137" s="81">
        <f>SUMIFS(OFM!AD:AD,OFM!C:C,C137)</f>
        <v>0</v>
      </c>
      <c r="F137" s="81">
        <f>SUMIFS(FAM!AG:AG,FAM!C:C,C137)</f>
        <v>0</v>
      </c>
      <c r="G137" s="86">
        <f>SUMIFS(B2S!I:I,B2S!C:C,C137)</f>
        <v>0</v>
      </c>
      <c r="H137" s="86">
        <f>SUMIF(TOP!C:C,'Sum JAN'!C137,TOP!F:F)</f>
        <v>0</v>
      </c>
      <c r="I137" s="125">
        <f t="shared" ref="I137:I194" si="6">SUM(E137:H137)</f>
        <v>0</v>
      </c>
      <c r="J137" s="117">
        <f>SUMIFS(PSP!U:U,PSP!C:C,C137)</f>
        <v>0</v>
      </c>
      <c r="K137" s="125">
        <f t="shared" si="5"/>
        <v>0</v>
      </c>
    </row>
    <row r="138" spans="2:11" s="121" customFormat="1" ht="15" customHeight="1">
      <c r="B138" s="1">
        <v>129</v>
      </c>
      <c r="C138" s="1" t="s">
        <v>1004</v>
      </c>
      <c r="D138" s="1" t="s">
        <v>1352</v>
      </c>
      <c r="E138" s="81">
        <f>SUMIFS(OFM!AD:AD,OFM!C:C,C138)</f>
        <v>0</v>
      </c>
      <c r="F138" s="81">
        <f>SUMIFS(FAM!AG:AG,FAM!C:C,C138)</f>
        <v>0</v>
      </c>
      <c r="G138" s="86">
        <f>SUMIFS(B2S!I:I,B2S!C:C,C138)</f>
        <v>0</v>
      </c>
      <c r="H138" s="86">
        <f>SUMIF(TOP!C:C,'Sum JAN'!C138,TOP!F:F)</f>
        <v>0</v>
      </c>
      <c r="I138" s="125">
        <f t="shared" si="6"/>
        <v>0</v>
      </c>
      <c r="J138" s="117">
        <f>SUMIFS(PSP!U:U,PSP!C:C,C138)</f>
        <v>0</v>
      </c>
      <c r="K138" s="125">
        <f t="shared" si="5"/>
        <v>0</v>
      </c>
    </row>
    <row r="139" spans="2:11" s="121" customFormat="1" ht="15" customHeight="1">
      <c r="B139" s="1">
        <v>130</v>
      </c>
      <c r="C139" s="1" t="s">
        <v>1005</v>
      </c>
      <c r="D139" s="1" t="s">
        <v>1352</v>
      </c>
      <c r="E139" s="81">
        <f>SUMIFS(OFM!AD:AD,OFM!C:C,C139)</f>
        <v>0</v>
      </c>
      <c r="F139" s="81">
        <f>SUMIFS(FAM!AG:AG,FAM!C:C,C139)</f>
        <v>0</v>
      </c>
      <c r="G139" s="86">
        <f>SUMIFS(B2S!I:I,B2S!C:C,C139)</f>
        <v>0</v>
      </c>
      <c r="H139" s="86">
        <f>SUMIF(TOP!C:C,'Sum JAN'!C139,TOP!F:F)</f>
        <v>0</v>
      </c>
      <c r="I139" s="125">
        <f t="shared" si="6"/>
        <v>0</v>
      </c>
      <c r="J139" s="117">
        <f>SUMIFS(PSP!U:U,PSP!C:C,C139)</f>
        <v>0</v>
      </c>
      <c r="K139" s="125">
        <f t="shared" si="5"/>
        <v>0</v>
      </c>
    </row>
    <row r="140" spans="2:11" s="121" customFormat="1" ht="15" customHeight="1">
      <c r="B140" s="1">
        <v>131</v>
      </c>
      <c r="C140" s="1" t="s">
        <v>1006</v>
      </c>
      <c r="D140" s="1" t="s">
        <v>1352</v>
      </c>
      <c r="E140" s="81">
        <f>SUMIFS(OFM!AD:AD,OFM!C:C,C140)</f>
        <v>0</v>
      </c>
      <c r="F140" s="81">
        <f>SUMIFS(FAM!AG:AG,FAM!C:C,C140)</f>
        <v>0</v>
      </c>
      <c r="G140" s="86">
        <f>SUMIFS(B2S!I:I,B2S!C:C,C140)</f>
        <v>0</v>
      </c>
      <c r="H140" s="86">
        <f>SUMIF(TOP!C:C,'Sum JAN'!C140,TOP!F:F)</f>
        <v>0</v>
      </c>
      <c r="I140" s="125">
        <f t="shared" si="6"/>
        <v>0</v>
      </c>
      <c r="J140" s="117">
        <f>SUMIFS(PSP!U:U,PSP!C:C,C140)</f>
        <v>0</v>
      </c>
      <c r="K140" s="125">
        <f t="shared" si="5"/>
        <v>0</v>
      </c>
    </row>
    <row r="141" spans="2:11" s="121" customFormat="1" ht="15" customHeight="1">
      <c r="B141" s="1">
        <v>132</v>
      </c>
      <c r="C141" s="1" t="s">
        <v>1007</v>
      </c>
      <c r="D141" s="1" t="s">
        <v>1352</v>
      </c>
      <c r="E141" s="81">
        <f>SUMIFS(OFM!AD:AD,OFM!C:C,C141)</f>
        <v>0</v>
      </c>
      <c r="F141" s="81">
        <f>SUMIFS(FAM!AG:AG,FAM!C:C,C141)</f>
        <v>0</v>
      </c>
      <c r="G141" s="86">
        <f>SUMIFS(B2S!I:I,B2S!C:C,C141)</f>
        <v>0</v>
      </c>
      <c r="H141" s="86">
        <f>SUMIF(TOP!C:C,'Sum JAN'!C141,TOP!F:F)</f>
        <v>0</v>
      </c>
      <c r="I141" s="125">
        <f t="shared" si="6"/>
        <v>0</v>
      </c>
      <c r="J141" s="117">
        <f>SUMIFS(PSP!U:U,PSP!C:C,C141)</f>
        <v>0</v>
      </c>
      <c r="K141" s="125">
        <f t="shared" si="5"/>
        <v>0</v>
      </c>
    </row>
    <row r="142" spans="2:11" s="121" customFormat="1" ht="15" customHeight="1">
      <c r="B142" s="1">
        <v>133</v>
      </c>
      <c r="C142" s="1" t="s">
        <v>1008</v>
      </c>
      <c r="D142" s="1" t="s">
        <v>1352</v>
      </c>
      <c r="E142" s="81">
        <f>SUMIFS(OFM!AD:AD,OFM!C:C,C142)</f>
        <v>0</v>
      </c>
      <c r="F142" s="81">
        <f>SUMIFS(FAM!AG:AG,FAM!C:C,C142)</f>
        <v>0</v>
      </c>
      <c r="G142" s="86">
        <f>SUMIFS(B2S!I:I,B2S!C:C,C142)</f>
        <v>0</v>
      </c>
      <c r="H142" s="86">
        <f>SUMIF(TOP!C:C,'Sum JAN'!C142,TOP!F:F)</f>
        <v>0</v>
      </c>
      <c r="I142" s="125">
        <f t="shared" si="6"/>
        <v>0</v>
      </c>
      <c r="J142" s="117">
        <f>SUMIFS(PSP!U:U,PSP!C:C,C142)</f>
        <v>0</v>
      </c>
      <c r="K142" s="125">
        <f t="shared" ref="K142:K167" si="7">SUM(I142:J142)</f>
        <v>0</v>
      </c>
    </row>
    <row r="143" spans="2:11" s="121" customFormat="1" ht="15" customHeight="1">
      <c r="B143" s="1">
        <v>134</v>
      </c>
      <c r="C143" s="1" t="s">
        <v>1009</v>
      </c>
      <c r="D143" s="1" t="s">
        <v>1352</v>
      </c>
      <c r="E143" s="81">
        <f>SUMIFS(OFM!AD:AD,OFM!C:C,C143)</f>
        <v>0</v>
      </c>
      <c r="F143" s="81">
        <f>SUMIFS(FAM!AG:AG,FAM!C:C,C143)</f>
        <v>0</v>
      </c>
      <c r="G143" s="86">
        <f>SUMIFS(B2S!I:I,B2S!C:C,C143)</f>
        <v>0</v>
      </c>
      <c r="H143" s="86">
        <f>SUMIF(TOP!C:C,'Sum JAN'!C143,TOP!F:F)</f>
        <v>0</v>
      </c>
      <c r="I143" s="125">
        <f t="shared" si="6"/>
        <v>0</v>
      </c>
      <c r="J143" s="117">
        <f>SUMIFS(PSP!U:U,PSP!C:C,C143)</f>
        <v>0</v>
      </c>
      <c r="K143" s="125">
        <f t="shared" si="7"/>
        <v>0</v>
      </c>
    </row>
    <row r="144" spans="2:11" ht="15" hidden="1" customHeight="1">
      <c r="B144" s="124">
        <v>135</v>
      </c>
      <c r="C144" s="124" t="s">
        <v>1010</v>
      </c>
      <c r="D144" s="124" t="s">
        <v>1040</v>
      </c>
      <c r="E144" s="81">
        <f>SUMIFS(OFM!AD:AD,OFM!C:C,C144)</f>
        <v>0</v>
      </c>
      <c r="F144" s="81">
        <f>SUMIFS(FAM!AD:AD,FAM!C:C,C144)</f>
        <v>0</v>
      </c>
      <c r="G144" s="86">
        <f>SUMIFS(B2S!I:I,B2S!C:C,C144)</f>
        <v>0</v>
      </c>
      <c r="H144" s="86">
        <f>SUMIF(TOP!C:C,'Sum JAN'!C144,TOP!F:F)</f>
        <v>0</v>
      </c>
      <c r="I144" s="125">
        <f t="shared" si="6"/>
        <v>0</v>
      </c>
      <c r="J144" s="117">
        <f>SUMIFS(PSP!U:U,PSP!C:C,C144)</f>
        <v>0</v>
      </c>
      <c r="K144" s="125">
        <f t="shared" si="7"/>
        <v>0</v>
      </c>
    </row>
    <row r="145" spans="2:11" ht="15" hidden="1" customHeight="1">
      <c r="B145" s="124">
        <v>136</v>
      </c>
      <c r="C145" s="124" t="s">
        <v>1011</v>
      </c>
      <c r="D145" s="124" t="s">
        <v>1040</v>
      </c>
      <c r="E145" s="81">
        <f>SUMIFS(OFM!AD:AD,OFM!C:C,C145)</f>
        <v>0</v>
      </c>
      <c r="F145" s="81">
        <f>SUMIFS(FAM!AD:AD,FAM!C:C,C145)</f>
        <v>0</v>
      </c>
      <c r="G145" s="86">
        <f>SUMIFS(B2S!I:I,B2S!C:C,C145)</f>
        <v>0</v>
      </c>
      <c r="H145" s="86">
        <f>SUMIF(TOP!C:C,'Sum JAN'!C145,TOP!F:F)</f>
        <v>0</v>
      </c>
      <c r="I145" s="125">
        <f t="shared" si="6"/>
        <v>0</v>
      </c>
      <c r="J145" s="117">
        <f>SUMIFS(PSP!U:U,PSP!C:C,C145)</f>
        <v>0</v>
      </c>
      <c r="K145" s="125">
        <f t="shared" si="7"/>
        <v>0</v>
      </c>
    </row>
    <row r="146" spans="2:11" ht="15" hidden="1" customHeight="1">
      <c r="B146" s="124">
        <v>137</v>
      </c>
      <c r="C146" s="124" t="s">
        <v>1012</v>
      </c>
      <c r="D146" s="124" t="s">
        <v>1040</v>
      </c>
      <c r="E146" s="81">
        <f>SUMIFS(OFM!AD:AD,OFM!C:C,C146)</f>
        <v>0</v>
      </c>
      <c r="F146" s="81">
        <f>SUMIFS(FAM!AD:AD,FAM!C:C,C146)</f>
        <v>0</v>
      </c>
      <c r="G146" s="86">
        <f>SUMIFS(B2S!I:I,B2S!C:C,C146)</f>
        <v>0</v>
      </c>
      <c r="H146" s="86">
        <f>SUMIF(TOP!C:C,'Sum JAN'!C146,TOP!F:F)</f>
        <v>0</v>
      </c>
      <c r="I146" s="125">
        <f t="shared" si="6"/>
        <v>0</v>
      </c>
      <c r="J146" s="117">
        <f>SUMIFS(PSP!U:U,PSP!C:C,C146)</f>
        <v>0</v>
      </c>
      <c r="K146" s="125">
        <f t="shared" si="7"/>
        <v>0</v>
      </c>
    </row>
    <row r="147" spans="2:11" s="121" customFormat="1" ht="15" customHeight="1">
      <c r="B147" s="1">
        <v>138</v>
      </c>
      <c r="C147" s="1" t="s">
        <v>1013</v>
      </c>
      <c r="D147" s="1" t="s">
        <v>1352</v>
      </c>
      <c r="E147" s="81">
        <f>SUMIFS(OFM!AD:AD,OFM!C:C,C147)</f>
        <v>0</v>
      </c>
      <c r="F147" s="81">
        <f>SUMIFS(FAM!AG:AG,FAM!C:C,C147)</f>
        <v>0</v>
      </c>
      <c r="G147" s="86">
        <f>SUMIFS(B2S!I:I,B2S!C:C,C147)</f>
        <v>0</v>
      </c>
      <c r="H147" s="86">
        <f>SUMIF(TOP!C:C,'Sum JAN'!C147,TOP!F:F)</f>
        <v>0</v>
      </c>
      <c r="I147" s="125">
        <f t="shared" si="6"/>
        <v>0</v>
      </c>
      <c r="J147" s="117">
        <f>SUMIFS(PSP!U:U,PSP!C:C,C147)</f>
        <v>0</v>
      </c>
      <c r="K147" s="125">
        <f t="shared" si="7"/>
        <v>0</v>
      </c>
    </row>
    <row r="148" spans="2:11" s="121" customFormat="1" ht="15" customHeight="1">
      <c r="B148" s="1">
        <v>139</v>
      </c>
      <c r="C148" s="1" t="s">
        <v>1014</v>
      </c>
      <c r="D148" s="1" t="s">
        <v>1352</v>
      </c>
      <c r="E148" s="81">
        <f>SUMIFS(OFM!AD:AD,OFM!C:C,C148)</f>
        <v>0</v>
      </c>
      <c r="F148" s="81">
        <f>SUMIFS(FAM!AG:AG,FAM!C:C,C148)</f>
        <v>0</v>
      </c>
      <c r="G148" s="86">
        <f>SUMIFS(B2S!I:I,B2S!C:C,C148)</f>
        <v>0</v>
      </c>
      <c r="H148" s="86">
        <f>SUMIF(TOP!C:C,'Sum JAN'!C148,TOP!F:F)</f>
        <v>0</v>
      </c>
      <c r="I148" s="125">
        <f t="shared" si="6"/>
        <v>0</v>
      </c>
      <c r="J148" s="117">
        <f>SUMIFS(PSP!U:U,PSP!C:C,C148)</f>
        <v>0</v>
      </c>
      <c r="K148" s="125">
        <f t="shared" si="7"/>
        <v>0</v>
      </c>
    </row>
    <row r="149" spans="2:11" s="121" customFormat="1" ht="15" customHeight="1">
      <c r="B149" s="1">
        <v>140</v>
      </c>
      <c r="C149" s="1" t="s">
        <v>1015</v>
      </c>
      <c r="D149" s="1" t="s">
        <v>1352</v>
      </c>
      <c r="E149" s="81">
        <f>SUMIFS(OFM!AD:AD,OFM!C:C,C149)</f>
        <v>0</v>
      </c>
      <c r="F149" s="81">
        <f>SUMIFS(FAM!AG:AG,FAM!C:C,C149)</f>
        <v>0</v>
      </c>
      <c r="G149" s="86">
        <f>SUMIFS(B2S!I:I,B2S!C:C,C149)</f>
        <v>0</v>
      </c>
      <c r="H149" s="86">
        <f>SUMIF(TOP!C:C,'Sum JAN'!C149,TOP!F:F)</f>
        <v>0</v>
      </c>
      <c r="I149" s="125">
        <f t="shared" si="6"/>
        <v>0</v>
      </c>
      <c r="J149" s="117">
        <f>SUMIFS(PSP!U:U,PSP!C:C,C149)</f>
        <v>0</v>
      </c>
      <c r="K149" s="125">
        <f t="shared" si="7"/>
        <v>0</v>
      </c>
    </row>
    <row r="150" spans="2:11" s="121" customFormat="1" ht="15" customHeight="1">
      <c r="B150" s="1">
        <v>141</v>
      </c>
      <c r="C150" s="1" t="s">
        <v>1016</v>
      </c>
      <c r="D150" s="1" t="s">
        <v>1352</v>
      </c>
      <c r="E150" s="81">
        <f>SUMIFS(OFM!AD:AD,OFM!C:C,C150)</f>
        <v>0</v>
      </c>
      <c r="F150" s="81">
        <f>SUMIFS(FAM!AG:AG,FAM!C:C,C150)</f>
        <v>0</v>
      </c>
      <c r="G150" s="86">
        <f>SUMIFS(B2S!I:I,B2S!C:C,C150)</f>
        <v>0</v>
      </c>
      <c r="H150" s="86">
        <f>SUMIF(TOP!C:C,'Sum JAN'!C150,TOP!F:F)</f>
        <v>0</v>
      </c>
      <c r="I150" s="125">
        <f t="shared" si="6"/>
        <v>0</v>
      </c>
      <c r="J150" s="117">
        <f>SUMIFS(PSP!U:U,PSP!C:C,C150)</f>
        <v>0</v>
      </c>
      <c r="K150" s="125">
        <f t="shared" si="7"/>
        <v>0</v>
      </c>
    </row>
    <row r="151" spans="2:11" s="121" customFormat="1" ht="15" customHeight="1">
      <c r="B151" s="1">
        <v>142</v>
      </c>
      <c r="C151" s="1" t="s">
        <v>1017</v>
      </c>
      <c r="D151" s="1" t="s">
        <v>1352</v>
      </c>
      <c r="E151" s="81">
        <f>SUMIFS(OFM!AD:AD,OFM!C:C,C151)</f>
        <v>0</v>
      </c>
      <c r="F151" s="81">
        <f>SUMIFS(FAM!AG:AG,FAM!C:C,C151)</f>
        <v>0</v>
      </c>
      <c r="G151" s="86">
        <f>SUMIFS(B2S!I:I,B2S!C:C,C151)</f>
        <v>0</v>
      </c>
      <c r="H151" s="86">
        <f>SUMIF(TOP!C:C,'Sum JAN'!C151,TOP!F:F)</f>
        <v>0</v>
      </c>
      <c r="I151" s="125">
        <f t="shared" si="6"/>
        <v>0</v>
      </c>
      <c r="J151" s="117">
        <f>SUMIFS(PSP!U:U,PSP!C:C,C151)</f>
        <v>0</v>
      </c>
      <c r="K151" s="125">
        <f t="shared" si="7"/>
        <v>0</v>
      </c>
    </row>
    <row r="152" spans="2:11" s="121" customFormat="1" ht="15" customHeight="1">
      <c r="B152" s="1">
        <v>143</v>
      </c>
      <c r="C152" s="1" t="s">
        <v>1018</v>
      </c>
      <c r="D152" s="1" t="s">
        <v>1352</v>
      </c>
      <c r="E152" s="81">
        <f>SUMIFS(OFM!AD:AD,OFM!C:C,C152)</f>
        <v>0</v>
      </c>
      <c r="F152" s="81">
        <f>SUMIFS(FAM!AG:AG,FAM!C:C,C152)</f>
        <v>0</v>
      </c>
      <c r="G152" s="86">
        <f>SUMIFS(B2S!I:I,B2S!C:C,C152)</f>
        <v>0</v>
      </c>
      <c r="H152" s="86">
        <f>SUMIF(TOP!C:C,'Sum JAN'!C152,TOP!F:F)</f>
        <v>0</v>
      </c>
      <c r="I152" s="125">
        <f t="shared" si="6"/>
        <v>0</v>
      </c>
      <c r="J152" s="117">
        <f>SUMIFS(PSP!U:U,PSP!C:C,C152)</f>
        <v>0</v>
      </c>
      <c r="K152" s="125">
        <f t="shared" si="7"/>
        <v>0</v>
      </c>
    </row>
    <row r="153" spans="2:11" s="121" customFormat="1" ht="15" customHeight="1">
      <c r="B153" s="1">
        <v>144</v>
      </c>
      <c r="C153" s="1" t="s">
        <v>1019</v>
      </c>
      <c r="D153" s="1" t="s">
        <v>1352</v>
      </c>
      <c r="E153" s="81">
        <f>SUMIFS(OFM!AD:AD,OFM!C:C,C153)</f>
        <v>0</v>
      </c>
      <c r="F153" s="81">
        <f>SUMIFS(FAM!AG:AG,FAM!C:C,C153)</f>
        <v>0</v>
      </c>
      <c r="G153" s="86">
        <f>SUMIFS(B2S!I:I,B2S!C:C,C153)</f>
        <v>0</v>
      </c>
      <c r="H153" s="86">
        <f>SUMIF(TOP!C:C,'Sum JAN'!C153,TOP!F:F)</f>
        <v>0</v>
      </c>
      <c r="I153" s="125">
        <f t="shared" si="6"/>
        <v>0</v>
      </c>
      <c r="J153" s="117">
        <f>SUMIFS(PSP!U:U,PSP!C:C,C153)</f>
        <v>0</v>
      </c>
      <c r="K153" s="125">
        <f t="shared" si="7"/>
        <v>0</v>
      </c>
    </row>
    <row r="154" spans="2:11" s="121" customFormat="1" ht="15" customHeight="1">
      <c r="B154" s="1">
        <v>145</v>
      </c>
      <c r="C154" s="1" t="s">
        <v>1020</v>
      </c>
      <c r="D154" s="1" t="s">
        <v>1352</v>
      </c>
      <c r="E154" s="81">
        <f>SUMIFS(OFM!AD:AD,OFM!C:C,C154)</f>
        <v>0</v>
      </c>
      <c r="F154" s="81">
        <f>SUMIFS(FAM!AG:AG,FAM!C:C,C154)</f>
        <v>0</v>
      </c>
      <c r="G154" s="86">
        <f>SUMIFS(B2S!I:I,B2S!C:C,C154)</f>
        <v>0</v>
      </c>
      <c r="H154" s="86">
        <f>SUMIF(TOP!C:C,'Sum JAN'!C154,TOP!F:F)</f>
        <v>0</v>
      </c>
      <c r="I154" s="125">
        <f t="shared" si="6"/>
        <v>0</v>
      </c>
      <c r="J154" s="117">
        <f>SUMIFS(PSP!U:U,PSP!C:C,C154)</f>
        <v>0</v>
      </c>
      <c r="K154" s="125">
        <f t="shared" si="7"/>
        <v>0</v>
      </c>
    </row>
    <row r="155" spans="2:11" s="121" customFormat="1" ht="15" customHeight="1">
      <c r="B155" s="1">
        <v>146</v>
      </c>
      <c r="C155" s="1" t="s">
        <v>1021</v>
      </c>
      <c r="D155" s="1" t="s">
        <v>1352</v>
      </c>
      <c r="E155" s="81">
        <f>SUMIFS(OFM!AD:AD,OFM!C:C,C155)</f>
        <v>0</v>
      </c>
      <c r="F155" s="81">
        <f>SUMIFS(FAM!AG:AG,FAM!C:C,C155)</f>
        <v>0</v>
      </c>
      <c r="G155" s="86">
        <f>SUMIFS(B2S!I:I,B2S!C:C,C155)</f>
        <v>0</v>
      </c>
      <c r="H155" s="86">
        <f>SUMIF(TOP!C:C,'Sum JAN'!C155,TOP!F:F)</f>
        <v>0</v>
      </c>
      <c r="I155" s="125">
        <f t="shared" si="6"/>
        <v>0</v>
      </c>
      <c r="J155" s="117">
        <f>SUMIFS(PSP!U:U,PSP!C:C,C155)</f>
        <v>0</v>
      </c>
      <c r="K155" s="125">
        <f t="shared" si="7"/>
        <v>0</v>
      </c>
    </row>
    <row r="156" spans="2:11" s="121" customFormat="1" ht="15" customHeight="1">
      <c r="B156" s="1">
        <v>147</v>
      </c>
      <c r="C156" s="1" t="s">
        <v>1022</v>
      </c>
      <c r="D156" s="1" t="s">
        <v>1352</v>
      </c>
      <c r="E156" s="81">
        <f>SUMIFS(OFM!AD:AD,OFM!C:C,C156)</f>
        <v>0</v>
      </c>
      <c r="F156" s="81">
        <f>SUMIFS(FAM!AG:AG,FAM!C:C,C156)</f>
        <v>0</v>
      </c>
      <c r="G156" s="86">
        <f>SUMIFS(B2S!I:I,B2S!C:C,C156)</f>
        <v>0</v>
      </c>
      <c r="H156" s="86">
        <f>SUMIF(TOP!C:C,'Sum JAN'!C156,TOP!F:F)</f>
        <v>0</v>
      </c>
      <c r="I156" s="125">
        <f t="shared" si="6"/>
        <v>0</v>
      </c>
      <c r="J156" s="117">
        <f>SUMIFS(PSP!U:U,PSP!C:C,C156)</f>
        <v>0</v>
      </c>
      <c r="K156" s="125">
        <f t="shared" si="7"/>
        <v>0</v>
      </c>
    </row>
    <row r="157" spans="2:11" s="121" customFormat="1" ht="15" customHeight="1">
      <c r="B157" s="1">
        <v>148</v>
      </c>
      <c r="C157" s="1" t="s">
        <v>1023</v>
      </c>
      <c r="D157" s="1" t="s">
        <v>1352</v>
      </c>
      <c r="E157" s="81">
        <f>SUMIFS(OFM!AD:AD,OFM!C:C,C157)</f>
        <v>0</v>
      </c>
      <c r="F157" s="81">
        <f>SUMIFS(FAM!AG:AG,FAM!C:C,C157)</f>
        <v>0</v>
      </c>
      <c r="G157" s="86">
        <f>SUMIFS(B2S!I:I,B2S!C:C,C157)</f>
        <v>0</v>
      </c>
      <c r="H157" s="86">
        <f>SUMIF(TOP!C:C,'Sum JAN'!C157,TOP!F:F)</f>
        <v>0</v>
      </c>
      <c r="I157" s="125">
        <f t="shared" si="6"/>
        <v>0</v>
      </c>
      <c r="J157" s="117">
        <f>SUMIFS(PSP!U:U,PSP!C:C,C157)</f>
        <v>0</v>
      </c>
      <c r="K157" s="125">
        <f t="shared" si="7"/>
        <v>0</v>
      </c>
    </row>
    <row r="158" spans="2:11" s="121" customFormat="1" ht="15" customHeight="1">
      <c r="B158" s="1">
        <v>149</v>
      </c>
      <c r="C158" s="1" t="s">
        <v>1024</v>
      </c>
      <c r="D158" s="1" t="s">
        <v>1352</v>
      </c>
      <c r="E158" s="81">
        <f>SUMIFS(OFM!AD:AD,OFM!C:C,C158)</f>
        <v>0</v>
      </c>
      <c r="F158" s="81">
        <f>SUMIFS(FAM!AG:AG,FAM!C:C,C158)</f>
        <v>0</v>
      </c>
      <c r="G158" s="86">
        <f>SUMIFS(B2S!I:I,B2S!C:C,C158)</f>
        <v>0</v>
      </c>
      <c r="H158" s="86">
        <f>SUMIF(TOP!C:C,'Sum JAN'!C158,TOP!F:F)</f>
        <v>0</v>
      </c>
      <c r="I158" s="125">
        <f t="shared" si="6"/>
        <v>0</v>
      </c>
      <c r="J158" s="117">
        <f>SUMIFS(PSP!U:U,PSP!C:C,C158)</f>
        <v>0</v>
      </c>
      <c r="K158" s="125">
        <f t="shared" si="7"/>
        <v>0</v>
      </c>
    </row>
    <row r="159" spans="2:11" s="121" customFormat="1" ht="15" customHeight="1">
      <c r="B159" s="1">
        <v>150</v>
      </c>
      <c r="C159" s="1" t="s">
        <v>1025</v>
      </c>
      <c r="D159" s="1" t="s">
        <v>1352</v>
      </c>
      <c r="E159" s="81">
        <f>SUMIFS(OFM!AD:AD,OFM!C:C,C159)</f>
        <v>0</v>
      </c>
      <c r="F159" s="81">
        <f>SUMIFS(FAM!AG:AG,FAM!C:C,C159)</f>
        <v>0</v>
      </c>
      <c r="G159" s="86">
        <f>SUMIFS(B2S!I:I,B2S!C:C,C159)</f>
        <v>0</v>
      </c>
      <c r="H159" s="86">
        <f>SUMIF(TOP!C:C,'Sum JAN'!C159,TOP!F:F)</f>
        <v>0</v>
      </c>
      <c r="I159" s="125">
        <f t="shared" si="6"/>
        <v>0</v>
      </c>
      <c r="J159" s="117">
        <f>SUMIFS(PSP!U:U,PSP!C:C,C159)</f>
        <v>0</v>
      </c>
      <c r="K159" s="125">
        <f t="shared" si="7"/>
        <v>0</v>
      </c>
    </row>
    <row r="160" spans="2:11" s="121" customFormat="1" ht="15" customHeight="1">
      <c r="B160" s="1">
        <v>151</v>
      </c>
      <c r="C160" s="1" t="s">
        <v>1026</v>
      </c>
      <c r="D160" s="1" t="s">
        <v>1352</v>
      </c>
      <c r="E160" s="81">
        <f>SUMIFS(OFM!AD:AD,OFM!C:C,C160)</f>
        <v>0</v>
      </c>
      <c r="F160" s="81">
        <f>SUMIFS(FAM!AG:AG,FAM!C:C,C160)</f>
        <v>0</v>
      </c>
      <c r="G160" s="86">
        <f>SUMIFS(B2S!I:I,B2S!C:C,C160)</f>
        <v>0</v>
      </c>
      <c r="H160" s="86">
        <f>SUMIF(TOP!C:C,'Sum JAN'!C160,TOP!F:F)</f>
        <v>0</v>
      </c>
      <c r="I160" s="125">
        <f t="shared" si="6"/>
        <v>0</v>
      </c>
      <c r="J160" s="117">
        <f>SUMIFS(PSP!U:U,PSP!C:C,C160)</f>
        <v>0</v>
      </c>
      <c r="K160" s="125">
        <f t="shared" si="7"/>
        <v>0</v>
      </c>
    </row>
    <row r="161" spans="2:11" s="121" customFormat="1" ht="15" customHeight="1">
      <c r="B161" s="1">
        <v>152</v>
      </c>
      <c r="C161" s="1" t="s">
        <v>1027</v>
      </c>
      <c r="D161" s="1" t="s">
        <v>1352</v>
      </c>
      <c r="E161" s="81">
        <f>SUMIFS(OFM!AD:AD,OFM!C:C,C161)</f>
        <v>0</v>
      </c>
      <c r="F161" s="81">
        <f>SUMIFS(FAM!AG:AG,FAM!C:C,C161)</f>
        <v>0</v>
      </c>
      <c r="G161" s="86">
        <f>SUMIFS(B2S!I:I,B2S!C:C,C161)</f>
        <v>0</v>
      </c>
      <c r="H161" s="86">
        <f>SUMIF(TOP!C:C,'Sum JAN'!C161,TOP!F:F)</f>
        <v>0</v>
      </c>
      <c r="I161" s="125">
        <f t="shared" si="6"/>
        <v>0</v>
      </c>
      <c r="J161" s="117">
        <f>SUMIFS(PSP!U:U,PSP!C:C,C161)</f>
        <v>0</v>
      </c>
      <c r="K161" s="125">
        <f t="shared" si="7"/>
        <v>0</v>
      </c>
    </row>
    <row r="162" spans="2:11" s="121" customFormat="1" ht="15" customHeight="1">
      <c r="B162" s="1">
        <v>153</v>
      </c>
      <c r="C162" s="1" t="s">
        <v>1088</v>
      </c>
      <c r="D162" s="1" t="s">
        <v>1352</v>
      </c>
      <c r="E162" s="81">
        <f>SUMIFS(OFM!AD:AD,OFM!C:C,C162)</f>
        <v>0</v>
      </c>
      <c r="F162" s="81">
        <f>SUMIFS(FAM!AG:AG,FAM!C:C,C162)</f>
        <v>0</v>
      </c>
      <c r="G162" s="86">
        <f>SUMIFS(B2S!I:I,B2S!C:C,C162)</f>
        <v>0</v>
      </c>
      <c r="H162" s="86">
        <f>SUMIF(TOP!C:C,'Sum JAN'!C162,TOP!F:F)</f>
        <v>0</v>
      </c>
      <c r="I162" s="125">
        <f t="shared" si="6"/>
        <v>0</v>
      </c>
      <c r="J162" s="117">
        <f>SUMIFS(PSP!U:U,PSP!C:C,C162)</f>
        <v>0</v>
      </c>
      <c r="K162" s="125">
        <f t="shared" si="7"/>
        <v>0</v>
      </c>
    </row>
    <row r="163" spans="2:11" ht="15" hidden="1" customHeight="1">
      <c r="B163" s="124">
        <v>154</v>
      </c>
      <c r="C163" s="124" t="s">
        <v>1089</v>
      </c>
      <c r="D163" s="124" t="s">
        <v>1040</v>
      </c>
      <c r="E163" s="81">
        <f>SUMIFS(OFM!AD:AD,OFM!C:C,C163)</f>
        <v>0</v>
      </c>
      <c r="F163" s="81">
        <f>SUMIFS(FAM!AD:AD,FAM!C:C,C163)</f>
        <v>0</v>
      </c>
      <c r="G163" s="86">
        <f>SUMIFS(B2S!I:I,B2S!C:C,C163)</f>
        <v>0</v>
      </c>
      <c r="H163" s="86">
        <f>SUMIF(TOP!C:C,'Sum JAN'!C163,TOP!F:F)</f>
        <v>0</v>
      </c>
      <c r="I163" s="125">
        <f t="shared" si="6"/>
        <v>0</v>
      </c>
      <c r="J163" s="117">
        <f>SUMIFS(PSP!U:U,PSP!C:C,C163)</f>
        <v>0</v>
      </c>
      <c r="K163" s="125">
        <f t="shared" si="7"/>
        <v>0</v>
      </c>
    </row>
    <row r="164" spans="2:11" s="121" customFormat="1" ht="15" customHeight="1">
      <c r="B164" s="1">
        <v>155</v>
      </c>
      <c r="C164" s="1" t="s">
        <v>1090</v>
      </c>
      <c r="D164" s="1" t="s">
        <v>1352</v>
      </c>
      <c r="E164" s="81">
        <f>SUMIFS(OFM!AD:AD,OFM!C:C,C164)</f>
        <v>0</v>
      </c>
      <c r="F164" s="81">
        <f>SUMIFS(FAM!AG:AG,FAM!C:C,C164)</f>
        <v>0</v>
      </c>
      <c r="G164" s="86">
        <f>SUMIFS(B2S!I:I,B2S!C:C,C164)</f>
        <v>0</v>
      </c>
      <c r="H164" s="86">
        <f>SUMIF(TOP!C:C,'Sum JAN'!C164,TOP!F:F)</f>
        <v>0</v>
      </c>
      <c r="I164" s="125">
        <f t="shared" si="6"/>
        <v>0</v>
      </c>
      <c r="J164" s="117">
        <f>SUMIFS(PSP!U:U,PSP!C:C,C164)</f>
        <v>0</v>
      </c>
      <c r="K164" s="125">
        <f t="shared" si="7"/>
        <v>0</v>
      </c>
    </row>
    <row r="165" spans="2:11" s="121" customFormat="1" ht="15" customHeight="1">
      <c r="B165" s="1">
        <v>156</v>
      </c>
      <c r="C165" s="1" t="s">
        <v>1091</v>
      </c>
      <c r="D165" s="1" t="s">
        <v>1352</v>
      </c>
      <c r="E165" s="81">
        <f>SUMIFS(OFM!AD:AD,OFM!C:C,C165)</f>
        <v>0</v>
      </c>
      <c r="F165" s="81">
        <f>SUMIFS(FAM!AG:AG,FAM!C:C,C165)</f>
        <v>0</v>
      </c>
      <c r="G165" s="86">
        <f>SUMIFS(B2S!I:I,B2S!C:C,C165)</f>
        <v>0</v>
      </c>
      <c r="H165" s="86">
        <f>SUMIF(TOP!C:C,'Sum JAN'!C165,TOP!F:F)</f>
        <v>0</v>
      </c>
      <c r="I165" s="125">
        <f t="shared" si="6"/>
        <v>0</v>
      </c>
      <c r="J165" s="117">
        <f>SUMIFS(PSP!U:U,PSP!C:C,C165)</f>
        <v>0</v>
      </c>
      <c r="K165" s="125">
        <f t="shared" si="7"/>
        <v>0</v>
      </c>
    </row>
    <row r="166" spans="2:11" s="121" customFormat="1" ht="15" customHeight="1">
      <c r="B166" s="1">
        <v>157</v>
      </c>
      <c r="C166" s="1" t="s">
        <v>1092</v>
      </c>
      <c r="D166" s="1" t="s">
        <v>1352</v>
      </c>
      <c r="E166" s="81">
        <f>SUMIFS(OFM!AD:AD,OFM!C:C,C166)</f>
        <v>0</v>
      </c>
      <c r="F166" s="81">
        <f>SUMIFS(FAM!AG:AG,FAM!C:C,C166)</f>
        <v>0</v>
      </c>
      <c r="G166" s="86">
        <f>SUMIFS(B2S!I:I,B2S!C:C,C166)</f>
        <v>0</v>
      </c>
      <c r="H166" s="86">
        <f>SUMIF(TOP!C:C,'Sum JAN'!C166,TOP!F:F)</f>
        <v>0</v>
      </c>
      <c r="I166" s="125">
        <f t="shared" si="6"/>
        <v>0</v>
      </c>
      <c r="J166" s="117">
        <f>SUMIFS(PSP!U:U,PSP!C:C,C166)</f>
        <v>0</v>
      </c>
      <c r="K166" s="125">
        <f t="shared" si="7"/>
        <v>0</v>
      </c>
    </row>
    <row r="167" spans="2:11" s="121" customFormat="1" ht="15" customHeight="1">
      <c r="B167" s="1">
        <v>158</v>
      </c>
      <c r="C167" s="1" t="s">
        <v>1093</v>
      </c>
      <c r="D167" s="1" t="s">
        <v>1352</v>
      </c>
      <c r="E167" s="81">
        <f>SUMIFS(OFM!AD:AD,OFM!C:C,C167)</f>
        <v>0</v>
      </c>
      <c r="F167" s="81">
        <f>SUMIFS(FAM!AG:AG,FAM!C:C,C167)</f>
        <v>0</v>
      </c>
      <c r="G167" s="86">
        <f>SUMIFS(B2S!I:I,B2S!C:C,C167)</f>
        <v>0</v>
      </c>
      <c r="H167" s="86">
        <f>SUMIF(TOP!C:C,'Sum JAN'!C167,TOP!F:F)</f>
        <v>0</v>
      </c>
      <c r="I167" s="125">
        <f t="shared" si="6"/>
        <v>0</v>
      </c>
      <c r="J167" s="117">
        <f>SUMIFS(PSP!U:U,PSP!C:C,C167)</f>
        <v>0</v>
      </c>
      <c r="K167" s="125">
        <f t="shared" si="7"/>
        <v>0</v>
      </c>
    </row>
    <row r="168" spans="2:11" s="121" customFormat="1" ht="15" customHeight="1">
      <c r="B168" s="118">
        <v>159</v>
      </c>
      <c r="C168" s="119" t="s">
        <v>1320</v>
      </c>
      <c r="D168" s="1" t="s">
        <v>1352</v>
      </c>
      <c r="E168" s="81">
        <f>SUMIFS(OFM!AD:AD,OFM!C:C,C168)</f>
        <v>0</v>
      </c>
      <c r="F168" s="81">
        <f>SUMIFS(FAM!AG:AG,FAM!C:C,C168)</f>
        <v>0</v>
      </c>
      <c r="G168" s="86">
        <f>SUMIFS(B2S!I:I,B2S!C:C,C168)</f>
        <v>0</v>
      </c>
      <c r="H168" s="86">
        <f>SUMIF(TOP!C:C,'Sum JAN'!C168,TOP!F:F)</f>
        <v>0</v>
      </c>
      <c r="I168" s="125">
        <f t="shared" si="6"/>
        <v>0</v>
      </c>
      <c r="J168" s="117">
        <f>SUMIFS(PSP!U:U,PSP!C:C,C168)</f>
        <v>0</v>
      </c>
      <c r="K168" s="125">
        <f t="shared" ref="K168:K194" si="8">SUM(I168:J168)</f>
        <v>0</v>
      </c>
    </row>
    <row r="169" spans="2:11" s="121" customFormat="1" ht="15" customHeight="1">
      <c r="B169" s="118">
        <v>160</v>
      </c>
      <c r="C169" s="119" t="s">
        <v>1321</v>
      </c>
      <c r="D169" s="1" t="s">
        <v>1352</v>
      </c>
      <c r="E169" s="81">
        <f>SUMIFS(OFM!AD:AD,OFM!C:C,C169)</f>
        <v>0</v>
      </c>
      <c r="F169" s="81">
        <f>SUMIFS(FAM!AG:AG,FAM!C:C,C169)</f>
        <v>0</v>
      </c>
      <c r="G169" s="86">
        <f>SUMIFS(B2S!I:I,B2S!C:C,C169)</f>
        <v>0</v>
      </c>
      <c r="H169" s="86">
        <f>SUMIF(TOP!C:C,'Sum JAN'!C169,TOP!F:F)</f>
        <v>0</v>
      </c>
      <c r="I169" s="125">
        <f t="shared" si="6"/>
        <v>0</v>
      </c>
      <c r="J169" s="117">
        <f>SUMIFS(PSP!U:U,PSP!C:C,C169)</f>
        <v>0</v>
      </c>
      <c r="K169" s="125">
        <f t="shared" si="8"/>
        <v>0</v>
      </c>
    </row>
    <row r="170" spans="2:11" s="121" customFormat="1" ht="15" customHeight="1">
      <c r="B170" s="118">
        <v>161</v>
      </c>
      <c r="C170" s="120" t="s">
        <v>1322</v>
      </c>
      <c r="D170" s="1" t="s">
        <v>1352</v>
      </c>
      <c r="E170" s="81">
        <f>SUMIFS(OFM!AD:AD,OFM!C:C,C170)</f>
        <v>0</v>
      </c>
      <c r="F170" s="81">
        <f>SUMIFS(FAM!AG:AG,FAM!C:C,C170)</f>
        <v>0</v>
      </c>
      <c r="G170" s="86">
        <f>SUMIFS(B2S!I:I,B2S!C:C,C170)</f>
        <v>0</v>
      </c>
      <c r="H170" s="86">
        <f>SUMIF(TOP!C:C,'Sum JAN'!C170,TOP!F:F)</f>
        <v>0</v>
      </c>
      <c r="I170" s="125">
        <f t="shared" si="6"/>
        <v>0</v>
      </c>
      <c r="J170" s="117">
        <f>SUMIFS(PSP!U:U,PSP!C:C,C170)</f>
        <v>0</v>
      </c>
      <c r="K170" s="125">
        <f t="shared" si="8"/>
        <v>0</v>
      </c>
    </row>
    <row r="171" spans="2:11" s="121" customFormat="1" ht="15" customHeight="1">
      <c r="B171" s="118">
        <v>162</v>
      </c>
      <c r="C171" s="120" t="s">
        <v>1323</v>
      </c>
      <c r="D171" s="1" t="s">
        <v>1352</v>
      </c>
      <c r="E171" s="81">
        <f>SUMIFS(OFM!AD:AD,OFM!C:C,C171)</f>
        <v>0</v>
      </c>
      <c r="F171" s="81">
        <f>SUMIFS(FAM!AG:AG,FAM!C:C,C171)</f>
        <v>0</v>
      </c>
      <c r="G171" s="86">
        <f>SUMIFS(B2S!I:I,B2S!C:C,C171)</f>
        <v>0</v>
      </c>
      <c r="H171" s="86">
        <f>SUMIF(TOP!C:C,'Sum JAN'!C171,TOP!F:F)</f>
        <v>0</v>
      </c>
      <c r="I171" s="125">
        <f t="shared" si="6"/>
        <v>0</v>
      </c>
      <c r="J171" s="117">
        <f>SUMIFS(PSP!U:U,PSP!C:C,C171)</f>
        <v>0</v>
      </c>
      <c r="K171" s="125">
        <f t="shared" si="8"/>
        <v>0</v>
      </c>
    </row>
    <row r="172" spans="2:11" s="121" customFormat="1" ht="15" customHeight="1">
      <c r="B172" s="118">
        <v>163</v>
      </c>
      <c r="C172" s="120" t="s">
        <v>1324</v>
      </c>
      <c r="D172" s="1" t="s">
        <v>1352</v>
      </c>
      <c r="E172" s="81">
        <f>SUMIFS(OFM!AD:AD,OFM!C:C,C172)</f>
        <v>0</v>
      </c>
      <c r="F172" s="81">
        <f>SUMIFS(FAM!AG:AG,FAM!C:C,C172)</f>
        <v>0</v>
      </c>
      <c r="G172" s="86">
        <f>SUMIFS(B2S!I:I,B2S!C:C,C172)</f>
        <v>0</v>
      </c>
      <c r="H172" s="86">
        <f>SUMIF(TOP!C:C,'Sum JAN'!C172,TOP!F:F)</f>
        <v>0</v>
      </c>
      <c r="I172" s="125">
        <f t="shared" si="6"/>
        <v>0</v>
      </c>
      <c r="J172" s="117">
        <f>SUMIFS(PSP!U:U,PSP!C:C,C172)</f>
        <v>0</v>
      </c>
      <c r="K172" s="125">
        <f t="shared" si="8"/>
        <v>0</v>
      </c>
    </row>
    <row r="173" spans="2:11" s="121" customFormat="1" ht="15" customHeight="1">
      <c r="B173" s="118">
        <v>164</v>
      </c>
      <c r="C173" s="120" t="s">
        <v>1325</v>
      </c>
      <c r="D173" s="1" t="s">
        <v>1352</v>
      </c>
      <c r="E173" s="81">
        <f>SUMIFS(OFM!AD:AD,OFM!C:C,C173)</f>
        <v>0</v>
      </c>
      <c r="F173" s="81">
        <f>SUMIFS(FAM!AG:AG,FAM!C:C,C173)</f>
        <v>0</v>
      </c>
      <c r="G173" s="86">
        <f>SUMIFS(B2S!I:I,B2S!C:C,C173)</f>
        <v>0</v>
      </c>
      <c r="H173" s="86">
        <f>SUMIF(TOP!C:C,'Sum JAN'!C173,TOP!F:F)</f>
        <v>0</v>
      </c>
      <c r="I173" s="125">
        <f t="shared" si="6"/>
        <v>0</v>
      </c>
      <c r="J173" s="117">
        <f>SUMIFS(PSP!U:U,PSP!C:C,C173)</f>
        <v>0</v>
      </c>
      <c r="K173" s="125">
        <f t="shared" si="8"/>
        <v>0</v>
      </c>
    </row>
    <row r="174" spans="2:11" s="121" customFormat="1" ht="15" customHeight="1">
      <c r="B174" s="118">
        <v>165</v>
      </c>
      <c r="C174" s="120" t="s">
        <v>1326</v>
      </c>
      <c r="D174" s="1" t="s">
        <v>1352</v>
      </c>
      <c r="E174" s="81">
        <f>SUMIFS(OFM!AD:AD,OFM!C:C,C174)</f>
        <v>0</v>
      </c>
      <c r="F174" s="81">
        <f>SUMIFS(FAM!AG:AG,FAM!C:C,C174)</f>
        <v>0</v>
      </c>
      <c r="G174" s="86">
        <f>SUMIFS(B2S!I:I,B2S!C:C,C174)</f>
        <v>0</v>
      </c>
      <c r="H174" s="86">
        <f>SUMIF(TOP!C:C,'Sum JAN'!C174,TOP!F:F)</f>
        <v>0</v>
      </c>
      <c r="I174" s="125">
        <f t="shared" si="6"/>
        <v>0</v>
      </c>
      <c r="J174" s="117">
        <f>SUMIFS(PSP!U:U,PSP!C:C,C174)</f>
        <v>0</v>
      </c>
      <c r="K174" s="125">
        <f t="shared" si="8"/>
        <v>0</v>
      </c>
    </row>
    <row r="175" spans="2:11" s="121" customFormat="1" ht="15" customHeight="1">
      <c r="B175" s="118">
        <v>166</v>
      </c>
      <c r="C175" s="120" t="s">
        <v>1327</v>
      </c>
      <c r="D175" s="1" t="s">
        <v>1352</v>
      </c>
      <c r="E175" s="81">
        <f>SUMIFS(OFM!AD:AD,OFM!C:C,C175)</f>
        <v>0</v>
      </c>
      <c r="F175" s="81">
        <f>SUMIFS(FAM!AG:AG,FAM!C:C,C175)</f>
        <v>0</v>
      </c>
      <c r="G175" s="86">
        <f>SUMIFS(B2S!I:I,B2S!C:C,C175)</f>
        <v>0</v>
      </c>
      <c r="H175" s="86">
        <f>SUMIF(TOP!C:C,'Sum JAN'!C175,TOP!F:F)</f>
        <v>0</v>
      </c>
      <c r="I175" s="125">
        <f t="shared" si="6"/>
        <v>0</v>
      </c>
      <c r="J175" s="117">
        <f>SUMIFS(PSP!U:U,PSP!C:C,C175)</f>
        <v>0</v>
      </c>
      <c r="K175" s="125">
        <f t="shared" si="8"/>
        <v>0</v>
      </c>
    </row>
    <row r="176" spans="2:11" s="121" customFormat="1" ht="15" customHeight="1">
      <c r="B176" s="118">
        <v>167</v>
      </c>
      <c r="C176" s="120" t="s">
        <v>1328</v>
      </c>
      <c r="D176" s="1" t="s">
        <v>1352</v>
      </c>
      <c r="E176" s="81">
        <f>SUMIFS(OFM!AD:AD,OFM!C:C,C176)</f>
        <v>0</v>
      </c>
      <c r="F176" s="81">
        <f>SUMIFS(FAM!AG:AG,FAM!C:C,C176)</f>
        <v>0</v>
      </c>
      <c r="G176" s="86">
        <f>SUMIFS(B2S!I:I,B2S!C:C,C176)</f>
        <v>0</v>
      </c>
      <c r="H176" s="86">
        <f>SUMIF(TOP!C:C,'Sum JAN'!C176,TOP!F:F)</f>
        <v>0</v>
      </c>
      <c r="I176" s="125">
        <f t="shared" si="6"/>
        <v>0</v>
      </c>
      <c r="J176" s="117">
        <f>SUMIFS(PSP!U:U,PSP!C:C,C176)</f>
        <v>0</v>
      </c>
      <c r="K176" s="125">
        <f t="shared" si="8"/>
        <v>0</v>
      </c>
    </row>
    <row r="177" spans="2:11" s="121" customFormat="1" ht="15" customHeight="1">
      <c r="B177" s="118">
        <v>168</v>
      </c>
      <c r="C177" s="119" t="s">
        <v>1329</v>
      </c>
      <c r="D177" s="1" t="s">
        <v>1352</v>
      </c>
      <c r="E177" s="81">
        <f>SUMIFS(OFM!AD:AD,OFM!C:C,C177)</f>
        <v>0</v>
      </c>
      <c r="F177" s="81">
        <f>SUMIFS(FAM!AG:AG,FAM!C:C,C177)</f>
        <v>0</v>
      </c>
      <c r="G177" s="86">
        <f>SUMIFS(B2S!I:I,B2S!C:C,C177)</f>
        <v>0</v>
      </c>
      <c r="H177" s="86">
        <f>SUMIF(TOP!C:C,'Sum JAN'!C177,TOP!F:F)</f>
        <v>0</v>
      </c>
      <c r="I177" s="125">
        <f t="shared" si="6"/>
        <v>0</v>
      </c>
      <c r="J177" s="117">
        <f>SUMIFS(PSP!U:U,PSP!C:C,C177)</f>
        <v>0</v>
      </c>
      <c r="K177" s="125">
        <f t="shared" si="8"/>
        <v>0</v>
      </c>
    </row>
    <row r="178" spans="2:11" s="121" customFormat="1" ht="15" customHeight="1">
      <c r="B178" s="118">
        <v>169</v>
      </c>
      <c r="C178" s="119" t="s">
        <v>1330</v>
      </c>
      <c r="D178" s="1" t="s">
        <v>1352</v>
      </c>
      <c r="E178" s="81">
        <f>SUMIFS(OFM!AD:AD,OFM!C:C,C178)</f>
        <v>0</v>
      </c>
      <c r="F178" s="81">
        <f>SUMIFS(FAM!AG:AG,FAM!C:C,C178)</f>
        <v>0</v>
      </c>
      <c r="G178" s="86">
        <f>SUMIFS(B2S!I:I,B2S!C:C,C178)</f>
        <v>0</v>
      </c>
      <c r="H178" s="86">
        <f>SUMIF(TOP!C:C,'Sum JAN'!C178,TOP!F:F)</f>
        <v>0</v>
      </c>
      <c r="I178" s="125">
        <f t="shared" si="6"/>
        <v>0</v>
      </c>
      <c r="J178" s="117">
        <f>SUMIFS(PSP!U:U,PSP!C:C,C178)</f>
        <v>0</v>
      </c>
      <c r="K178" s="125">
        <f t="shared" si="8"/>
        <v>0</v>
      </c>
    </row>
    <row r="179" spans="2:11" s="121" customFormat="1" ht="15" customHeight="1">
      <c r="B179" s="118">
        <v>170</v>
      </c>
      <c r="C179" s="120" t="s">
        <v>1331</v>
      </c>
      <c r="D179" s="1" t="s">
        <v>1352</v>
      </c>
      <c r="E179" s="81">
        <f>SUMIFS(OFM!AD:AD,OFM!C:C,C179)</f>
        <v>0</v>
      </c>
      <c r="F179" s="81">
        <f>SUMIFS(FAM!AG:AG,FAM!C:C,C179)</f>
        <v>0</v>
      </c>
      <c r="G179" s="86">
        <f>SUMIFS(B2S!I:I,B2S!C:C,C179)</f>
        <v>0</v>
      </c>
      <c r="H179" s="86">
        <f>SUMIF(TOP!C:C,'Sum JAN'!C179,TOP!F:F)</f>
        <v>0</v>
      </c>
      <c r="I179" s="125">
        <f t="shared" si="6"/>
        <v>0</v>
      </c>
      <c r="J179" s="117">
        <f>SUMIFS(PSP!U:U,PSP!C:C,C179)</f>
        <v>0</v>
      </c>
      <c r="K179" s="125">
        <f t="shared" si="8"/>
        <v>0</v>
      </c>
    </row>
    <row r="180" spans="2:11" s="121" customFormat="1" ht="15" customHeight="1">
      <c r="B180" s="118">
        <v>171</v>
      </c>
      <c r="C180" s="120" t="s">
        <v>1332</v>
      </c>
      <c r="D180" s="1" t="s">
        <v>1352</v>
      </c>
      <c r="E180" s="81">
        <f>SUMIFS(OFM!AD:AD,OFM!C:C,C180)</f>
        <v>0</v>
      </c>
      <c r="F180" s="81">
        <f>SUMIFS(FAM!AG:AG,FAM!C:C,C180)</f>
        <v>0</v>
      </c>
      <c r="G180" s="86">
        <f>SUMIFS(B2S!I:I,B2S!C:C,C180)</f>
        <v>0</v>
      </c>
      <c r="H180" s="86">
        <f>SUMIF(TOP!C:C,'Sum JAN'!C180,TOP!F:F)</f>
        <v>0</v>
      </c>
      <c r="I180" s="125">
        <f t="shared" si="6"/>
        <v>0</v>
      </c>
      <c r="J180" s="117">
        <f>SUMIFS(PSP!U:U,PSP!C:C,C180)</f>
        <v>0</v>
      </c>
      <c r="K180" s="125">
        <f t="shared" si="8"/>
        <v>0</v>
      </c>
    </row>
    <row r="181" spans="2:11" s="121" customFormat="1" ht="15" customHeight="1">
      <c r="B181" s="118">
        <v>172</v>
      </c>
      <c r="C181" s="120" t="s">
        <v>1333</v>
      </c>
      <c r="D181" s="1" t="s">
        <v>1352</v>
      </c>
      <c r="E181" s="81">
        <f>SUMIFS(OFM!AD:AD,OFM!C:C,C181)</f>
        <v>0</v>
      </c>
      <c r="F181" s="81">
        <f>SUMIFS(FAM!AG:AG,FAM!C:C,C181)</f>
        <v>0</v>
      </c>
      <c r="G181" s="86">
        <f>SUMIFS(B2S!I:I,B2S!C:C,C181)</f>
        <v>0</v>
      </c>
      <c r="H181" s="86">
        <f>SUMIF(TOP!C:C,'Sum JAN'!C181,TOP!F:F)</f>
        <v>0</v>
      </c>
      <c r="I181" s="125">
        <f t="shared" si="6"/>
        <v>0</v>
      </c>
      <c r="J181" s="117">
        <f>SUMIFS(PSP!U:U,PSP!C:C,C181)</f>
        <v>0</v>
      </c>
      <c r="K181" s="125">
        <f t="shared" si="8"/>
        <v>0</v>
      </c>
    </row>
    <row r="182" spans="2:11" s="121" customFormat="1" ht="15" customHeight="1">
      <c r="B182" s="118">
        <v>173</v>
      </c>
      <c r="C182" s="120" t="s">
        <v>1334</v>
      </c>
      <c r="D182" s="1" t="s">
        <v>1352</v>
      </c>
      <c r="E182" s="81">
        <f>SUMIFS(OFM!AD:AD,OFM!C:C,C182)</f>
        <v>0</v>
      </c>
      <c r="F182" s="81">
        <f>SUMIFS(FAM!AG:AG,FAM!C:C,C182)</f>
        <v>0</v>
      </c>
      <c r="G182" s="86">
        <f>SUMIFS(B2S!I:I,B2S!C:C,C182)</f>
        <v>0</v>
      </c>
      <c r="H182" s="86">
        <f>SUMIF(TOP!C:C,'Sum JAN'!C182,TOP!F:F)</f>
        <v>0</v>
      </c>
      <c r="I182" s="125">
        <f t="shared" si="6"/>
        <v>0</v>
      </c>
      <c r="J182" s="117">
        <f>SUMIFS(PSP!U:U,PSP!C:C,C182)</f>
        <v>0</v>
      </c>
      <c r="K182" s="125">
        <f t="shared" si="8"/>
        <v>0</v>
      </c>
    </row>
    <row r="183" spans="2:11" s="121" customFormat="1" ht="15" customHeight="1">
      <c r="B183" s="118">
        <v>174</v>
      </c>
      <c r="C183" s="120" t="s">
        <v>1335</v>
      </c>
      <c r="D183" s="1" t="s">
        <v>1352</v>
      </c>
      <c r="E183" s="81">
        <f>SUMIFS(OFM!AD:AD,OFM!C:C,C183)</f>
        <v>0</v>
      </c>
      <c r="F183" s="81">
        <f>SUMIFS(FAM!AG:AG,FAM!C:C,C183)</f>
        <v>0</v>
      </c>
      <c r="G183" s="86">
        <f>SUMIFS(B2S!I:I,B2S!C:C,C183)</f>
        <v>0</v>
      </c>
      <c r="H183" s="86">
        <f>SUMIF(TOP!C:C,'Sum JAN'!C183,TOP!F:F)</f>
        <v>0</v>
      </c>
      <c r="I183" s="125">
        <f t="shared" si="6"/>
        <v>0</v>
      </c>
      <c r="J183" s="117">
        <f>SUMIFS(PSP!U:U,PSP!C:C,C183)</f>
        <v>0</v>
      </c>
      <c r="K183" s="125">
        <f t="shared" si="8"/>
        <v>0</v>
      </c>
    </row>
    <row r="184" spans="2:11" s="121" customFormat="1" ht="15" customHeight="1">
      <c r="B184" s="118">
        <v>175</v>
      </c>
      <c r="C184" s="120" t="s">
        <v>1336</v>
      </c>
      <c r="D184" s="1" t="s">
        <v>1352</v>
      </c>
      <c r="E184" s="81">
        <f>SUMIFS(OFM!AD:AD,OFM!C:C,C184)</f>
        <v>0</v>
      </c>
      <c r="F184" s="81">
        <f>SUMIFS(FAM!AG:AG,FAM!C:C,C184)</f>
        <v>0</v>
      </c>
      <c r="G184" s="86">
        <f>SUMIFS(B2S!I:I,B2S!C:C,C184)</f>
        <v>0</v>
      </c>
      <c r="H184" s="86">
        <f>SUMIF(TOP!C:C,'Sum JAN'!C184,TOP!F:F)</f>
        <v>0</v>
      </c>
      <c r="I184" s="125">
        <f t="shared" si="6"/>
        <v>0</v>
      </c>
      <c r="J184" s="117">
        <f>SUMIFS(PSP!U:U,PSP!C:C,C184)</f>
        <v>0</v>
      </c>
      <c r="K184" s="125">
        <f t="shared" si="8"/>
        <v>0</v>
      </c>
    </row>
    <row r="185" spans="2:11" s="121" customFormat="1" ht="15" customHeight="1">
      <c r="B185" s="118">
        <v>176</v>
      </c>
      <c r="C185" s="119" t="s">
        <v>1337</v>
      </c>
      <c r="D185" s="1" t="s">
        <v>1352</v>
      </c>
      <c r="E185" s="81">
        <f>SUMIFS(OFM!AD:AD,OFM!C:C,C185)</f>
        <v>0</v>
      </c>
      <c r="F185" s="81">
        <f>SUMIFS(FAM!AG:AG,FAM!C:C,C185)</f>
        <v>0</v>
      </c>
      <c r="G185" s="86">
        <f>SUMIFS(B2S!I:I,B2S!C:C,C185)</f>
        <v>0</v>
      </c>
      <c r="H185" s="86">
        <f>SUMIF(TOP!C:C,'Sum JAN'!C185,TOP!F:F)</f>
        <v>0</v>
      </c>
      <c r="I185" s="125">
        <f t="shared" si="6"/>
        <v>0</v>
      </c>
      <c r="J185" s="117">
        <f>SUMIFS(PSP!U:U,PSP!C:C,C185)</f>
        <v>0</v>
      </c>
      <c r="K185" s="125">
        <f t="shared" si="8"/>
        <v>0</v>
      </c>
    </row>
    <row r="186" spans="2:11" s="121" customFormat="1" ht="15" customHeight="1">
      <c r="B186" s="118">
        <v>177</v>
      </c>
      <c r="C186" s="119" t="s">
        <v>1338</v>
      </c>
      <c r="D186" s="1" t="s">
        <v>1352</v>
      </c>
      <c r="E186" s="81">
        <f>SUMIFS(OFM!AD:AD,OFM!C:C,C186)</f>
        <v>0</v>
      </c>
      <c r="F186" s="81">
        <f>SUMIFS(FAM!AG:AG,FAM!C:C,C186)</f>
        <v>0</v>
      </c>
      <c r="G186" s="86">
        <f>SUMIFS(B2S!I:I,B2S!C:C,C186)</f>
        <v>0</v>
      </c>
      <c r="H186" s="86">
        <f>SUMIF(TOP!C:C,'Sum JAN'!C186,TOP!F:F)</f>
        <v>0</v>
      </c>
      <c r="I186" s="125">
        <f t="shared" si="6"/>
        <v>0</v>
      </c>
      <c r="J186" s="117">
        <f>SUMIFS(PSP!U:U,PSP!C:C,C186)</f>
        <v>0</v>
      </c>
      <c r="K186" s="125">
        <f t="shared" si="8"/>
        <v>0</v>
      </c>
    </row>
    <row r="187" spans="2:11" s="121" customFormat="1" ht="15" customHeight="1">
      <c r="B187" s="118">
        <v>178</v>
      </c>
      <c r="C187" s="119" t="s">
        <v>1339</v>
      </c>
      <c r="D187" s="1" t="s">
        <v>1352</v>
      </c>
      <c r="E187" s="81">
        <f>SUMIFS(OFM!AD:AD,OFM!C:C,C187)</f>
        <v>0</v>
      </c>
      <c r="F187" s="81">
        <f>SUMIFS(FAM!AG:AG,FAM!C:C,C187)</f>
        <v>0</v>
      </c>
      <c r="G187" s="86">
        <f>SUMIFS(B2S!I:I,B2S!C:C,C187)</f>
        <v>0</v>
      </c>
      <c r="H187" s="86">
        <f>SUMIF(TOP!C:C,'Sum JAN'!C187,TOP!F:F)</f>
        <v>0</v>
      </c>
      <c r="I187" s="125">
        <f t="shared" si="6"/>
        <v>0</v>
      </c>
      <c r="J187" s="117">
        <f>SUMIFS(PSP!U:U,PSP!C:C,C187)</f>
        <v>0</v>
      </c>
      <c r="K187" s="125">
        <f t="shared" si="8"/>
        <v>0</v>
      </c>
    </row>
    <row r="188" spans="2:11" s="121" customFormat="1" ht="15" customHeight="1">
      <c r="B188" s="118">
        <v>179</v>
      </c>
      <c r="C188" s="119" t="s">
        <v>1340</v>
      </c>
      <c r="D188" s="1" t="s">
        <v>1352</v>
      </c>
      <c r="E188" s="81">
        <f>SUMIFS(OFM!AD:AD,OFM!C:C,C188)</f>
        <v>0</v>
      </c>
      <c r="F188" s="81">
        <f>SUMIFS(FAM!AG:AG,FAM!C:C,C188)</f>
        <v>0</v>
      </c>
      <c r="G188" s="86">
        <f>SUMIFS(B2S!I:I,B2S!C:C,C188)</f>
        <v>0</v>
      </c>
      <c r="H188" s="86">
        <f>SUMIF(TOP!C:C,'Sum JAN'!C188,TOP!F:F)</f>
        <v>0</v>
      </c>
      <c r="I188" s="125">
        <f t="shared" si="6"/>
        <v>0</v>
      </c>
      <c r="J188" s="117">
        <f>SUMIFS(PSP!U:U,PSP!C:C,C188)</f>
        <v>0</v>
      </c>
      <c r="K188" s="125">
        <f t="shared" si="8"/>
        <v>0</v>
      </c>
    </row>
    <row r="189" spans="2:11" s="121" customFormat="1" ht="15" customHeight="1">
      <c r="B189" s="118">
        <v>180</v>
      </c>
      <c r="C189" s="119" t="s">
        <v>1341</v>
      </c>
      <c r="D189" s="1" t="s">
        <v>1352</v>
      </c>
      <c r="E189" s="81">
        <f>SUMIFS(OFM!AD:AD,OFM!C:C,C189)</f>
        <v>0</v>
      </c>
      <c r="F189" s="81">
        <f>SUMIFS(FAM!AG:AG,FAM!C:C,C189)</f>
        <v>0</v>
      </c>
      <c r="G189" s="86">
        <f>SUMIFS(B2S!I:I,B2S!C:C,C189)</f>
        <v>0</v>
      </c>
      <c r="H189" s="86">
        <f>SUMIF(TOP!C:C,'Sum JAN'!C189,TOP!F:F)</f>
        <v>0</v>
      </c>
      <c r="I189" s="125">
        <f t="shared" si="6"/>
        <v>0</v>
      </c>
      <c r="J189" s="117">
        <f>SUMIFS(PSP!U:U,PSP!C:C,C189)</f>
        <v>0</v>
      </c>
      <c r="K189" s="125">
        <f t="shared" si="8"/>
        <v>0</v>
      </c>
    </row>
    <row r="190" spans="2:11" s="121" customFormat="1" ht="15" customHeight="1">
      <c r="B190" s="118">
        <v>181</v>
      </c>
      <c r="C190" s="119" t="s">
        <v>1342</v>
      </c>
      <c r="D190" s="1" t="s">
        <v>1352</v>
      </c>
      <c r="E190" s="81">
        <f>SUMIFS(OFM!AD:AD,OFM!C:C,C190)</f>
        <v>0</v>
      </c>
      <c r="F190" s="81">
        <f>SUMIFS(FAM!AG:AG,FAM!C:C,C190)</f>
        <v>0</v>
      </c>
      <c r="G190" s="86">
        <f>SUMIFS(B2S!I:I,B2S!C:C,C190)</f>
        <v>0</v>
      </c>
      <c r="H190" s="86">
        <f>SUMIF(TOP!C:C,'Sum JAN'!C190,TOP!F:F)</f>
        <v>0</v>
      </c>
      <c r="I190" s="125">
        <f t="shared" si="6"/>
        <v>0</v>
      </c>
      <c r="J190" s="117">
        <f>SUMIFS(PSP!U:U,PSP!C:C,C190)</f>
        <v>0</v>
      </c>
      <c r="K190" s="125">
        <f t="shared" si="8"/>
        <v>0</v>
      </c>
    </row>
    <row r="191" spans="2:11" s="121" customFormat="1" ht="15" customHeight="1">
      <c r="B191" s="118">
        <v>182</v>
      </c>
      <c r="C191" s="119" t="s">
        <v>1343</v>
      </c>
      <c r="D191" s="1" t="s">
        <v>1352</v>
      </c>
      <c r="E191" s="81">
        <f>SUMIFS(OFM!AD:AD,OFM!C:C,C191)</f>
        <v>0</v>
      </c>
      <c r="F191" s="81">
        <f>SUMIFS(FAM!AG:AG,FAM!C:C,C191)</f>
        <v>0</v>
      </c>
      <c r="G191" s="86">
        <f>SUMIFS(B2S!I:I,B2S!C:C,C191)</f>
        <v>0</v>
      </c>
      <c r="H191" s="86">
        <f>SUMIF(TOP!C:C,'Sum JAN'!C191,TOP!F:F)</f>
        <v>0</v>
      </c>
      <c r="I191" s="125">
        <f t="shared" si="6"/>
        <v>0</v>
      </c>
      <c r="J191" s="117">
        <f>SUMIFS(PSP!U:U,PSP!C:C,C191)</f>
        <v>0</v>
      </c>
      <c r="K191" s="125">
        <f t="shared" si="8"/>
        <v>0</v>
      </c>
    </row>
    <row r="192" spans="2:11" s="121" customFormat="1" ht="15" customHeight="1">
      <c r="B192" s="118">
        <v>183</v>
      </c>
      <c r="C192" s="119" t="s">
        <v>1344</v>
      </c>
      <c r="D192" s="1" t="s">
        <v>1352</v>
      </c>
      <c r="E192" s="81">
        <f>SUMIFS(OFM!AD:AD,OFM!C:C,C192)</f>
        <v>0</v>
      </c>
      <c r="F192" s="81">
        <f>SUMIFS(FAM!AG:AG,FAM!C:C,C192)</f>
        <v>0</v>
      </c>
      <c r="G192" s="86">
        <f>SUMIFS(B2S!I:I,B2S!C:C,C192)</f>
        <v>0</v>
      </c>
      <c r="H192" s="86">
        <f>SUMIF(TOP!C:C,'Sum JAN'!C192,TOP!F:F)</f>
        <v>0</v>
      </c>
      <c r="I192" s="125">
        <f t="shared" si="6"/>
        <v>0</v>
      </c>
      <c r="J192" s="117">
        <f>SUMIFS(PSP!U:U,PSP!C:C,C192)</f>
        <v>0</v>
      </c>
      <c r="K192" s="125">
        <f t="shared" si="8"/>
        <v>0</v>
      </c>
    </row>
    <row r="193" spans="2:11" s="121" customFormat="1" ht="15" customHeight="1">
      <c r="B193" s="118">
        <v>184</v>
      </c>
      <c r="C193" s="119" t="s">
        <v>1345</v>
      </c>
      <c r="D193" s="1" t="s">
        <v>1352</v>
      </c>
      <c r="E193" s="81">
        <f>SUMIFS(OFM!AD:AD,OFM!C:C,C193)</f>
        <v>0</v>
      </c>
      <c r="F193" s="81">
        <f>SUMIFS(FAM!AG:AG,FAM!C:C,C193)</f>
        <v>0</v>
      </c>
      <c r="G193" s="86">
        <f>SUMIFS(B2S!I:I,B2S!C:C,C193)</f>
        <v>0</v>
      </c>
      <c r="H193" s="86">
        <f>SUMIF(TOP!C:C,'Sum JAN'!C193,TOP!F:F)</f>
        <v>0</v>
      </c>
      <c r="I193" s="125">
        <f t="shared" si="6"/>
        <v>0</v>
      </c>
      <c r="J193" s="117">
        <f>SUMIFS(PSP!U:U,PSP!C:C,C193)</f>
        <v>0</v>
      </c>
      <c r="K193" s="125">
        <f t="shared" si="8"/>
        <v>0</v>
      </c>
    </row>
    <row r="194" spans="2:11" ht="12.75">
      <c r="B194" s="118">
        <v>185</v>
      </c>
      <c r="C194" s="119" t="s">
        <v>1346</v>
      </c>
      <c r="D194" s="1" t="s">
        <v>1352</v>
      </c>
      <c r="E194" s="81">
        <f>SUMIFS(OFM!AD:AD,OFM!C:C,C194)</f>
        <v>0</v>
      </c>
      <c r="F194" s="81">
        <f>SUMIFS(FAM!AG:AG,FAM!C:C,C194)</f>
        <v>0</v>
      </c>
      <c r="G194" s="86">
        <f>SUMIFS(B2S!I:I,B2S!C:C,C194)</f>
        <v>0</v>
      </c>
      <c r="H194" s="86">
        <f>SUMIF(TOP!C:C,'Sum JAN'!C194,TOP!F:F)</f>
        <v>0</v>
      </c>
      <c r="I194" s="125">
        <f t="shared" si="6"/>
        <v>0</v>
      </c>
      <c r="J194" s="117">
        <f>SUMIFS(PSP!U:U,PSP!C:C,C194)</f>
        <v>0</v>
      </c>
      <c r="K194" s="125">
        <f t="shared" si="8"/>
        <v>0</v>
      </c>
    </row>
  </sheetData>
  <autoFilter ref="B7:K194">
    <filterColumn colId="2">
      <filters>
        <filter val="FC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G40"/>
  <sheetViews>
    <sheetView showGridLines="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AG41" sqref="AG41"/>
    </sheetView>
  </sheetViews>
  <sheetFormatPr defaultRowHeight="15"/>
  <cols>
    <col min="1" max="1" width="6.42578125" style="31" customWidth="1"/>
    <col min="2" max="2" width="27.42578125" bestFit="1" customWidth="1"/>
    <col min="4" max="8" width="9.5703125" hidden="1" customWidth="1"/>
    <col min="9" max="9" width="10" hidden="1" customWidth="1"/>
    <col min="10" max="11" width="9.5703125" hidden="1" customWidth="1"/>
    <col min="12" max="12" width="10" hidden="1" customWidth="1"/>
    <col min="13" max="14" width="9.5703125" hidden="1" customWidth="1"/>
    <col min="15" max="15" width="10" hidden="1" customWidth="1"/>
    <col min="16" max="17" width="9.5703125" hidden="1" customWidth="1"/>
    <col min="18" max="18" width="10" hidden="1" customWidth="1"/>
    <col min="19" max="20" width="9.5703125" hidden="1" customWidth="1"/>
    <col min="21" max="21" width="10" hidden="1" customWidth="1"/>
    <col min="22" max="23" width="9.5703125" hidden="1" customWidth="1"/>
    <col min="24" max="24" width="10" hidden="1" customWidth="1"/>
    <col min="25" max="26" width="9.5703125" hidden="1" customWidth="1"/>
    <col min="27" max="28" width="10" hidden="1" customWidth="1"/>
    <col min="29" max="29" width="12.42578125" hidden="1" customWidth="1"/>
    <col min="30" max="30" width="11" hidden="1" customWidth="1"/>
    <col min="31" max="31" width="11" customWidth="1"/>
    <col min="32" max="32" width="12.42578125" bestFit="1" customWidth="1"/>
    <col min="33" max="33" width="12.28515625" customWidth="1"/>
  </cols>
  <sheetData>
    <row r="1" spans="1:33">
      <c r="A1" s="142" t="s">
        <v>0</v>
      </c>
      <c r="B1" s="143" t="s">
        <v>2</v>
      </c>
      <c r="C1" s="142" t="s">
        <v>1</v>
      </c>
      <c r="D1" s="138">
        <v>42795</v>
      </c>
      <c r="E1" s="139"/>
      <c r="F1" s="140"/>
      <c r="G1" s="138">
        <v>42826</v>
      </c>
      <c r="H1" s="139"/>
      <c r="I1" s="140"/>
      <c r="J1" s="138">
        <v>42856</v>
      </c>
      <c r="K1" s="139"/>
      <c r="L1" s="140"/>
      <c r="M1" s="138">
        <v>42887</v>
      </c>
      <c r="N1" s="139"/>
      <c r="O1" s="140"/>
      <c r="P1" s="138">
        <v>42917</v>
      </c>
      <c r="Q1" s="139"/>
      <c r="R1" s="140"/>
      <c r="S1" s="138">
        <v>42948</v>
      </c>
      <c r="T1" s="139"/>
      <c r="U1" s="140"/>
      <c r="V1" s="138">
        <v>42979</v>
      </c>
      <c r="W1" s="139"/>
      <c r="X1" s="140"/>
      <c r="Y1" s="138">
        <v>43009</v>
      </c>
      <c r="Z1" s="139"/>
      <c r="AA1" s="140"/>
      <c r="AB1" s="141">
        <v>43040</v>
      </c>
      <c r="AC1" s="141"/>
      <c r="AD1" s="141"/>
      <c r="AE1" s="141">
        <v>43070</v>
      </c>
      <c r="AF1" s="141"/>
      <c r="AG1" s="141"/>
    </row>
    <row r="2" spans="1:33">
      <c r="A2" s="142"/>
      <c r="B2" s="143"/>
      <c r="C2" s="142"/>
      <c r="D2" s="100" t="s">
        <v>925</v>
      </c>
      <c r="E2" s="100" t="s">
        <v>924</v>
      </c>
      <c r="F2" s="101">
        <v>0.25</v>
      </c>
      <c r="G2" s="100" t="s">
        <v>925</v>
      </c>
      <c r="H2" s="100" t="s">
        <v>924</v>
      </c>
      <c r="I2" s="101">
        <v>0.25</v>
      </c>
      <c r="J2" s="100" t="s">
        <v>925</v>
      </c>
      <c r="K2" s="100" t="s">
        <v>924</v>
      </c>
      <c r="L2" s="101">
        <v>0.25</v>
      </c>
      <c r="M2" s="100" t="s">
        <v>925</v>
      </c>
      <c r="N2" s="100" t="s">
        <v>924</v>
      </c>
      <c r="O2" s="101">
        <v>0.25</v>
      </c>
      <c r="P2" s="100" t="s">
        <v>925</v>
      </c>
      <c r="Q2" s="100" t="s">
        <v>924</v>
      </c>
      <c r="R2" s="101">
        <v>0.25</v>
      </c>
      <c r="S2" s="100" t="s">
        <v>925</v>
      </c>
      <c r="T2" s="102" t="s">
        <v>924</v>
      </c>
      <c r="U2" s="101">
        <v>0.25</v>
      </c>
      <c r="V2" s="100" t="s">
        <v>925</v>
      </c>
      <c r="W2" s="100" t="s">
        <v>924</v>
      </c>
      <c r="X2" s="101">
        <v>0.25</v>
      </c>
      <c r="Y2" s="100" t="s">
        <v>925</v>
      </c>
      <c r="Z2" s="100" t="s">
        <v>924</v>
      </c>
      <c r="AA2" s="101">
        <v>0.25</v>
      </c>
      <c r="AB2" s="100" t="s">
        <v>925</v>
      </c>
      <c r="AC2" s="100" t="s">
        <v>924</v>
      </c>
      <c r="AD2" s="101">
        <v>0.25</v>
      </c>
      <c r="AE2" s="100" t="s">
        <v>925</v>
      </c>
      <c r="AF2" s="100" t="s">
        <v>924</v>
      </c>
      <c r="AG2" s="101">
        <v>0.25</v>
      </c>
    </row>
    <row r="3" spans="1:33">
      <c r="A3" s="28">
        <v>1</v>
      </c>
      <c r="B3" s="32" t="s">
        <v>4</v>
      </c>
      <c r="C3" s="28" t="str">
        <f>VLOOKUP(B3,Remark!C:D,2,0)</f>
        <v>RMA2</v>
      </c>
      <c r="D3" s="33">
        <v>106</v>
      </c>
      <c r="E3" s="33">
        <v>11206</v>
      </c>
      <c r="F3" s="74">
        <f>E3*25%</f>
        <v>2801.5</v>
      </c>
      <c r="G3" s="33">
        <v>639</v>
      </c>
      <c r="H3" s="33">
        <v>55809</v>
      </c>
      <c r="I3" s="74">
        <f>H3*25%</f>
        <v>13952.25</v>
      </c>
      <c r="J3" s="33">
        <v>789</v>
      </c>
      <c r="K3" s="33">
        <v>77523</v>
      </c>
      <c r="L3" s="74">
        <f t="shared" ref="L3:L4" si="0">K3*25%</f>
        <v>19380.75</v>
      </c>
      <c r="M3" s="34">
        <v>792</v>
      </c>
      <c r="N3" s="34">
        <v>84746</v>
      </c>
      <c r="O3" s="74">
        <f t="shared" ref="O3:O5" si="1">N3*25%</f>
        <v>21186.5</v>
      </c>
      <c r="P3" s="34">
        <v>996</v>
      </c>
      <c r="Q3" s="34">
        <v>100012</v>
      </c>
      <c r="R3" s="74">
        <f t="shared" ref="R3:R5" si="2">Q3*25%</f>
        <v>25003</v>
      </c>
      <c r="S3" s="34">
        <f>1250+83</f>
        <v>1333</v>
      </c>
      <c r="T3" s="34">
        <f>122384+7951</f>
        <v>130335</v>
      </c>
      <c r="U3" s="74">
        <f t="shared" ref="U3:U14" si="3">T3*25%</f>
        <v>32583.75</v>
      </c>
      <c r="V3" s="34">
        <f>1417+8</f>
        <v>1425</v>
      </c>
      <c r="W3" s="34">
        <f>131593+1214</f>
        <v>132807</v>
      </c>
      <c r="X3" s="74">
        <f t="shared" ref="X3:X14" si="4">W3*25%</f>
        <v>33201.75</v>
      </c>
      <c r="Y3" s="34">
        <v>1795</v>
      </c>
      <c r="Z3" s="34">
        <v>159523</v>
      </c>
      <c r="AA3" s="74">
        <f t="shared" ref="AA3:AA13" si="5">Z3*25%</f>
        <v>39880.75</v>
      </c>
      <c r="AB3" s="34">
        <v>1717</v>
      </c>
      <c r="AC3" s="34">
        <v>157727</v>
      </c>
      <c r="AD3" s="74">
        <f t="shared" ref="AD3:AD38" si="6">AC3*25%</f>
        <v>39431.75</v>
      </c>
      <c r="AE3" s="94">
        <v>2150</v>
      </c>
      <c r="AF3" s="94">
        <v>196662</v>
      </c>
      <c r="AG3" s="74">
        <f>AF3*25%</f>
        <v>49165.5</v>
      </c>
    </row>
    <row r="4" spans="1:33">
      <c r="A4" s="28">
        <v>2</v>
      </c>
      <c r="B4" s="32" t="s">
        <v>6</v>
      </c>
      <c r="C4" s="28" t="str">
        <f>VLOOKUP(B4,Remark!C:D,2,0)</f>
        <v>Kerry</v>
      </c>
      <c r="D4" s="34"/>
      <c r="E4" s="34"/>
      <c r="F4" s="34"/>
      <c r="G4" s="33">
        <v>132</v>
      </c>
      <c r="H4" s="34">
        <v>12358</v>
      </c>
      <c r="I4" s="74">
        <f>H4*25%</f>
        <v>3089.5</v>
      </c>
      <c r="J4" s="33">
        <v>391</v>
      </c>
      <c r="K4" s="34">
        <v>26108</v>
      </c>
      <c r="L4" s="74">
        <f t="shared" si="0"/>
        <v>6527</v>
      </c>
      <c r="M4" s="34">
        <v>576</v>
      </c>
      <c r="N4" s="34">
        <v>44266</v>
      </c>
      <c r="O4" s="74">
        <f t="shared" si="1"/>
        <v>11066.5</v>
      </c>
      <c r="P4" s="34">
        <v>748</v>
      </c>
      <c r="Q4" s="34">
        <v>67554</v>
      </c>
      <c r="R4" s="74">
        <f t="shared" si="2"/>
        <v>16888.5</v>
      </c>
      <c r="S4" s="34">
        <f>1168+119</f>
        <v>1287</v>
      </c>
      <c r="T4" s="34">
        <f>98552+9387</f>
        <v>107939</v>
      </c>
      <c r="U4" s="74">
        <f t="shared" si="3"/>
        <v>26984.75</v>
      </c>
      <c r="V4" s="34">
        <f>14+995</f>
        <v>1009</v>
      </c>
      <c r="W4" s="34">
        <f>1198+74095</f>
        <v>75293</v>
      </c>
      <c r="X4" s="74">
        <f t="shared" si="4"/>
        <v>18823.25</v>
      </c>
      <c r="Y4" s="34">
        <v>1140</v>
      </c>
      <c r="Z4" s="34">
        <v>90262</v>
      </c>
      <c r="AA4" s="74">
        <f t="shared" si="5"/>
        <v>22565.5</v>
      </c>
      <c r="AB4" s="34">
        <v>1070</v>
      </c>
      <c r="AC4" s="34">
        <v>83974</v>
      </c>
      <c r="AD4" s="74">
        <f t="shared" si="6"/>
        <v>20993.5</v>
      </c>
      <c r="AE4" s="94">
        <v>1250</v>
      </c>
      <c r="AF4" s="94">
        <v>117502</v>
      </c>
      <c r="AG4" s="74">
        <f t="shared" ref="AG4:AG12" si="7">AF4*25%</f>
        <v>29375.5</v>
      </c>
    </row>
    <row r="5" spans="1:33">
      <c r="A5" s="28">
        <v>3</v>
      </c>
      <c r="B5" s="32" t="s">
        <v>7</v>
      </c>
      <c r="C5" s="28" t="str">
        <f>VLOOKUP(B5,Remark!C:D,2,0)</f>
        <v>Kerry</v>
      </c>
      <c r="D5" s="34"/>
      <c r="E5" s="34"/>
      <c r="F5" s="34"/>
      <c r="G5" s="34"/>
      <c r="H5" s="34"/>
      <c r="I5" s="34"/>
      <c r="J5" s="34"/>
      <c r="K5" s="34"/>
      <c r="L5" s="34"/>
      <c r="M5" s="34">
        <v>25</v>
      </c>
      <c r="N5" s="34">
        <v>1943</v>
      </c>
      <c r="O5" s="74">
        <f t="shared" si="1"/>
        <v>485.75</v>
      </c>
      <c r="P5" s="34">
        <v>174</v>
      </c>
      <c r="Q5" s="34">
        <v>11680</v>
      </c>
      <c r="R5" s="74">
        <f t="shared" si="2"/>
        <v>2920</v>
      </c>
      <c r="S5" s="34">
        <f>190+14</f>
        <v>204</v>
      </c>
      <c r="T5" s="34">
        <f>14754+952</f>
        <v>15706</v>
      </c>
      <c r="U5" s="74">
        <f t="shared" si="3"/>
        <v>3926.5</v>
      </c>
      <c r="V5" s="34">
        <f>145+33</f>
        <v>178</v>
      </c>
      <c r="W5" s="34">
        <f>11395+2805</f>
        <v>14200</v>
      </c>
      <c r="X5" s="74">
        <f t="shared" si="4"/>
        <v>3550</v>
      </c>
      <c r="Y5" s="34">
        <v>207</v>
      </c>
      <c r="Z5" s="34">
        <v>15607</v>
      </c>
      <c r="AA5" s="74">
        <f t="shared" si="5"/>
        <v>3901.75</v>
      </c>
      <c r="AB5" s="34">
        <v>217</v>
      </c>
      <c r="AC5" s="34">
        <v>17351</v>
      </c>
      <c r="AD5" s="74">
        <f t="shared" si="6"/>
        <v>4337.75</v>
      </c>
      <c r="AE5" s="94">
        <v>323</v>
      </c>
      <c r="AF5" s="94">
        <v>26157</v>
      </c>
      <c r="AG5" s="74">
        <f t="shared" si="7"/>
        <v>6539.25</v>
      </c>
    </row>
    <row r="6" spans="1:33">
      <c r="A6" s="28">
        <v>4</v>
      </c>
      <c r="B6" s="32" t="s">
        <v>8</v>
      </c>
      <c r="C6" s="28" t="str">
        <f>VLOOKUP(B6,Remark!C:D,2,0)</f>
        <v>Kerry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>
        <v>62</v>
      </c>
      <c r="T6" s="35">
        <v>6452</v>
      </c>
      <c r="U6" s="74">
        <f t="shared" si="3"/>
        <v>1613</v>
      </c>
      <c r="V6" s="34">
        <f>158+65</f>
        <v>223</v>
      </c>
      <c r="W6" s="34">
        <f>13558+4861</f>
        <v>18419</v>
      </c>
      <c r="X6" s="74">
        <f t="shared" si="4"/>
        <v>4604.75</v>
      </c>
      <c r="Y6" s="34">
        <v>289</v>
      </c>
      <c r="Z6" s="34">
        <v>21917</v>
      </c>
      <c r="AA6" s="74">
        <f t="shared" si="5"/>
        <v>5479.25</v>
      </c>
      <c r="AB6" s="34">
        <v>330</v>
      </c>
      <c r="AC6" s="34">
        <v>32740</v>
      </c>
      <c r="AD6" s="74">
        <f t="shared" si="6"/>
        <v>8185</v>
      </c>
      <c r="AE6" s="94">
        <v>395</v>
      </c>
      <c r="AF6" s="94">
        <v>33699</v>
      </c>
      <c r="AG6" s="74">
        <f t="shared" si="7"/>
        <v>8424.75</v>
      </c>
    </row>
    <row r="7" spans="1:33">
      <c r="A7" s="28">
        <v>5</v>
      </c>
      <c r="B7" s="32" t="s">
        <v>9</v>
      </c>
      <c r="C7" s="28" t="str">
        <f>VLOOKUP(B7,Remark!C:D,2,0)</f>
        <v>Kerry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>
        <v>54</v>
      </c>
      <c r="T7" s="35">
        <v>7784</v>
      </c>
      <c r="U7" s="74">
        <f t="shared" si="3"/>
        <v>1946</v>
      </c>
      <c r="V7" s="34">
        <f>92+33</f>
        <v>125</v>
      </c>
      <c r="W7" s="34">
        <f>9338+2919</f>
        <v>12257</v>
      </c>
      <c r="X7" s="74">
        <f t="shared" si="4"/>
        <v>3064.25</v>
      </c>
      <c r="Y7" s="34">
        <v>205</v>
      </c>
      <c r="Z7" s="34">
        <v>23929</v>
      </c>
      <c r="AA7" s="74">
        <f t="shared" si="5"/>
        <v>5982.25</v>
      </c>
      <c r="AB7" s="34">
        <v>211</v>
      </c>
      <c r="AC7" s="34">
        <v>20937</v>
      </c>
      <c r="AD7" s="74">
        <f t="shared" si="6"/>
        <v>5234.25</v>
      </c>
      <c r="AE7" s="94">
        <v>230</v>
      </c>
      <c r="AF7" s="94">
        <v>24886</v>
      </c>
      <c r="AG7" s="74">
        <f t="shared" si="7"/>
        <v>6221.5</v>
      </c>
    </row>
    <row r="8" spans="1:33">
      <c r="A8" s="28">
        <v>6</v>
      </c>
      <c r="B8" s="32" t="s">
        <v>10</v>
      </c>
      <c r="C8" s="28" t="str">
        <f>VLOOKUP(B8,Remark!C:D,2,0)</f>
        <v>Kerry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>
        <f>95+3</f>
        <v>98</v>
      </c>
      <c r="T8" s="35">
        <f>7079+317</f>
        <v>7396</v>
      </c>
      <c r="U8" s="74">
        <f t="shared" si="3"/>
        <v>1849</v>
      </c>
      <c r="V8" s="34">
        <f>3+110</f>
        <v>113</v>
      </c>
      <c r="W8" s="34">
        <f>237+10064</f>
        <v>10301</v>
      </c>
      <c r="X8" s="74">
        <f t="shared" si="4"/>
        <v>2575.25</v>
      </c>
      <c r="Y8" s="34">
        <v>192</v>
      </c>
      <c r="Z8" s="34">
        <v>20072</v>
      </c>
      <c r="AA8" s="74">
        <f t="shared" si="5"/>
        <v>5018</v>
      </c>
      <c r="AB8" s="34">
        <v>272</v>
      </c>
      <c r="AC8" s="34">
        <v>24488</v>
      </c>
      <c r="AD8" s="74">
        <f t="shared" si="6"/>
        <v>6122</v>
      </c>
      <c r="AE8" s="94">
        <v>252</v>
      </c>
      <c r="AF8" s="94">
        <v>20198</v>
      </c>
      <c r="AG8" s="74">
        <f t="shared" si="7"/>
        <v>5049.5</v>
      </c>
    </row>
    <row r="9" spans="1:33">
      <c r="A9" s="28">
        <v>7</v>
      </c>
      <c r="B9" s="32" t="s">
        <v>11</v>
      </c>
      <c r="C9" s="28" t="str">
        <f>VLOOKUP(B9,Remark!C:D,2,0)</f>
        <v>Kerry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>
        <v>40</v>
      </c>
      <c r="T9" s="35">
        <v>3288</v>
      </c>
      <c r="U9" s="74">
        <f t="shared" si="3"/>
        <v>822</v>
      </c>
      <c r="V9" s="34">
        <f>78+16</f>
        <v>94</v>
      </c>
      <c r="W9" s="34">
        <f>5998+1410</f>
        <v>7408</v>
      </c>
      <c r="X9" s="74">
        <f t="shared" si="4"/>
        <v>1852</v>
      </c>
      <c r="Y9" s="34">
        <v>178</v>
      </c>
      <c r="Z9" s="34">
        <v>17946</v>
      </c>
      <c r="AA9" s="74">
        <f t="shared" si="5"/>
        <v>4486.5</v>
      </c>
      <c r="AB9" s="34">
        <v>268</v>
      </c>
      <c r="AC9" s="34">
        <v>26460</v>
      </c>
      <c r="AD9" s="74">
        <f t="shared" si="6"/>
        <v>6615</v>
      </c>
      <c r="AE9" s="94">
        <v>643</v>
      </c>
      <c r="AF9" s="94">
        <v>56259</v>
      </c>
      <c r="AG9" s="74">
        <f t="shared" si="7"/>
        <v>14064.75</v>
      </c>
    </row>
    <row r="10" spans="1:33">
      <c r="A10" s="28">
        <v>8</v>
      </c>
      <c r="B10" s="32" t="s">
        <v>13</v>
      </c>
      <c r="C10" s="28" t="str">
        <f>VLOOKUP(B10,Remark!C:D,2,0)</f>
        <v>SUKS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>
        <v>82</v>
      </c>
      <c r="T10" s="35">
        <v>6740</v>
      </c>
      <c r="U10" s="74">
        <f t="shared" si="3"/>
        <v>1685</v>
      </c>
      <c r="V10" s="34">
        <f>96+43</f>
        <v>139</v>
      </c>
      <c r="W10" s="34">
        <f>7690+3363</f>
        <v>11053</v>
      </c>
      <c r="X10" s="74">
        <f t="shared" si="4"/>
        <v>2763.25</v>
      </c>
      <c r="Y10" s="34">
        <v>200</v>
      </c>
      <c r="Z10" s="34">
        <v>16776</v>
      </c>
      <c r="AA10" s="74">
        <f t="shared" si="5"/>
        <v>4194</v>
      </c>
      <c r="AB10" s="34">
        <v>325</v>
      </c>
      <c r="AC10" s="34">
        <v>30091</v>
      </c>
      <c r="AD10" s="74">
        <f t="shared" si="6"/>
        <v>7522.75</v>
      </c>
      <c r="AE10" s="94">
        <v>388</v>
      </c>
      <c r="AF10" s="94">
        <v>36410</v>
      </c>
      <c r="AG10" s="74">
        <f t="shared" si="7"/>
        <v>9102.5</v>
      </c>
    </row>
    <row r="11" spans="1:33">
      <c r="A11" s="28">
        <v>9</v>
      </c>
      <c r="B11" s="32" t="s">
        <v>15</v>
      </c>
      <c r="C11" s="28" t="str">
        <f>VLOOKUP(B11,Remark!C:D,2,0)</f>
        <v>BKAE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>
        <v>58</v>
      </c>
      <c r="T11" s="35">
        <v>4508</v>
      </c>
      <c r="U11" s="74">
        <f t="shared" si="3"/>
        <v>1127</v>
      </c>
      <c r="V11" s="34">
        <f>17+91</f>
        <v>108</v>
      </c>
      <c r="W11" s="34">
        <f>1719+8399</f>
        <v>10118</v>
      </c>
      <c r="X11" s="74">
        <f t="shared" si="4"/>
        <v>2529.5</v>
      </c>
      <c r="Y11" s="34">
        <v>186</v>
      </c>
      <c r="Z11" s="34">
        <v>15516</v>
      </c>
      <c r="AA11" s="74">
        <f t="shared" si="5"/>
        <v>3879</v>
      </c>
      <c r="AB11" s="34">
        <v>144</v>
      </c>
      <c r="AC11" s="34">
        <v>12430</v>
      </c>
      <c r="AD11" s="74">
        <f t="shared" si="6"/>
        <v>3107.5</v>
      </c>
      <c r="AE11" s="94">
        <v>141</v>
      </c>
      <c r="AF11" s="94">
        <v>14575</v>
      </c>
      <c r="AG11" s="74">
        <f t="shared" si="7"/>
        <v>3643.75</v>
      </c>
    </row>
    <row r="12" spans="1:33">
      <c r="A12" s="28">
        <v>10</v>
      </c>
      <c r="B12" s="32" t="s">
        <v>17</v>
      </c>
      <c r="C12" s="28" t="str">
        <f>VLOOKUP(B12,Remark!C:D,2,0)</f>
        <v>CHC4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>
        <v>33</v>
      </c>
      <c r="T12" s="36">
        <v>3309</v>
      </c>
      <c r="U12" s="74">
        <f t="shared" si="3"/>
        <v>827.25</v>
      </c>
      <c r="V12" s="34">
        <f>52+202</f>
        <v>254</v>
      </c>
      <c r="W12" s="34">
        <f>4712+17938</f>
        <v>22650</v>
      </c>
      <c r="X12" s="74">
        <f t="shared" si="4"/>
        <v>5662.5</v>
      </c>
      <c r="Y12" s="34">
        <v>470</v>
      </c>
      <c r="Z12" s="34">
        <v>40906</v>
      </c>
      <c r="AA12" s="74">
        <f t="shared" si="5"/>
        <v>10226.5</v>
      </c>
      <c r="AB12" s="34">
        <v>504</v>
      </c>
      <c r="AC12" s="34">
        <v>46954</v>
      </c>
      <c r="AD12" s="74">
        <f t="shared" si="6"/>
        <v>11738.5</v>
      </c>
      <c r="AE12" s="94">
        <v>725</v>
      </c>
      <c r="AF12" s="94">
        <v>77231</v>
      </c>
      <c r="AG12" s="74">
        <f t="shared" si="7"/>
        <v>19307.75</v>
      </c>
    </row>
    <row r="13" spans="1:33">
      <c r="A13" s="28">
        <v>11</v>
      </c>
      <c r="B13" s="32" t="s">
        <v>18</v>
      </c>
      <c r="C13" s="28" t="str">
        <f>VLOOKUP(B13,Remark!C:D,2,0)</f>
        <v>Kerry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>
        <v>29</v>
      </c>
      <c r="T13" s="35">
        <v>2879</v>
      </c>
      <c r="U13" s="74">
        <f t="shared" si="3"/>
        <v>719.75</v>
      </c>
      <c r="V13" s="34">
        <f>125+65</f>
        <v>190</v>
      </c>
      <c r="W13" s="34">
        <f>12115+5943</f>
        <v>18058</v>
      </c>
      <c r="X13" s="74">
        <f t="shared" si="4"/>
        <v>4514.5</v>
      </c>
      <c r="Y13" s="34">
        <v>450</v>
      </c>
      <c r="Z13" s="34">
        <v>42092</v>
      </c>
      <c r="AA13" s="74">
        <f t="shared" si="5"/>
        <v>10523</v>
      </c>
      <c r="AB13" s="34">
        <v>678</v>
      </c>
      <c r="AC13" s="34">
        <v>61006</v>
      </c>
      <c r="AD13" s="74">
        <f t="shared" si="6"/>
        <v>15251.5</v>
      </c>
      <c r="AE13" s="94">
        <v>899</v>
      </c>
      <c r="AF13" s="94">
        <v>87315</v>
      </c>
      <c r="AG13" s="74">
        <f>AF13*25%</f>
        <v>21828.75</v>
      </c>
    </row>
    <row r="14" spans="1:33">
      <c r="A14" s="28">
        <v>12</v>
      </c>
      <c r="B14" s="32" t="s">
        <v>20</v>
      </c>
      <c r="C14" s="28" t="str">
        <f>VLOOKUP(B14,Remark!C:D,2,0)</f>
        <v>TPLU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>
        <v>61</v>
      </c>
      <c r="T14" s="35">
        <v>4595</v>
      </c>
      <c r="U14" s="74">
        <f t="shared" si="3"/>
        <v>1148.75</v>
      </c>
      <c r="V14" s="34">
        <v>9</v>
      </c>
      <c r="W14" s="34">
        <v>931</v>
      </c>
      <c r="X14" s="74">
        <f t="shared" si="4"/>
        <v>232.75</v>
      </c>
      <c r="Y14" s="40">
        <v>0</v>
      </c>
      <c r="Z14" s="40">
        <v>0</v>
      </c>
      <c r="AA14" s="40"/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</row>
    <row r="15" spans="1:33">
      <c r="A15" s="28">
        <v>13</v>
      </c>
      <c r="B15" s="32" t="s">
        <v>22</v>
      </c>
      <c r="C15" s="28" t="str">
        <f>VLOOKUP(B15,Remark!C:D,2,0)</f>
        <v>KVIL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40"/>
      <c r="X15" s="40"/>
      <c r="Y15" s="40">
        <v>0</v>
      </c>
      <c r="Z15" s="40">
        <v>0</v>
      </c>
      <c r="AA15" s="40"/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</row>
    <row r="16" spans="1:33">
      <c r="A16" s="28">
        <v>14</v>
      </c>
      <c r="B16" s="32" t="s">
        <v>24</v>
      </c>
      <c r="C16" s="28" t="str">
        <f>VLOOKUP(B16,Remark!C:D,2,0)</f>
        <v>HPPY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4">
        <f>199+79</f>
        <v>278</v>
      </c>
      <c r="W16" s="34">
        <f>22269+7039</f>
        <v>29308</v>
      </c>
      <c r="X16" s="74">
        <f t="shared" ref="X16:X19" si="8">W16*25%</f>
        <v>7327</v>
      </c>
      <c r="Y16" s="34">
        <v>484</v>
      </c>
      <c r="Z16" s="34">
        <v>50742</v>
      </c>
      <c r="AA16" s="74">
        <f t="shared" ref="AA16:AA28" si="9">Z16*25%</f>
        <v>12685.5</v>
      </c>
      <c r="AB16" s="34">
        <v>688</v>
      </c>
      <c r="AC16" s="34">
        <v>73712</v>
      </c>
      <c r="AD16" s="74">
        <f t="shared" si="6"/>
        <v>18428</v>
      </c>
      <c r="AE16" s="94">
        <v>857</v>
      </c>
      <c r="AF16" s="94">
        <v>90255</v>
      </c>
      <c r="AG16" s="74">
        <f t="shared" ref="AG16:AG39" si="10">AF16*25%</f>
        <v>22563.75</v>
      </c>
    </row>
    <row r="17" spans="1:33">
      <c r="A17" s="28">
        <v>15</v>
      </c>
      <c r="B17" s="32" t="s">
        <v>26</v>
      </c>
      <c r="C17" s="28" t="str">
        <f>VLOOKUP(B17,Remark!C:D,2,0)</f>
        <v>SMUT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4">
        <f>63+29</f>
        <v>92</v>
      </c>
      <c r="W17" s="34">
        <f>4899+2011</f>
        <v>6910</v>
      </c>
      <c r="X17" s="74">
        <f t="shared" si="8"/>
        <v>1727.5</v>
      </c>
      <c r="Y17" s="34">
        <v>142</v>
      </c>
      <c r="Z17" s="34">
        <v>10556</v>
      </c>
      <c r="AA17" s="74">
        <f t="shared" si="9"/>
        <v>2639</v>
      </c>
      <c r="AB17" s="34">
        <v>199</v>
      </c>
      <c r="AC17" s="34">
        <v>14343</v>
      </c>
      <c r="AD17" s="74">
        <f t="shared" si="6"/>
        <v>3585.75</v>
      </c>
      <c r="AE17" s="94">
        <v>310</v>
      </c>
      <c r="AF17" s="94">
        <v>20964</v>
      </c>
      <c r="AG17" s="74">
        <f t="shared" si="10"/>
        <v>5241</v>
      </c>
    </row>
    <row r="18" spans="1:33">
      <c r="A18" s="28">
        <v>16</v>
      </c>
      <c r="B18" s="32" t="s">
        <v>27</v>
      </c>
      <c r="C18" s="28" t="str">
        <f>VLOOKUP(B18,Remark!C:D,2,0)</f>
        <v>Kerry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4">
        <f>354+101</f>
        <v>455</v>
      </c>
      <c r="W18" s="34">
        <f>29148+10165</f>
        <v>39313</v>
      </c>
      <c r="X18" s="74">
        <f t="shared" si="8"/>
        <v>9828.25</v>
      </c>
      <c r="Y18" s="34">
        <v>807</v>
      </c>
      <c r="Z18" s="34">
        <v>70423</v>
      </c>
      <c r="AA18" s="74">
        <f t="shared" si="9"/>
        <v>17605.75</v>
      </c>
      <c r="AB18" s="34">
        <v>1262</v>
      </c>
      <c r="AC18" s="34">
        <v>106314</v>
      </c>
      <c r="AD18" s="74">
        <f t="shared" si="6"/>
        <v>26578.5</v>
      </c>
      <c r="AE18" s="94">
        <v>1446</v>
      </c>
      <c r="AF18" s="94">
        <v>125708</v>
      </c>
      <c r="AG18" s="74">
        <f t="shared" si="10"/>
        <v>31427</v>
      </c>
    </row>
    <row r="19" spans="1:33">
      <c r="A19" s="28">
        <v>17</v>
      </c>
      <c r="B19" s="32" t="s">
        <v>28</v>
      </c>
      <c r="C19" s="28" t="str">
        <f>VLOOKUP(B19,Remark!C:D,2,0)</f>
        <v>CHC4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4">
        <f>113+324</f>
        <v>437</v>
      </c>
      <c r="W19" s="34">
        <f>7787+26700</f>
        <v>34487</v>
      </c>
      <c r="X19" s="74">
        <f t="shared" si="8"/>
        <v>8621.75</v>
      </c>
      <c r="Y19" s="34">
        <v>543</v>
      </c>
      <c r="Z19" s="34">
        <v>46681</v>
      </c>
      <c r="AA19" s="74">
        <f t="shared" si="9"/>
        <v>11670.25</v>
      </c>
      <c r="AB19" s="34">
        <v>934</v>
      </c>
      <c r="AC19" s="34">
        <v>75868</v>
      </c>
      <c r="AD19" s="74">
        <f t="shared" si="6"/>
        <v>18967</v>
      </c>
      <c r="AE19" s="94">
        <v>1224</v>
      </c>
      <c r="AF19" s="94">
        <v>110620</v>
      </c>
      <c r="AG19" s="74">
        <f t="shared" si="10"/>
        <v>27655</v>
      </c>
    </row>
    <row r="20" spans="1:33">
      <c r="A20" s="28">
        <v>18</v>
      </c>
      <c r="B20" s="37" t="s">
        <v>30</v>
      </c>
      <c r="C20" s="28" t="str">
        <f>VLOOKUP(B20,Remark!C:D,2,0)</f>
        <v>PINK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4"/>
      <c r="W20" s="34"/>
      <c r="X20" s="34"/>
      <c r="Y20" s="34">
        <v>137</v>
      </c>
      <c r="Z20" s="34">
        <v>15305</v>
      </c>
      <c r="AA20" s="74">
        <f t="shared" si="9"/>
        <v>3826.25</v>
      </c>
      <c r="AB20" s="34">
        <v>305</v>
      </c>
      <c r="AC20" s="34">
        <v>34453</v>
      </c>
      <c r="AD20" s="74">
        <f t="shared" si="6"/>
        <v>8613.25</v>
      </c>
      <c r="AE20" s="94">
        <v>792</v>
      </c>
      <c r="AF20" s="94">
        <v>129208</v>
      </c>
      <c r="AG20" s="74">
        <f t="shared" si="10"/>
        <v>32302</v>
      </c>
    </row>
    <row r="21" spans="1:33">
      <c r="A21" s="28">
        <v>19</v>
      </c>
      <c r="B21" s="37" t="s">
        <v>31</v>
      </c>
      <c r="C21" s="28" t="str">
        <f>VLOOKUP(B21,Remark!C:D,2,0)</f>
        <v>PINK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4"/>
      <c r="W21" s="34"/>
      <c r="X21" s="34"/>
      <c r="Y21" s="34">
        <v>236</v>
      </c>
      <c r="Z21" s="34">
        <v>25662</v>
      </c>
      <c r="AA21" s="74">
        <f t="shared" si="9"/>
        <v>6415.5</v>
      </c>
      <c r="AB21" s="34">
        <v>298</v>
      </c>
      <c r="AC21" s="34">
        <v>28462</v>
      </c>
      <c r="AD21" s="74">
        <f t="shared" si="6"/>
        <v>7115.5</v>
      </c>
      <c r="AE21" s="94">
        <v>789</v>
      </c>
      <c r="AF21" s="94">
        <v>67109</v>
      </c>
      <c r="AG21" s="74">
        <f t="shared" si="10"/>
        <v>16777.25</v>
      </c>
    </row>
    <row r="22" spans="1:33">
      <c r="A22" s="28">
        <v>20</v>
      </c>
      <c r="B22" s="37" t="s">
        <v>33</v>
      </c>
      <c r="C22" s="28" t="str">
        <f>VLOOKUP(B22,Remark!C:D,2,0)</f>
        <v>LADP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4"/>
      <c r="W22" s="34"/>
      <c r="X22" s="34"/>
      <c r="Y22" s="34">
        <v>257</v>
      </c>
      <c r="Z22" s="34">
        <v>29129</v>
      </c>
      <c r="AA22" s="74">
        <f t="shared" si="9"/>
        <v>7282.25</v>
      </c>
      <c r="AB22" s="34">
        <v>650</v>
      </c>
      <c r="AC22" s="34">
        <v>74196</v>
      </c>
      <c r="AD22" s="74">
        <f t="shared" si="6"/>
        <v>18549</v>
      </c>
      <c r="AE22" s="94">
        <v>788</v>
      </c>
      <c r="AF22" s="94">
        <v>89356</v>
      </c>
      <c r="AG22" s="74">
        <f t="shared" si="10"/>
        <v>22339</v>
      </c>
    </row>
    <row r="23" spans="1:33">
      <c r="A23" s="28">
        <v>21</v>
      </c>
      <c r="B23" s="37" t="s">
        <v>35</v>
      </c>
      <c r="C23" s="28" t="str">
        <f>VLOOKUP(B23,Remark!C:D,2,0)</f>
        <v>TSIT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4"/>
      <c r="W23" s="34"/>
      <c r="X23" s="34"/>
      <c r="Y23" s="34">
        <v>109</v>
      </c>
      <c r="Z23" s="34">
        <v>9907</v>
      </c>
      <c r="AA23" s="74">
        <f t="shared" si="9"/>
        <v>2476.75</v>
      </c>
      <c r="AB23" s="34">
        <v>120</v>
      </c>
      <c r="AC23" s="34">
        <v>11974</v>
      </c>
      <c r="AD23" s="74">
        <f t="shared" si="6"/>
        <v>2993.5</v>
      </c>
      <c r="AE23" s="94">
        <v>152</v>
      </c>
      <c r="AF23" s="94">
        <v>16184</v>
      </c>
      <c r="AG23" s="74">
        <f t="shared" si="10"/>
        <v>4046</v>
      </c>
    </row>
    <row r="24" spans="1:33">
      <c r="A24" s="28">
        <v>22</v>
      </c>
      <c r="B24" s="37" t="s">
        <v>37</v>
      </c>
      <c r="C24" s="28" t="str">
        <f>VLOOKUP(B24,Remark!C:D,2,0)</f>
        <v>BBUA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4"/>
      <c r="W24" s="34"/>
      <c r="X24" s="34"/>
      <c r="Y24" s="34">
        <v>296</v>
      </c>
      <c r="Z24" s="34">
        <v>26756</v>
      </c>
      <c r="AA24" s="74">
        <f t="shared" si="9"/>
        <v>6689</v>
      </c>
      <c r="AB24" s="34">
        <v>550</v>
      </c>
      <c r="AC24" s="34">
        <v>48898</v>
      </c>
      <c r="AD24" s="74">
        <f t="shared" si="6"/>
        <v>12224.5</v>
      </c>
      <c r="AE24" s="94">
        <v>668</v>
      </c>
      <c r="AF24" s="94">
        <v>61180</v>
      </c>
      <c r="AG24" s="74">
        <f t="shared" si="10"/>
        <v>15295</v>
      </c>
    </row>
    <row r="25" spans="1:33">
      <c r="A25" s="28">
        <v>23</v>
      </c>
      <c r="B25" s="37" t="s">
        <v>39</v>
      </c>
      <c r="C25" s="28" t="str">
        <f>VLOOKUP(B25,Remark!C:D,2,0)</f>
        <v>TNON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4"/>
      <c r="W25" s="34"/>
      <c r="X25" s="34"/>
      <c r="Y25" s="34">
        <v>141</v>
      </c>
      <c r="Z25" s="34">
        <v>12645</v>
      </c>
      <c r="AA25" s="74">
        <f t="shared" si="9"/>
        <v>3161.25</v>
      </c>
      <c r="AB25" s="34">
        <v>265</v>
      </c>
      <c r="AC25" s="34">
        <v>23253</v>
      </c>
      <c r="AD25" s="74">
        <f t="shared" si="6"/>
        <v>5813.25</v>
      </c>
      <c r="AE25" s="94">
        <v>395</v>
      </c>
      <c r="AF25" s="94">
        <v>39129</v>
      </c>
      <c r="AG25" s="74">
        <f t="shared" si="10"/>
        <v>9782.25</v>
      </c>
    </row>
    <row r="26" spans="1:33">
      <c r="A26" s="28">
        <v>24</v>
      </c>
      <c r="B26" s="37" t="s">
        <v>41</v>
      </c>
      <c r="C26" s="28" t="str">
        <f>VLOOKUP(B26,Remark!C:D,2,0)</f>
        <v>SURA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4"/>
      <c r="W26" s="34"/>
      <c r="X26" s="34"/>
      <c r="Y26" s="34">
        <v>121</v>
      </c>
      <c r="Z26" s="34">
        <v>11699</v>
      </c>
      <c r="AA26" s="74">
        <f t="shared" si="9"/>
        <v>2924.75</v>
      </c>
      <c r="AB26" s="34">
        <v>306</v>
      </c>
      <c r="AC26" s="34">
        <v>24508</v>
      </c>
      <c r="AD26" s="74">
        <f t="shared" si="6"/>
        <v>6127</v>
      </c>
      <c r="AE26" s="94">
        <v>383</v>
      </c>
      <c r="AF26" s="94">
        <v>32393</v>
      </c>
      <c r="AG26" s="74">
        <f t="shared" si="10"/>
        <v>8098.25</v>
      </c>
    </row>
    <row r="27" spans="1:33">
      <c r="A27" s="28">
        <v>25</v>
      </c>
      <c r="B27" s="37" t="s">
        <v>42</v>
      </c>
      <c r="C27" s="28" t="str">
        <f>VLOOKUP(B27,Remark!C:D,2,0)</f>
        <v>HPPY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4"/>
      <c r="W27" s="34"/>
      <c r="X27" s="34"/>
      <c r="Y27" s="34">
        <v>146</v>
      </c>
      <c r="Z27" s="34">
        <v>13010</v>
      </c>
      <c r="AA27" s="74">
        <f t="shared" si="9"/>
        <v>3252.5</v>
      </c>
      <c r="AB27" s="34">
        <v>254</v>
      </c>
      <c r="AC27" s="34">
        <v>24822</v>
      </c>
      <c r="AD27" s="74">
        <f t="shared" si="6"/>
        <v>6205.5</v>
      </c>
      <c r="AE27" s="94">
        <v>319</v>
      </c>
      <c r="AF27" s="94">
        <v>30535</v>
      </c>
      <c r="AG27" s="74">
        <f t="shared" si="10"/>
        <v>7633.75</v>
      </c>
    </row>
    <row r="28" spans="1:33">
      <c r="A28" s="28">
        <v>26</v>
      </c>
      <c r="B28" s="37" t="s">
        <v>44</v>
      </c>
      <c r="C28" s="28" t="str">
        <f>VLOOKUP(B28,Remark!C:D,2,0)</f>
        <v>PKED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4"/>
      <c r="W28" s="34"/>
      <c r="X28" s="34"/>
      <c r="Y28" s="34">
        <v>288</v>
      </c>
      <c r="Z28" s="34">
        <v>22018</v>
      </c>
      <c r="AA28" s="74">
        <f t="shared" si="9"/>
        <v>5504.5</v>
      </c>
      <c r="AB28" s="34">
        <v>455</v>
      </c>
      <c r="AC28" s="34">
        <v>35981</v>
      </c>
      <c r="AD28" s="74">
        <f t="shared" si="6"/>
        <v>8995.25</v>
      </c>
      <c r="AE28" s="94">
        <v>640</v>
      </c>
      <c r="AF28" s="94">
        <v>56188</v>
      </c>
      <c r="AG28" s="74">
        <f t="shared" si="10"/>
        <v>14047</v>
      </c>
    </row>
    <row r="29" spans="1:33">
      <c r="A29" s="28">
        <v>27</v>
      </c>
      <c r="B29" s="32" t="s">
        <v>831</v>
      </c>
      <c r="C29" s="28" t="str">
        <f>VLOOKUP(B29,Remark!C:D,2,0)</f>
        <v>TEPA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4"/>
      <c r="W29" s="34"/>
      <c r="X29" s="34"/>
      <c r="Y29" s="34"/>
      <c r="Z29" s="34"/>
      <c r="AA29" s="34"/>
      <c r="AB29" s="34">
        <v>98</v>
      </c>
      <c r="AC29" s="34">
        <v>6810</v>
      </c>
      <c r="AD29" s="74">
        <f t="shared" si="6"/>
        <v>1702.5</v>
      </c>
      <c r="AE29" s="94">
        <v>277</v>
      </c>
      <c r="AF29" s="94">
        <v>24237</v>
      </c>
      <c r="AG29" s="74">
        <f t="shared" si="10"/>
        <v>6059.25</v>
      </c>
    </row>
    <row r="30" spans="1:33">
      <c r="A30" s="28">
        <v>28</v>
      </c>
      <c r="B30" s="32" t="s">
        <v>832</v>
      </c>
      <c r="C30" s="28" t="str">
        <f>VLOOKUP(B30,Remark!C:D,2,0)</f>
        <v>Kerry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4"/>
      <c r="W30" s="34"/>
      <c r="X30" s="34"/>
      <c r="Y30" s="34"/>
      <c r="Z30" s="34"/>
      <c r="AA30" s="34"/>
      <c r="AB30" s="34">
        <v>211</v>
      </c>
      <c r="AC30" s="34">
        <v>22167</v>
      </c>
      <c r="AD30" s="74">
        <f t="shared" si="6"/>
        <v>5541.75</v>
      </c>
      <c r="AE30" s="94">
        <v>411</v>
      </c>
      <c r="AF30" s="94">
        <v>39121</v>
      </c>
      <c r="AG30" s="74">
        <f t="shared" si="10"/>
        <v>9780.25</v>
      </c>
    </row>
    <row r="31" spans="1:33">
      <c r="A31" s="28">
        <v>29</v>
      </c>
      <c r="B31" s="32" t="s">
        <v>833</v>
      </c>
      <c r="C31" s="28" t="str">
        <f>VLOOKUP(B31,Remark!C:D,2,0)</f>
        <v>TUPM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4"/>
      <c r="W31" s="34"/>
      <c r="X31" s="34"/>
      <c r="Y31" s="34"/>
      <c r="Z31" s="34"/>
      <c r="AA31" s="34"/>
      <c r="AB31" s="34">
        <v>506</v>
      </c>
      <c r="AC31" s="34">
        <v>54470</v>
      </c>
      <c r="AD31" s="74">
        <f t="shared" si="6"/>
        <v>13617.5</v>
      </c>
      <c r="AE31" s="94">
        <v>1029</v>
      </c>
      <c r="AF31" s="94">
        <v>121443</v>
      </c>
      <c r="AG31" s="74">
        <f t="shared" si="10"/>
        <v>30360.75</v>
      </c>
    </row>
    <row r="32" spans="1:33">
      <c r="A32" s="28">
        <v>30</v>
      </c>
      <c r="B32" s="32" t="s">
        <v>834</v>
      </c>
      <c r="C32" s="28" t="str">
        <f>VLOOKUP(B32,Remark!C:D,2,0)</f>
        <v>BPEE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4"/>
      <c r="W32" s="34"/>
      <c r="X32" s="34"/>
      <c r="Y32" s="34"/>
      <c r="Z32" s="34"/>
      <c r="AA32" s="34"/>
      <c r="AB32" s="34">
        <v>140</v>
      </c>
      <c r="AC32" s="34">
        <v>10884</v>
      </c>
      <c r="AD32" s="74">
        <f t="shared" si="6"/>
        <v>2721</v>
      </c>
      <c r="AE32" s="94">
        <v>335</v>
      </c>
      <c r="AF32" s="94">
        <v>28399</v>
      </c>
      <c r="AG32" s="74">
        <f t="shared" si="10"/>
        <v>7099.75</v>
      </c>
    </row>
    <row r="33" spans="1:33">
      <c r="A33" s="28">
        <v>31</v>
      </c>
      <c r="B33" s="32" t="s">
        <v>835</v>
      </c>
      <c r="C33" s="28" t="str">
        <f>VLOOKUP(B33,Remark!C:D,2,0)</f>
        <v>BYAI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4"/>
      <c r="W33" s="34"/>
      <c r="X33" s="34"/>
      <c r="Y33" s="34"/>
      <c r="Z33" s="34"/>
      <c r="AA33" s="34"/>
      <c r="AB33" s="34">
        <v>73</v>
      </c>
      <c r="AC33" s="34">
        <v>6271</v>
      </c>
      <c r="AD33" s="74">
        <f t="shared" si="6"/>
        <v>1567.75</v>
      </c>
      <c r="AE33" s="94">
        <v>108</v>
      </c>
      <c r="AF33" s="94">
        <v>7834</v>
      </c>
      <c r="AG33" s="74">
        <f t="shared" si="10"/>
        <v>1958.5</v>
      </c>
    </row>
    <row r="34" spans="1:33">
      <c r="A34" s="28">
        <v>32</v>
      </c>
      <c r="B34" s="32" t="s">
        <v>836</v>
      </c>
      <c r="C34" s="28" t="str">
        <f>VLOOKUP(B34,Remark!C:D,2,0)</f>
        <v>Kerry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4"/>
      <c r="W34" s="34"/>
      <c r="X34" s="34"/>
      <c r="Y34" s="34"/>
      <c r="Z34" s="34"/>
      <c r="AA34" s="34"/>
      <c r="AB34" s="34">
        <v>97</v>
      </c>
      <c r="AC34" s="34">
        <v>7689</v>
      </c>
      <c r="AD34" s="74">
        <f t="shared" si="6"/>
        <v>1922.25</v>
      </c>
      <c r="AE34" s="94">
        <v>321</v>
      </c>
      <c r="AF34" s="94">
        <v>25655</v>
      </c>
      <c r="AG34" s="74">
        <f t="shared" si="10"/>
        <v>6413.75</v>
      </c>
    </row>
    <row r="35" spans="1:33">
      <c r="A35" s="28">
        <v>33</v>
      </c>
      <c r="B35" s="32" t="s">
        <v>837</v>
      </c>
      <c r="C35" s="28" t="str">
        <f>VLOOKUP(B35,Remark!C:D,2,0)</f>
        <v>Kerry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4"/>
      <c r="W35" s="34"/>
      <c r="X35" s="34"/>
      <c r="Y35" s="34"/>
      <c r="Z35" s="34"/>
      <c r="AA35" s="34"/>
      <c r="AB35" s="34">
        <v>44</v>
      </c>
      <c r="AC35" s="34">
        <v>2540</v>
      </c>
      <c r="AD35" s="74">
        <f t="shared" si="6"/>
        <v>635</v>
      </c>
      <c r="AE35" s="94">
        <v>139</v>
      </c>
      <c r="AF35" s="94">
        <v>11609</v>
      </c>
      <c r="AG35" s="74">
        <f t="shared" si="10"/>
        <v>2902.25</v>
      </c>
    </row>
    <row r="36" spans="1:33">
      <c r="A36" s="28">
        <v>34</v>
      </c>
      <c r="B36" s="32" t="s">
        <v>838</v>
      </c>
      <c r="C36" s="28" t="str">
        <f>VLOOKUP(B36,Remark!C:D,2,0)</f>
        <v>Kerry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4"/>
      <c r="W36" s="34"/>
      <c r="X36" s="34"/>
      <c r="Y36" s="34"/>
      <c r="Z36" s="34"/>
      <c r="AA36" s="34"/>
      <c r="AB36" s="34">
        <v>40</v>
      </c>
      <c r="AC36" s="34">
        <v>3822</v>
      </c>
      <c r="AD36" s="74">
        <f t="shared" si="6"/>
        <v>955.5</v>
      </c>
      <c r="AE36" s="94">
        <v>228</v>
      </c>
      <c r="AF36" s="94">
        <v>23238</v>
      </c>
      <c r="AG36" s="74">
        <f t="shared" si="10"/>
        <v>5809.5</v>
      </c>
    </row>
    <row r="37" spans="1:33">
      <c r="A37" s="28">
        <v>35</v>
      </c>
      <c r="B37" s="32" t="s">
        <v>839</v>
      </c>
      <c r="C37" s="28" t="str">
        <f>VLOOKUP(B37,Remark!C:D,2,0)</f>
        <v>Kerry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4"/>
      <c r="W37" s="34"/>
      <c r="X37" s="34"/>
      <c r="Y37" s="34"/>
      <c r="Z37" s="34"/>
      <c r="AA37" s="34"/>
      <c r="AB37" s="34">
        <v>33</v>
      </c>
      <c r="AC37" s="34">
        <v>2603</v>
      </c>
      <c r="AD37" s="74">
        <f t="shared" si="6"/>
        <v>650.75</v>
      </c>
      <c r="AE37" s="94">
        <v>182</v>
      </c>
      <c r="AF37" s="94">
        <v>18826</v>
      </c>
      <c r="AG37" s="74">
        <f t="shared" si="10"/>
        <v>4706.5</v>
      </c>
    </row>
    <row r="38" spans="1:33" ht="12" customHeight="1">
      <c r="A38" s="28">
        <v>36</v>
      </c>
      <c r="B38" s="32" t="s">
        <v>840</v>
      </c>
      <c r="C38" s="28" t="str">
        <f>VLOOKUP(B38,Remark!C:D,2,0)</f>
        <v>MAHA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4"/>
      <c r="W38" s="34"/>
      <c r="X38" s="34"/>
      <c r="Y38" s="34"/>
      <c r="Z38" s="34"/>
      <c r="AA38" s="34"/>
      <c r="AB38" s="34">
        <v>11</v>
      </c>
      <c r="AC38" s="34">
        <v>779</v>
      </c>
      <c r="AD38" s="74">
        <f t="shared" si="6"/>
        <v>194.75</v>
      </c>
      <c r="AE38" s="94">
        <v>187</v>
      </c>
      <c r="AF38" s="94">
        <v>12399</v>
      </c>
      <c r="AG38" s="74">
        <f t="shared" si="10"/>
        <v>3099.75</v>
      </c>
    </row>
    <row r="39" spans="1:33" ht="14.25" customHeight="1">
      <c r="A39" s="28">
        <v>37</v>
      </c>
      <c r="B39" s="24" t="s">
        <v>1095</v>
      </c>
      <c r="C39" s="28" t="str">
        <f>VLOOKUP(B39,Remark!C:D,2,0)</f>
        <v>Kerry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4"/>
      <c r="W39" s="34"/>
      <c r="X39" s="34"/>
      <c r="Y39" s="34"/>
      <c r="Z39" s="34"/>
      <c r="AA39" s="34"/>
      <c r="AB39" s="34"/>
      <c r="AC39" s="34"/>
      <c r="AD39" s="74"/>
      <c r="AE39" s="94">
        <v>271</v>
      </c>
      <c r="AF39" s="94">
        <v>30449</v>
      </c>
      <c r="AG39" s="74">
        <f t="shared" si="10"/>
        <v>7612.25</v>
      </c>
    </row>
    <row r="40" spans="1:33">
      <c r="A40" s="135" t="s">
        <v>926</v>
      </c>
      <c r="B40" s="136"/>
      <c r="C40" s="137"/>
      <c r="D40" s="38">
        <f t="shared" ref="D40:AA40" si="11">SUM(D3:D38)</f>
        <v>106</v>
      </c>
      <c r="E40" s="38">
        <f t="shared" si="11"/>
        <v>11206</v>
      </c>
      <c r="F40" s="38">
        <f t="shared" si="11"/>
        <v>2801.5</v>
      </c>
      <c r="G40" s="38">
        <f t="shared" si="11"/>
        <v>771</v>
      </c>
      <c r="H40" s="38">
        <f t="shared" si="11"/>
        <v>68167</v>
      </c>
      <c r="I40" s="38">
        <f t="shared" si="11"/>
        <v>17041.75</v>
      </c>
      <c r="J40" s="38">
        <f t="shared" si="11"/>
        <v>1180</v>
      </c>
      <c r="K40" s="38">
        <f t="shared" si="11"/>
        <v>103631</v>
      </c>
      <c r="L40" s="38">
        <f t="shared" si="11"/>
        <v>25907.75</v>
      </c>
      <c r="M40" s="38">
        <f t="shared" si="11"/>
        <v>1393</v>
      </c>
      <c r="N40" s="38">
        <f t="shared" si="11"/>
        <v>130955</v>
      </c>
      <c r="O40" s="38">
        <f t="shared" si="11"/>
        <v>32738.75</v>
      </c>
      <c r="P40" s="38">
        <f t="shared" si="11"/>
        <v>1918</v>
      </c>
      <c r="Q40" s="38">
        <f t="shared" si="11"/>
        <v>179246</v>
      </c>
      <c r="R40" s="38">
        <f t="shared" si="11"/>
        <v>44811.5</v>
      </c>
      <c r="S40" s="38">
        <f t="shared" si="11"/>
        <v>3341</v>
      </c>
      <c r="T40" s="38">
        <f t="shared" si="11"/>
        <v>300931</v>
      </c>
      <c r="U40" s="38">
        <f t="shared" si="11"/>
        <v>75232.75</v>
      </c>
      <c r="V40" s="38">
        <f t="shared" si="11"/>
        <v>5129</v>
      </c>
      <c r="W40" s="38">
        <f t="shared" si="11"/>
        <v>443513</v>
      </c>
      <c r="X40" s="38">
        <f t="shared" si="11"/>
        <v>110878.25</v>
      </c>
      <c r="Y40" s="38">
        <f t="shared" si="11"/>
        <v>9019</v>
      </c>
      <c r="Z40" s="38">
        <f t="shared" si="11"/>
        <v>809079</v>
      </c>
      <c r="AA40" s="38">
        <f t="shared" si="11"/>
        <v>202269.75</v>
      </c>
      <c r="AB40" s="103">
        <f t="shared" ref="AB40:AF40" si="12">SUM(AB3:AB39)</f>
        <v>13275</v>
      </c>
      <c r="AC40" s="103">
        <f t="shared" si="12"/>
        <v>1208977</v>
      </c>
      <c r="AD40" s="103">
        <f t="shared" si="12"/>
        <v>302244.25</v>
      </c>
      <c r="AE40" s="103">
        <f t="shared" si="12"/>
        <v>19647</v>
      </c>
      <c r="AF40" s="103">
        <f t="shared" si="12"/>
        <v>1902933</v>
      </c>
      <c r="AG40" s="103">
        <f>SUM(AG3:AG39)</f>
        <v>475733.25</v>
      </c>
    </row>
  </sheetData>
  <mergeCells count="14">
    <mergeCell ref="A40:C40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G350"/>
  <sheetViews>
    <sheetView showGridLines="0" topLeftCell="A330" workbookViewId="0">
      <selection activeCell="AH11" sqref="AH11"/>
    </sheetView>
  </sheetViews>
  <sheetFormatPr defaultRowHeight="15.75" customHeight="1"/>
  <cols>
    <col min="1" max="1" width="6" style="48" customWidth="1"/>
    <col min="2" max="2" width="48.7109375" style="20" bestFit="1" customWidth="1"/>
    <col min="3" max="3" width="9.140625" style="20"/>
    <col min="4" max="23" width="9.42578125" style="20" hidden="1" customWidth="1"/>
    <col min="24" max="24" width="9.7109375" style="20" hidden="1" customWidth="1"/>
    <col min="25" max="25" width="9.42578125" style="20" hidden="1" customWidth="1"/>
    <col min="26" max="26" width="10" style="20" hidden="1" customWidth="1"/>
    <col min="27" max="27" width="11" style="20" hidden="1" customWidth="1"/>
    <col min="28" max="28" width="9.42578125" style="20" hidden="1" customWidth="1"/>
    <col min="29" max="29" width="10" style="20" hidden="1" customWidth="1"/>
    <col min="30" max="30" width="11" style="20" hidden="1" customWidth="1"/>
    <col min="31" max="31" width="11" style="20" customWidth="1"/>
    <col min="32" max="32" width="12.42578125" style="20" bestFit="1" customWidth="1"/>
    <col min="33" max="33" width="12.28515625" style="20" customWidth="1"/>
    <col min="34" max="34" width="9.140625" style="20"/>
    <col min="35" max="35" width="9.140625" style="20" customWidth="1"/>
    <col min="36" max="16384" width="9.140625" style="20"/>
  </cols>
  <sheetData>
    <row r="1" spans="1:33" ht="15.75" customHeight="1">
      <c r="A1" s="148" t="s">
        <v>0</v>
      </c>
      <c r="B1" s="150" t="s">
        <v>2</v>
      </c>
      <c r="C1" s="148" t="s">
        <v>1</v>
      </c>
      <c r="D1" s="152">
        <v>42795</v>
      </c>
      <c r="E1" s="153"/>
      <c r="F1" s="154"/>
      <c r="G1" s="152">
        <v>42826</v>
      </c>
      <c r="H1" s="153"/>
      <c r="I1" s="154"/>
      <c r="J1" s="152">
        <v>42856</v>
      </c>
      <c r="K1" s="153"/>
      <c r="L1" s="154"/>
      <c r="M1" s="152">
        <v>42887</v>
      </c>
      <c r="N1" s="153"/>
      <c r="O1" s="154"/>
      <c r="P1" s="152">
        <v>42917</v>
      </c>
      <c r="Q1" s="153"/>
      <c r="R1" s="154"/>
      <c r="S1" s="152">
        <v>42948</v>
      </c>
      <c r="T1" s="153"/>
      <c r="U1" s="154"/>
      <c r="V1" s="152">
        <v>42979</v>
      </c>
      <c r="W1" s="153"/>
      <c r="X1" s="154"/>
      <c r="Y1" s="152">
        <v>43009</v>
      </c>
      <c r="Z1" s="153"/>
      <c r="AA1" s="154"/>
      <c r="AB1" s="147">
        <v>43040</v>
      </c>
      <c r="AC1" s="147"/>
      <c r="AD1" s="147"/>
      <c r="AE1" s="147">
        <v>43070</v>
      </c>
      <c r="AF1" s="147"/>
      <c r="AG1" s="147"/>
    </row>
    <row r="2" spans="1:33" ht="15.75" customHeight="1">
      <c r="A2" s="149"/>
      <c r="B2" s="151"/>
      <c r="C2" s="149"/>
      <c r="D2" s="46" t="s">
        <v>925</v>
      </c>
      <c r="E2" s="46" t="s">
        <v>924</v>
      </c>
      <c r="F2" s="75">
        <v>0.25</v>
      </c>
      <c r="G2" s="46" t="s">
        <v>925</v>
      </c>
      <c r="H2" s="46" t="s">
        <v>924</v>
      </c>
      <c r="I2" s="75">
        <v>0.25</v>
      </c>
      <c r="J2" s="46" t="s">
        <v>925</v>
      </c>
      <c r="K2" s="46" t="s">
        <v>924</v>
      </c>
      <c r="L2" s="75">
        <v>0.25</v>
      </c>
      <c r="M2" s="46" t="s">
        <v>925</v>
      </c>
      <c r="N2" s="46" t="s">
        <v>924</v>
      </c>
      <c r="O2" s="75">
        <v>0.25</v>
      </c>
      <c r="P2" s="46" t="s">
        <v>925</v>
      </c>
      <c r="Q2" s="46" t="s">
        <v>924</v>
      </c>
      <c r="R2" s="75">
        <v>0.25</v>
      </c>
      <c r="S2" s="46" t="s">
        <v>925</v>
      </c>
      <c r="T2" s="47" t="s">
        <v>924</v>
      </c>
      <c r="U2" s="75">
        <v>0.25</v>
      </c>
      <c r="V2" s="46" t="s">
        <v>925</v>
      </c>
      <c r="W2" s="47" t="s">
        <v>924</v>
      </c>
      <c r="X2" s="75">
        <v>0.25</v>
      </c>
      <c r="Y2" s="46" t="s">
        <v>925</v>
      </c>
      <c r="Z2" s="47" t="s">
        <v>924</v>
      </c>
      <c r="AA2" s="75">
        <v>0.25</v>
      </c>
      <c r="AB2" s="46" t="s">
        <v>925</v>
      </c>
      <c r="AC2" s="47" t="s">
        <v>924</v>
      </c>
      <c r="AD2" s="75">
        <v>0.25</v>
      </c>
      <c r="AE2" s="46" t="s">
        <v>925</v>
      </c>
      <c r="AF2" s="47" t="s">
        <v>924</v>
      </c>
      <c r="AG2" s="75">
        <v>0.25</v>
      </c>
    </row>
    <row r="3" spans="1:33" ht="15.75" customHeight="1">
      <c r="A3" s="1">
        <v>1</v>
      </c>
      <c r="B3" s="7" t="s">
        <v>46</v>
      </c>
      <c r="C3" s="1" t="str">
        <f>VLOOKUP(B3,Remark!G:H,2,0)</f>
        <v>Kerry</v>
      </c>
      <c r="D3" s="41">
        <v>79</v>
      </c>
      <c r="E3" s="42">
        <v>5005</v>
      </c>
      <c r="F3" s="74">
        <f>E3*25%</f>
        <v>1251.25</v>
      </c>
      <c r="G3" s="41">
        <v>97</v>
      </c>
      <c r="H3" s="42">
        <v>6851</v>
      </c>
      <c r="I3" s="74">
        <f t="shared" ref="I3:I4" si="0">H3*25%</f>
        <v>1712.75</v>
      </c>
      <c r="J3" s="41">
        <v>123</v>
      </c>
      <c r="K3" s="42">
        <v>8589</v>
      </c>
      <c r="L3" s="74">
        <f>K3*25%</f>
        <v>2147.25</v>
      </c>
      <c r="M3" s="23">
        <v>139</v>
      </c>
      <c r="N3" s="43">
        <v>9101</v>
      </c>
      <c r="O3" s="74">
        <f>N3*25%</f>
        <v>2275.25</v>
      </c>
      <c r="P3" s="41">
        <v>123</v>
      </c>
      <c r="Q3" s="42">
        <v>8033</v>
      </c>
      <c r="R3" s="74">
        <f>Q3*25%</f>
        <v>2008.25</v>
      </c>
      <c r="S3" s="42">
        <v>162</v>
      </c>
      <c r="T3" s="42">
        <v>11574</v>
      </c>
      <c r="U3" s="74">
        <f t="shared" ref="U3:U34" si="1">T3*25%</f>
        <v>2893.5</v>
      </c>
      <c r="V3" s="42">
        <f>VLOOKUP(A3,[1]sum!$A$2:$H$154,7,FALSE)</f>
        <v>137</v>
      </c>
      <c r="W3" s="42">
        <f>VLOOKUP(A3,[1]sum!$A$2:$H$154,8,FALSE)</f>
        <v>9127</v>
      </c>
      <c r="X3" s="74">
        <f>W3*25%</f>
        <v>2281.75</v>
      </c>
      <c r="Y3" s="41">
        <v>199</v>
      </c>
      <c r="Z3" s="42">
        <v>12785</v>
      </c>
      <c r="AA3" s="74">
        <f>Z3*25%</f>
        <v>3196.25</v>
      </c>
      <c r="AB3" s="41">
        <v>139</v>
      </c>
      <c r="AC3" s="42">
        <v>9057</v>
      </c>
      <c r="AD3" s="74">
        <f>AC3*25%</f>
        <v>2264.25</v>
      </c>
      <c r="AE3" s="74">
        <v>192</v>
      </c>
      <c r="AF3" s="74">
        <v>11228</v>
      </c>
      <c r="AG3" s="74">
        <f>AF3*25%</f>
        <v>2807</v>
      </c>
    </row>
    <row r="4" spans="1:33" ht="15.75" customHeight="1">
      <c r="A4" s="1">
        <v>2</v>
      </c>
      <c r="B4" s="7" t="s">
        <v>47</v>
      </c>
      <c r="C4" s="1" t="str">
        <f>VLOOKUP(B4,Remark!G:H,2,0)</f>
        <v>KVIL</v>
      </c>
      <c r="D4" s="41">
        <v>34</v>
      </c>
      <c r="E4" s="42">
        <v>2510</v>
      </c>
      <c r="F4" s="74">
        <f>E4*25%</f>
        <v>627.5</v>
      </c>
      <c r="G4" s="41">
        <v>49</v>
      </c>
      <c r="H4" s="42">
        <v>3143</v>
      </c>
      <c r="I4" s="74">
        <f t="shared" si="0"/>
        <v>785.75</v>
      </c>
      <c r="J4" s="41">
        <v>52</v>
      </c>
      <c r="K4" s="42">
        <v>4376</v>
      </c>
      <c r="L4" s="74">
        <f t="shared" ref="L4:L5" si="2">K4*25%</f>
        <v>1094</v>
      </c>
      <c r="M4" s="23">
        <v>56</v>
      </c>
      <c r="N4" s="43">
        <v>4220</v>
      </c>
      <c r="O4" s="74">
        <f t="shared" ref="O4:O10" si="3">N4*25%</f>
        <v>1055</v>
      </c>
      <c r="P4" s="41">
        <v>84</v>
      </c>
      <c r="Q4" s="42">
        <v>5968</v>
      </c>
      <c r="R4" s="74">
        <f t="shared" ref="R4:R10" si="4">Q4*25%</f>
        <v>1492</v>
      </c>
      <c r="S4" s="42">
        <v>108</v>
      </c>
      <c r="T4" s="42">
        <v>6440</v>
      </c>
      <c r="U4" s="74">
        <f t="shared" si="1"/>
        <v>1610</v>
      </c>
      <c r="V4" s="42">
        <f>VLOOKUP(A4,[1]sum!$A$2:$H$154,7,FALSE)</f>
        <v>106</v>
      </c>
      <c r="W4" s="42">
        <f>VLOOKUP(A4,[1]sum!$A$2:$H$154,8,FALSE)</f>
        <v>6518</v>
      </c>
      <c r="X4" s="74">
        <f t="shared" ref="X4:X67" si="5">W4*25%</f>
        <v>1629.5</v>
      </c>
      <c r="Y4" s="41">
        <v>78</v>
      </c>
      <c r="Z4" s="42">
        <v>4794</v>
      </c>
      <c r="AA4" s="74">
        <f t="shared" ref="AA4:AA67" si="6">Z4*25%</f>
        <v>1198.5</v>
      </c>
      <c r="AB4" s="41">
        <v>131</v>
      </c>
      <c r="AC4" s="42">
        <v>8621</v>
      </c>
      <c r="AD4" s="74">
        <f t="shared" ref="AD4:AD67" si="7">AC4*25%</f>
        <v>2155.25</v>
      </c>
      <c r="AE4" s="74">
        <v>100</v>
      </c>
      <c r="AF4" s="74">
        <v>6408</v>
      </c>
      <c r="AG4" s="74">
        <f t="shared" ref="AG4:AG67" si="8">AF4*25%</f>
        <v>1602</v>
      </c>
    </row>
    <row r="5" spans="1:33" ht="15.75" customHeight="1">
      <c r="A5" s="1">
        <v>3</v>
      </c>
      <c r="B5" s="7" t="s">
        <v>48</v>
      </c>
      <c r="C5" s="1" t="str">
        <f>VLOOKUP(B5,Remark!G:H,2,0)</f>
        <v>Kerry</v>
      </c>
      <c r="D5" s="23"/>
      <c r="E5" s="23"/>
      <c r="F5" s="23"/>
      <c r="G5" s="23"/>
      <c r="H5" s="23"/>
      <c r="I5" s="23"/>
      <c r="J5" s="41">
        <v>103</v>
      </c>
      <c r="K5" s="42">
        <v>6981</v>
      </c>
      <c r="L5" s="74">
        <f t="shared" si="2"/>
        <v>1745.25</v>
      </c>
      <c r="M5" s="23">
        <v>219</v>
      </c>
      <c r="N5" s="43">
        <v>15285</v>
      </c>
      <c r="O5" s="74">
        <f t="shared" si="3"/>
        <v>3821.25</v>
      </c>
      <c r="P5" s="41">
        <v>231</v>
      </c>
      <c r="Q5" s="42">
        <v>15617</v>
      </c>
      <c r="R5" s="74">
        <f t="shared" si="4"/>
        <v>3904.25</v>
      </c>
      <c r="S5" s="42">
        <v>202</v>
      </c>
      <c r="T5" s="42">
        <v>15050</v>
      </c>
      <c r="U5" s="74">
        <f t="shared" si="1"/>
        <v>3762.5</v>
      </c>
      <c r="V5" s="42">
        <f>VLOOKUP(A5,[1]sum!$A$2:$H$154,7,FALSE)</f>
        <v>187</v>
      </c>
      <c r="W5" s="42">
        <f>VLOOKUP(A5,[1]sum!$A$2:$H$154,8,FALSE)</f>
        <v>12685</v>
      </c>
      <c r="X5" s="74">
        <f t="shared" si="5"/>
        <v>3171.25</v>
      </c>
      <c r="Y5" s="41">
        <v>236</v>
      </c>
      <c r="Z5" s="42">
        <v>14936</v>
      </c>
      <c r="AA5" s="74">
        <f t="shared" si="6"/>
        <v>3734</v>
      </c>
      <c r="AB5" s="41">
        <v>273</v>
      </c>
      <c r="AC5" s="42">
        <v>16763</v>
      </c>
      <c r="AD5" s="74">
        <f t="shared" si="7"/>
        <v>4190.75</v>
      </c>
      <c r="AE5" s="74">
        <v>197</v>
      </c>
      <c r="AF5" s="74">
        <v>13307</v>
      </c>
      <c r="AG5" s="74">
        <f t="shared" si="8"/>
        <v>3326.75</v>
      </c>
    </row>
    <row r="6" spans="1:33" ht="15.75" customHeight="1">
      <c r="A6" s="1">
        <v>4</v>
      </c>
      <c r="B6" s="7" t="s">
        <v>49</v>
      </c>
      <c r="C6" s="1" t="str">
        <f>VLOOKUP(B6,Remark!G:H,2,0)</f>
        <v>Kerry</v>
      </c>
      <c r="D6" s="41"/>
      <c r="E6" s="42"/>
      <c r="F6" s="42"/>
      <c r="G6" s="23"/>
      <c r="H6" s="23"/>
      <c r="I6" s="42"/>
      <c r="J6" s="23"/>
      <c r="K6" s="23"/>
      <c r="L6" s="23"/>
      <c r="M6" s="23">
        <v>2</v>
      </c>
      <c r="N6" s="43">
        <v>134</v>
      </c>
      <c r="O6" s="74">
        <f t="shared" si="3"/>
        <v>33.5</v>
      </c>
      <c r="P6" s="41">
        <v>21</v>
      </c>
      <c r="Q6" s="42">
        <v>1607</v>
      </c>
      <c r="R6" s="74">
        <f t="shared" si="4"/>
        <v>401.75</v>
      </c>
      <c r="S6" s="42">
        <v>54</v>
      </c>
      <c r="T6" s="42">
        <v>4414</v>
      </c>
      <c r="U6" s="74">
        <f t="shared" si="1"/>
        <v>1103.5</v>
      </c>
      <c r="V6" s="42">
        <f>VLOOKUP(A6,[1]sum!$A$2:$H$154,7,FALSE)</f>
        <v>62</v>
      </c>
      <c r="W6" s="42">
        <f>VLOOKUP(A6,[1]sum!$A$2:$H$154,8,FALSE)</f>
        <v>4494</v>
      </c>
      <c r="X6" s="74">
        <f t="shared" si="5"/>
        <v>1123.5</v>
      </c>
      <c r="Y6" s="41">
        <v>83</v>
      </c>
      <c r="Z6" s="42">
        <v>6025</v>
      </c>
      <c r="AA6" s="74">
        <f t="shared" si="6"/>
        <v>1506.25</v>
      </c>
      <c r="AB6" s="41">
        <v>77</v>
      </c>
      <c r="AC6" s="42">
        <v>5063</v>
      </c>
      <c r="AD6" s="74">
        <f t="shared" si="7"/>
        <v>1265.75</v>
      </c>
      <c r="AE6" s="74">
        <v>50</v>
      </c>
      <c r="AF6" s="74">
        <v>3546</v>
      </c>
      <c r="AG6" s="74">
        <f t="shared" si="8"/>
        <v>886.5</v>
      </c>
    </row>
    <row r="7" spans="1:33" ht="15.75" customHeight="1">
      <c r="A7" s="1">
        <v>5</v>
      </c>
      <c r="B7" s="7" t="s">
        <v>50</v>
      </c>
      <c r="C7" s="1" t="str">
        <f>VLOOKUP(B7,Remark!G:H,2,0)</f>
        <v>Kerry</v>
      </c>
      <c r="D7" s="23"/>
      <c r="E7" s="23"/>
      <c r="F7" s="23"/>
      <c r="G7" s="23"/>
      <c r="H7" s="23"/>
      <c r="I7" s="23"/>
      <c r="J7" s="23"/>
      <c r="K7" s="23"/>
      <c r="L7" s="23"/>
      <c r="M7" s="23">
        <v>5</v>
      </c>
      <c r="N7" s="43">
        <v>431</v>
      </c>
      <c r="O7" s="74">
        <f t="shared" si="3"/>
        <v>107.75</v>
      </c>
      <c r="P7" s="41">
        <v>68</v>
      </c>
      <c r="Q7" s="42">
        <v>4232</v>
      </c>
      <c r="R7" s="74">
        <f t="shared" si="4"/>
        <v>1058</v>
      </c>
      <c r="S7" s="42">
        <v>42</v>
      </c>
      <c r="T7" s="42">
        <v>2610</v>
      </c>
      <c r="U7" s="74">
        <f t="shared" si="1"/>
        <v>652.5</v>
      </c>
      <c r="V7" s="42">
        <f>VLOOKUP(A7,[1]sum!$A$2:$H$154,7,FALSE)</f>
        <v>51</v>
      </c>
      <c r="W7" s="42">
        <f>VLOOKUP(A7,[1]sum!$A$2:$H$154,8,FALSE)</f>
        <v>3797</v>
      </c>
      <c r="X7" s="74">
        <f t="shared" si="5"/>
        <v>949.25</v>
      </c>
      <c r="Y7" s="41">
        <v>128</v>
      </c>
      <c r="Z7" s="42">
        <v>8796</v>
      </c>
      <c r="AA7" s="74">
        <f t="shared" si="6"/>
        <v>2199</v>
      </c>
      <c r="AB7" s="41">
        <v>228</v>
      </c>
      <c r="AC7" s="42">
        <v>14244</v>
      </c>
      <c r="AD7" s="74">
        <f t="shared" si="7"/>
        <v>3561</v>
      </c>
      <c r="AE7" s="74">
        <v>240</v>
      </c>
      <c r="AF7" s="74">
        <v>14252</v>
      </c>
      <c r="AG7" s="74">
        <f t="shared" si="8"/>
        <v>3563</v>
      </c>
    </row>
    <row r="8" spans="1:33" ht="15.75" customHeight="1">
      <c r="A8" s="1">
        <v>6</v>
      </c>
      <c r="B8" s="7" t="s">
        <v>51</v>
      </c>
      <c r="C8" s="1" t="str">
        <f>VLOOKUP(B8,Remark!G:H,2,0)</f>
        <v>Kerry</v>
      </c>
      <c r="D8" s="41"/>
      <c r="E8" s="42"/>
      <c r="F8" s="42"/>
      <c r="G8" s="23"/>
      <c r="H8" s="23"/>
      <c r="I8" s="42"/>
      <c r="J8" s="23"/>
      <c r="K8" s="23"/>
      <c r="L8" s="23"/>
      <c r="M8" s="23">
        <v>6</v>
      </c>
      <c r="N8" s="43">
        <v>466</v>
      </c>
      <c r="O8" s="74">
        <f t="shared" si="3"/>
        <v>116.5</v>
      </c>
      <c r="P8" s="41">
        <v>53</v>
      </c>
      <c r="Q8" s="42">
        <v>3239</v>
      </c>
      <c r="R8" s="74">
        <f t="shared" si="4"/>
        <v>809.75</v>
      </c>
      <c r="S8" s="42">
        <v>69</v>
      </c>
      <c r="T8" s="42">
        <v>5423</v>
      </c>
      <c r="U8" s="74">
        <f t="shared" si="1"/>
        <v>1355.75</v>
      </c>
      <c r="V8" s="42">
        <f>VLOOKUP(A8,[1]sum!$A$2:$H$154,7,FALSE)</f>
        <v>103</v>
      </c>
      <c r="W8" s="42">
        <f>VLOOKUP(A8,[1]sum!$A$2:$H$154,8,FALSE)</f>
        <v>8701</v>
      </c>
      <c r="X8" s="74">
        <f t="shared" si="5"/>
        <v>2175.25</v>
      </c>
      <c r="Y8" s="41">
        <v>99</v>
      </c>
      <c r="Z8" s="42">
        <v>6869</v>
      </c>
      <c r="AA8" s="74">
        <f t="shared" si="6"/>
        <v>1717.25</v>
      </c>
      <c r="AB8" s="41">
        <v>87</v>
      </c>
      <c r="AC8" s="42">
        <v>4885</v>
      </c>
      <c r="AD8" s="74">
        <f t="shared" si="7"/>
        <v>1221.25</v>
      </c>
      <c r="AE8" s="74">
        <v>125</v>
      </c>
      <c r="AF8" s="74">
        <v>7379</v>
      </c>
      <c r="AG8" s="74">
        <f t="shared" si="8"/>
        <v>1844.75</v>
      </c>
    </row>
    <row r="9" spans="1:33" ht="15.75" customHeight="1">
      <c r="A9" s="1">
        <v>7</v>
      </c>
      <c r="B9" s="7" t="s">
        <v>52</v>
      </c>
      <c r="C9" s="1" t="str">
        <f>VLOOKUP(B9,Remark!G:H,2,0)</f>
        <v>Kerry</v>
      </c>
      <c r="D9" s="41"/>
      <c r="E9" s="42"/>
      <c r="F9" s="42"/>
      <c r="G9" s="23"/>
      <c r="H9" s="23"/>
      <c r="I9" s="42"/>
      <c r="J9" s="23"/>
      <c r="K9" s="23"/>
      <c r="L9" s="23"/>
      <c r="M9" s="23">
        <v>13</v>
      </c>
      <c r="N9" s="43">
        <v>835</v>
      </c>
      <c r="O9" s="74">
        <f t="shared" si="3"/>
        <v>208.75</v>
      </c>
      <c r="P9" s="41">
        <v>106</v>
      </c>
      <c r="Q9" s="42">
        <v>7454</v>
      </c>
      <c r="R9" s="74">
        <f t="shared" si="4"/>
        <v>1863.5</v>
      </c>
      <c r="S9" s="42">
        <v>174</v>
      </c>
      <c r="T9" s="42">
        <v>11250</v>
      </c>
      <c r="U9" s="74">
        <f t="shared" si="1"/>
        <v>2812.5</v>
      </c>
      <c r="V9" s="42">
        <f>VLOOKUP(A9,[1]sum!$A$2:$H$154,7,FALSE)</f>
        <v>101</v>
      </c>
      <c r="W9" s="42">
        <f>VLOOKUP(A9,[1]sum!$A$2:$H$154,8,FALSE)</f>
        <v>8243</v>
      </c>
      <c r="X9" s="74">
        <f t="shared" si="5"/>
        <v>2060.75</v>
      </c>
      <c r="Y9" s="41">
        <v>173</v>
      </c>
      <c r="Z9" s="42">
        <v>15271</v>
      </c>
      <c r="AA9" s="74">
        <f t="shared" si="6"/>
        <v>3817.75</v>
      </c>
      <c r="AB9" s="41">
        <v>135</v>
      </c>
      <c r="AC9" s="42">
        <v>9881</v>
      </c>
      <c r="AD9" s="74">
        <f t="shared" si="7"/>
        <v>2470.25</v>
      </c>
      <c r="AE9" s="74">
        <v>116</v>
      </c>
      <c r="AF9" s="74">
        <v>6896</v>
      </c>
      <c r="AG9" s="74">
        <f t="shared" si="8"/>
        <v>1724</v>
      </c>
    </row>
    <row r="10" spans="1:33" ht="15.75" customHeight="1">
      <c r="A10" s="1">
        <v>8</v>
      </c>
      <c r="B10" s="7" t="s">
        <v>53</v>
      </c>
      <c r="C10" s="1" t="str">
        <f>VLOOKUP(B10,Remark!G:H,2,0)</f>
        <v>Kerry</v>
      </c>
      <c r="D10" s="41"/>
      <c r="E10" s="42"/>
      <c r="F10" s="42"/>
      <c r="G10" s="23"/>
      <c r="H10" s="23"/>
      <c r="I10" s="42"/>
      <c r="J10" s="23"/>
      <c r="K10" s="23"/>
      <c r="L10" s="23"/>
      <c r="M10" s="23">
        <v>20</v>
      </c>
      <c r="N10" s="43">
        <v>1364</v>
      </c>
      <c r="O10" s="74">
        <f t="shared" si="3"/>
        <v>341</v>
      </c>
      <c r="P10" s="41">
        <v>51</v>
      </c>
      <c r="Q10" s="42">
        <v>3905</v>
      </c>
      <c r="R10" s="74">
        <f t="shared" si="4"/>
        <v>976.25</v>
      </c>
      <c r="S10" s="42">
        <v>73</v>
      </c>
      <c r="T10" s="42">
        <v>5691</v>
      </c>
      <c r="U10" s="74">
        <f t="shared" si="1"/>
        <v>1422.75</v>
      </c>
      <c r="V10" s="42">
        <f>VLOOKUP(A10,[1]sum!$A$2:$H$154,7,FALSE)</f>
        <v>122</v>
      </c>
      <c r="W10" s="42">
        <f>VLOOKUP(A10,[1]sum!$A$2:$H$154,8,FALSE)</f>
        <v>8666</v>
      </c>
      <c r="X10" s="74">
        <f t="shared" si="5"/>
        <v>2166.5</v>
      </c>
      <c r="Y10" s="41">
        <v>92</v>
      </c>
      <c r="Z10" s="42">
        <v>6212</v>
      </c>
      <c r="AA10" s="74">
        <f t="shared" si="6"/>
        <v>1553</v>
      </c>
      <c r="AB10" s="41">
        <v>48</v>
      </c>
      <c r="AC10" s="42">
        <v>3064</v>
      </c>
      <c r="AD10" s="74">
        <f t="shared" si="7"/>
        <v>766</v>
      </c>
      <c r="AE10" s="74">
        <v>56</v>
      </c>
      <c r="AF10" s="74">
        <v>4208</v>
      </c>
      <c r="AG10" s="74">
        <f t="shared" si="8"/>
        <v>1052</v>
      </c>
    </row>
    <row r="11" spans="1:33" ht="15.75" customHeight="1">
      <c r="A11" s="1">
        <v>9</v>
      </c>
      <c r="B11" s="7" t="s">
        <v>54</v>
      </c>
      <c r="C11" s="1" t="str">
        <f>VLOOKUP(B11,Remark!G:H,2,0)</f>
        <v>Kerry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1"/>
      <c r="Q11" s="42"/>
      <c r="R11" s="42"/>
      <c r="S11" s="42">
        <v>81</v>
      </c>
      <c r="T11" s="42">
        <v>6151</v>
      </c>
      <c r="U11" s="74">
        <f t="shared" si="1"/>
        <v>1537.75</v>
      </c>
      <c r="V11" s="42">
        <f>VLOOKUP(A11,[1]sum!$A$2:$H$154,7,FALSE)</f>
        <v>76</v>
      </c>
      <c r="W11" s="42">
        <f>VLOOKUP(A11,[1]sum!$A$2:$H$154,8,FALSE)</f>
        <v>5672</v>
      </c>
      <c r="X11" s="74">
        <f t="shared" si="5"/>
        <v>1418</v>
      </c>
      <c r="Y11" s="41">
        <v>99</v>
      </c>
      <c r="Z11" s="42">
        <v>7373</v>
      </c>
      <c r="AA11" s="74">
        <f t="shared" si="6"/>
        <v>1843.25</v>
      </c>
      <c r="AB11" s="41">
        <v>101</v>
      </c>
      <c r="AC11" s="42">
        <v>8083</v>
      </c>
      <c r="AD11" s="74">
        <f t="shared" si="7"/>
        <v>2020.75</v>
      </c>
      <c r="AE11" s="74">
        <v>132</v>
      </c>
      <c r="AF11" s="74">
        <v>9844</v>
      </c>
      <c r="AG11" s="74">
        <f t="shared" si="8"/>
        <v>2461</v>
      </c>
    </row>
    <row r="12" spans="1:33" ht="15.75" customHeight="1">
      <c r="A12" s="1">
        <v>10</v>
      </c>
      <c r="B12" s="7" t="s">
        <v>55</v>
      </c>
      <c r="C12" s="1" t="str">
        <f>VLOOKUP(B12,Remark!G:H,2,0)</f>
        <v>TPLU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1"/>
      <c r="Q12" s="42"/>
      <c r="R12" s="42"/>
      <c r="S12" s="42">
        <v>12</v>
      </c>
      <c r="T12" s="42">
        <v>788</v>
      </c>
      <c r="U12" s="74">
        <f t="shared" si="1"/>
        <v>197</v>
      </c>
      <c r="V12" s="42">
        <f>VLOOKUP(A12,[1]sum!$A$2:$H$154,7,FALSE)</f>
        <v>107</v>
      </c>
      <c r="W12" s="42">
        <f>VLOOKUP(A12,[1]sum!$A$2:$H$154,8,FALSE)</f>
        <v>7457</v>
      </c>
      <c r="X12" s="74">
        <f t="shared" si="5"/>
        <v>1864.25</v>
      </c>
      <c r="Y12" s="41">
        <v>92</v>
      </c>
      <c r="Z12" s="42">
        <v>6384</v>
      </c>
      <c r="AA12" s="74">
        <f t="shared" si="6"/>
        <v>1596</v>
      </c>
      <c r="AB12" s="41">
        <v>188</v>
      </c>
      <c r="AC12" s="42">
        <v>12860</v>
      </c>
      <c r="AD12" s="74">
        <f t="shared" si="7"/>
        <v>3215</v>
      </c>
      <c r="AE12" s="74">
        <v>176</v>
      </c>
      <c r="AF12" s="74">
        <v>11320</v>
      </c>
      <c r="AG12" s="74">
        <f t="shared" si="8"/>
        <v>2830</v>
      </c>
    </row>
    <row r="13" spans="1:33" ht="15.75" customHeight="1">
      <c r="A13" s="1">
        <v>11</v>
      </c>
      <c r="B13" s="7" t="s">
        <v>56</v>
      </c>
      <c r="C13" s="1" t="str">
        <f>VLOOKUP(B13,Remark!G:H,2,0)</f>
        <v>PINK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1"/>
      <c r="Q13" s="42"/>
      <c r="R13" s="42"/>
      <c r="S13" s="42">
        <v>46</v>
      </c>
      <c r="T13" s="42">
        <v>8361</v>
      </c>
      <c r="U13" s="74">
        <f t="shared" si="1"/>
        <v>2090.25</v>
      </c>
      <c r="V13" s="42">
        <f>VLOOKUP(A13,[1]sum!$A$2:$H$154,7,FALSE)</f>
        <v>150</v>
      </c>
      <c r="W13" s="42">
        <f>VLOOKUP(A13,[1]sum!$A$2:$H$154,8,FALSE)</f>
        <v>11322</v>
      </c>
      <c r="X13" s="74">
        <f t="shared" si="5"/>
        <v>2830.5</v>
      </c>
      <c r="Y13" s="41">
        <v>215</v>
      </c>
      <c r="Z13" s="42">
        <v>14197</v>
      </c>
      <c r="AA13" s="74">
        <f t="shared" si="6"/>
        <v>3549.25</v>
      </c>
      <c r="AB13" s="41">
        <v>246</v>
      </c>
      <c r="AC13" s="42">
        <v>16046</v>
      </c>
      <c r="AD13" s="74">
        <f t="shared" si="7"/>
        <v>4011.5</v>
      </c>
      <c r="AE13" s="74">
        <v>324</v>
      </c>
      <c r="AF13" s="74">
        <v>19964</v>
      </c>
      <c r="AG13" s="74">
        <f t="shared" si="8"/>
        <v>4991</v>
      </c>
    </row>
    <row r="14" spans="1:33" ht="15.75" customHeight="1">
      <c r="A14" s="1">
        <v>12</v>
      </c>
      <c r="B14" s="7" t="s">
        <v>57</v>
      </c>
      <c r="C14" s="1" t="str">
        <f>VLOOKUP(B14,Remark!G:H,2,0)</f>
        <v>TPLU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1"/>
      <c r="Q14" s="42"/>
      <c r="R14" s="42"/>
      <c r="S14" s="42">
        <v>34</v>
      </c>
      <c r="T14" s="42">
        <v>2494</v>
      </c>
      <c r="U14" s="74">
        <f t="shared" si="1"/>
        <v>623.5</v>
      </c>
      <c r="V14" s="42">
        <f>VLOOKUP(A14,[1]sum!$A$2:$H$154,7,FALSE)</f>
        <v>87</v>
      </c>
      <c r="W14" s="42">
        <f>VLOOKUP(A14,[1]sum!$A$2:$H$154,8,FALSE)</f>
        <v>6257</v>
      </c>
      <c r="X14" s="74">
        <f t="shared" si="5"/>
        <v>1564.25</v>
      </c>
      <c r="Y14" s="41">
        <v>101</v>
      </c>
      <c r="Z14" s="42">
        <v>7419</v>
      </c>
      <c r="AA14" s="74">
        <f t="shared" si="6"/>
        <v>1854.75</v>
      </c>
      <c r="AB14" s="41">
        <v>216</v>
      </c>
      <c r="AC14" s="42">
        <v>13708</v>
      </c>
      <c r="AD14" s="74">
        <f t="shared" si="7"/>
        <v>3427</v>
      </c>
      <c r="AE14" s="74">
        <v>259</v>
      </c>
      <c r="AF14" s="74">
        <v>15877</v>
      </c>
      <c r="AG14" s="74">
        <f t="shared" si="8"/>
        <v>3969.25</v>
      </c>
    </row>
    <row r="15" spans="1:33" ht="15.75" customHeight="1">
      <c r="A15" s="1">
        <v>13</v>
      </c>
      <c r="B15" s="7" t="s">
        <v>59</v>
      </c>
      <c r="C15" s="1" t="str">
        <f>VLOOKUP(B15,Remark!G:H,2,0)</f>
        <v>NLCH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1"/>
      <c r="Q15" s="42"/>
      <c r="R15" s="42"/>
      <c r="S15" s="42">
        <v>32</v>
      </c>
      <c r="T15" s="42">
        <v>2156</v>
      </c>
      <c r="U15" s="74">
        <f t="shared" si="1"/>
        <v>539</v>
      </c>
      <c r="V15" s="42">
        <f>VLOOKUP(A15,[1]sum!$A$2:$H$154,7,FALSE)</f>
        <v>92</v>
      </c>
      <c r="W15" s="42">
        <f>VLOOKUP(A15,[1]sum!$A$2:$H$154,8,FALSE)</f>
        <v>6104</v>
      </c>
      <c r="X15" s="74">
        <f t="shared" si="5"/>
        <v>1526</v>
      </c>
      <c r="Y15" s="41">
        <v>139</v>
      </c>
      <c r="Z15" s="42">
        <v>10109</v>
      </c>
      <c r="AA15" s="74">
        <f t="shared" si="6"/>
        <v>2527.25</v>
      </c>
      <c r="AB15" s="41">
        <v>107</v>
      </c>
      <c r="AC15" s="42">
        <v>7573</v>
      </c>
      <c r="AD15" s="74">
        <f t="shared" si="7"/>
        <v>1893.25</v>
      </c>
      <c r="AE15" s="74">
        <v>192</v>
      </c>
      <c r="AF15" s="74">
        <v>12684</v>
      </c>
      <c r="AG15" s="74">
        <f t="shared" si="8"/>
        <v>3171</v>
      </c>
    </row>
    <row r="16" spans="1:33" ht="15.75" customHeight="1">
      <c r="A16" s="1">
        <v>14</v>
      </c>
      <c r="B16" s="7" t="s">
        <v>60</v>
      </c>
      <c r="C16" s="1" t="str">
        <f>VLOOKUP(B16,Remark!G:H,2,0)</f>
        <v>NLCH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1"/>
      <c r="Q16" s="42"/>
      <c r="R16" s="42"/>
      <c r="S16" s="42">
        <v>40</v>
      </c>
      <c r="T16" s="42">
        <v>2936</v>
      </c>
      <c r="U16" s="74">
        <f t="shared" si="1"/>
        <v>734</v>
      </c>
      <c r="V16" s="42">
        <f>VLOOKUP(A16,[1]sum!$A$2:$H$154,7,FALSE)</f>
        <v>84</v>
      </c>
      <c r="W16" s="42">
        <f>VLOOKUP(A16,[1]sum!$A$2:$H$154,8,FALSE)</f>
        <v>5780</v>
      </c>
      <c r="X16" s="74">
        <f t="shared" si="5"/>
        <v>1445</v>
      </c>
      <c r="Y16" s="41">
        <v>105</v>
      </c>
      <c r="Z16" s="42">
        <v>7567</v>
      </c>
      <c r="AA16" s="74">
        <f t="shared" si="6"/>
        <v>1891.75</v>
      </c>
      <c r="AB16" s="41">
        <v>93</v>
      </c>
      <c r="AC16" s="42">
        <v>7891</v>
      </c>
      <c r="AD16" s="74">
        <f t="shared" si="7"/>
        <v>1972.75</v>
      </c>
      <c r="AE16" s="74">
        <v>141</v>
      </c>
      <c r="AF16" s="74">
        <v>10107</v>
      </c>
      <c r="AG16" s="74">
        <f t="shared" si="8"/>
        <v>2526.75</v>
      </c>
    </row>
    <row r="17" spans="1:33" ht="15.75" customHeight="1">
      <c r="A17" s="1">
        <v>15</v>
      </c>
      <c r="B17" s="7" t="s">
        <v>61</v>
      </c>
      <c r="C17" s="1" t="str">
        <f>VLOOKUP(B17,Remark!G:H,2,0)</f>
        <v>Kerry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1"/>
      <c r="Q17" s="42"/>
      <c r="R17" s="42"/>
      <c r="S17" s="42">
        <v>45</v>
      </c>
      <c r="T17" s="42">
        <v>2859</v>
      </c>
      <c r="U17" s="74">
        <f t="shared" si="1"/>
        <v>714.75</v>
      </c>
      <c r="V17" s="42">
        <f>VLOOKUP(A17,[1]sum!$A$2:$H$154,7,FALSE)</f>
        <v>119</v>
      </c>
      <c r="W17" s="42">
        <f>VLOOKUP(A17,[1]sum!$A$2:$H$154,8,FALSE)</f>
        <v>8177</v>
      </c>
      <c r="X17" s="74">
        <f t="shared" si="5"/>
        <v>2044.25</v>
      </c>
      <c r="Y17" s="41">
        <v>165</v>
      </c>
      <c r="Z17" s="42">
        <v>10103</v>
      </c>
      <c r="AA17" s="74">
        <f t="shared" si="6"/>
        <v>2525.75</v>
      </c>
      <c r="AB17" s="41">
        <v>191</v>
      </c>
      <c r="AC17" s="42">
        <v>12065</v>
      </c>
      <c r="AD17" s="74">
        <f t="shared" si="7"/>
        <v>3016.25</v>
      </c>
      <c r="AE17" s="74">
        <v>208</v>
      </c>
      <c r="AF17" s="74">
        <v>14408</v>
      </c>
      <c r="AG17" s="74">
        <f t="shared" si="8"/>
        <v>3602</v>
      </c>
    </row>
    <row r="18" spans="1:33" ht="15.75" customHeight="1">
      <c r="A18" s="1">
        <v>16</v>
      </c>
      <c r="B18" s="7" t="s">
        <v>62</v>
      </c>
      <c r="C18" s="1" t="str">
        <f>VLOOKUP(B18,Remark!G:H,2,0)</f>
        <v>TPLU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1"/>
      <c r="Q18" s="42"/>
      <c r="R18" s="42"/>
      <c r="S18" s="42">
        <v>68</v>
      </c>
      <c r="T18" s="42">
        <f>3494+938</f>
        <v>4432</v>
      </c>
      <c r="U18" s="74">
        <f t="shared" si="1"/>
        <v>1108</v>
      </c>
      <c r="V18" s="42">
        <f>VLOOKUP(A18,[1]sum!$A$2:$H$154,7,FALSE)</f>
        <v>99</v>
      </c>
      <c r="W18" s="42">
        <f>VLOOKUP(A18,[1]sum!$A$2:$H$154,8,FALSE)</f>
        <v>6545</v>
      </c>
      <c r="X18" s="74">
        <f t="shared" si="5"/>
        <v>1636.25</v>
      </c>
      <c r="Y18" s="41">
        <v>83</v>
      </c>
      <c r="Z18" s="42">
        <v>6497</v>
      </c>
      <c r="AA18" s="74">
        <f t="shared" si="6"/>
        <v>1624.25</v>
      </c>
      <c r="AB18" s="41">
        <v>135</v>
      </c>
      <c r="AC18" s="42">
        <v>9817</v>
      </c>
      <c r="AD18" s="74">
        <f t="shared" si="7"/>
        <v>2454.25</v>
      </c>
      <c r="AE18" s="74">
        <v>147</v>
      </c>
      <c r="AF18" s="74">
        <v>11329</v>
      </c>
      <c r="AG18" s="74">
        <f t="shared" si="8"/>
        <v>2832.25</v>
      </c>
    </row>
    <row r="19" spans="1:33" ht="15.75" customHeight="1">
      <c r="A19" s="1">
        <v>17</v>
      </c>
      <c r="B19" s="7" t="s">
        <v>63</v>
      </c>
      <c r="C19" s="1" t="str">
        <f>VLOOKUP(B19,Remark!G:H,2,0)</f>
        <v>Kerry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1"/>
      <c r="Q19" s="42"/>
      <c r="R19" s="42"/>
      <c r="S19" s="42">
        <v>44</v>
      </c>
      <c r="T19" s="42">
        <v>2936</v>
      </c>
      <c r="U19" s="74">
        <f t="shared" si="1"/>
        <v>734</v>
      </c>
      <c r="V19" s="42">
        <f>VLOOKUP(A19,[1]sum!$A$2:$H$154,7,FALSE)</f>
        <v>123</v>
      </c>
      <c r="W19" s="42">
        <f>VLOOKUP(A19,[1]sum!$A$2:$H$154,8,FALSE)</f>
        <v>8453</v>
      </c>
      <c r="X19" s="74">
        <f t="shared" si="5"/>
        <v>2113.25</v>
      </c>
      <c r="Y19" s="41">
        <v>107</v>
      </c>
      <c r="Z19" s="42">
        <v>7681</v>
      </c>
      <c r="AA19" s="74">
        <f t="shared" si="6"/>
        <v>1920.25</v>
      </c>
      <c r="AB19" s="41">
        <v>174</v>
      </c>
      <c r="AC19" s="42">
        <v>12178</v>
      </c>
      <c r="AD19" s="74">
        <f t="shared" si="7"/>
        <v>3044.5</v>
      </c>
      <c r="AE19" s="74">
        <v>146</v>
      </c>
      <c r="AF19" s="74">
        <v>8606</v>
      </c>
      <c r="AG19" s="74">
        <f t="shared" si="8"/>
        <v>2151.5</v>
      </c>
    </row>
    <row r="20" spans="1:33" ht="15.75" customHeight="1">
      <c r="A20" s="1">
        <v>18</v>
      </c>
      <c r="B20" s="7" t="s">
        <v>64</v>
      </c>
      <c r="C20" s="1" t="str">
        <f>VLOOKUP(B20,Remark!G:H,2,0)</f>
        <v>NLCH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1"/>
      <c r="Q20" s="42"/>
      <c r="R20" s="42"/>
      <c r="S20" s="42">
        <v>67</v>
      </c>
      <c r="T20" s="42">
        <v>4861</v>
      </c>
      <c r="U20" s="74">
        <f t="shared" si="1"/>
        <v>1215.25</v>
      </c>
      <c r="V20" s="42">
        <f>VLOOKUP(A20,[1]sum!$A$2:$H$154,7,FALSE)</f>
        <v>100</v>
      </c>
      <c r="W20" s="42">
        <f>VLOOKUP(A20,[1]sum!$A$2:$H$154,8,FALSE)</f>
        <v>6876</v>
      </c>
      <c r="X20" s="74">
        <f t="shared" si="5"/>
        <v>1719</v>
      </c>
      <c r="Y20" s="41">
        <v>176</v>
      </c>
      <c r="Z20" s="42">
        <v>12488</v>
      </c>
      <c r="AA20" s="74">
        <f t="shared" si="6"/>
        <v>3122</v>
      </c>
      <c r="AB20" s="41">
        <v>293</v>
      </c>
      <c r="AC20" s="42">
        <v>18963</v>
      </c>
      <c r="AD20" s="74">
        <f t="shared" si="7"/>
        <v>4740.75</v>
      </c>
      <c r="AE20" s="74">
        <v>268</v>
      </c>
      <c r="AF20" s="74">
        <v>16652</v>
      </c>
      <c r="AG20" s="74">
        <f t="shared" si="8"/>
        <v>4163</v>
      </c>
    </row>
    <row r="21" spans="1:33" ht="15.75" customHeight="1">
      <c r="A21" s="1">
        <v>19</v>
      </c>
      <c r="B21" s="7" t="s">
        <v>65</v>
      </c>
      <c r="C21" s="1" t="str">
        <f>VLOOKUP(B21,Remark!G:H,2,0)</f>
        <v>Kerry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1"/>
      <c r="Q21" s="42"/>
      <c r="R21" s="42"/>
      <c r="S21" s="42">
        <v>64</v>
      </c>
      <c r="T21" s="42">
        <v>4560</v>
      </c>
      <c r="U21" s="74">
        <f t="shared" si="1"/>
        <v>1140</v>
      </c>
      <c r="V21" s="42">
        <f>VLOOKUP(A21,[1]sum!$A$2:$H$154,7,FALSE)</f>
        <v>106</v>
      </c>
      <c r="W21" s="42">
        <f>VLOOKUP(A21,[1]sum!$A$2:$H$154,8,FALSE)</f>
        <v>6702</v>
      </c>
      <c r="X21" s="74">
        <f t="shared" si="5"/>
        <v>1675.5</v>
      </c>
      <c r="Y21" s="41">
        <v>152</v>
      </c>
      <c r="Z21" s="42">
        <v>10888</v>
      </c>
      <c r="AA21" s="74">
        <f t="shared" si="6"/>
        <v>2722</v>
      </c>
      <c r="AB21" s="41">
        <v>153</v>
      </c>
      <c r="AC21" s="42">
        <v>10287</v>
      </c>
      <c r="AD21" s="74">
        <f t="shared" si="7"/>
        <v>2571.75</v>
      </c>
      <c r="AE21" s="74">
        <v>171</v>
      </c>
      <c r="AF21" s="74">
        <v>11621</v>
      </c>
      <c r="AG21" s="74">
        <f t="shared" si="8"/>
        <v>2905.25</v>
      </c>
    </row>
    <row r="22" spans="1:33" ht="15.75" customHeight="1">
      <c r="A22" s="1">
        <v>20</v>
      </c>
      <c r="B22" s="7" t="s">
        <v>67</v>
      </c>
      <c r="C22" s="1" t="str">
        <f>VLOOKUP(B22,Remark!G:H,2,0)</f>
        <v>TKRU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1"/>
      <c r="Q22" s="42"/>
      <c r="R22" s="42"/>
      <c r="S22" s="42">
        <v>30</v>
      </c>
      <c r="T22" s="42">
        <v>2190</v>
      </c>
      <c r="U22" s="74">
        <f t="shared" si="1"/>
        <v>547.5</v>
      </c>
      <c r="V22" s="42">
        <f>VLOOKUP(A22,[1]sum!$A$2:$H$154,7,FALSE)</f>
        <v>55</v>
      </c>
      <c r="W22" s="42">
        <f>VLOOKUP(A22,[1]sum!$A$2:$H$154,8,FALSE)</f>
        <v>3501</v>
      </c>
      <c r="X22" s="74">
        <f t="shared" si="5"/>
        <v>875.25</v>
      </c>
      <c r="Y22" s="41">
        <v>44</v>
      </c>
      <c r="Z22" s="42">
        <v>2788</v>
      </c>
      <c r="AA22" s="74">
        <f t="shared" si="6"/>
        <v>697</v>
      </c>
      <c r="AB22" s="41">
        <v>29</v>
      </c>
      <c r="AC22" s="42">
        <v>1855</v>
      </c>
      <c r="AD22" s="74">
        <f t="shared" si="7"/>
        <v>463.75</v>
      </c>
      <c r="AE22" s="74">
        <v>35</v>
      </c>
      <c r="AF22" s="74">
        <v>2005</v>
      </c>
      <c r="AG22" s="74">
        <f t="shared" si="8"/>
        <v>501.25</v>
      </c>
    </row>
    <row r="23" spans="1:33" ht="15.75" customHeight="1">
      <c r="A23" s="1">
        <v>21</v>
      </c>
      <c r="B23" s="7" t="s">
        <v>68</v>
      </c>
      <c r="C23" s="1" t="str">
        <f>VLOOKUP(B23,Remark!G:H,2,0)</f>
        <v>TPLU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1"/>
      <c r="Q23" s="42"/>
      <c r="R23" s="42"/>
      <c r="S23" s="42">
        <v>39</v>
      </c>
      <c r="T23" s="42">
        <v>2685</v>
      </c>
      <c r="U23" s="74">
        <f t="shared" si="1"/>
        <v>671.25</v>
      </c>
      <c r="V23" s="42">
        <f>VLOOKUP(A23,[1]sum!$A$2:$H$154,7,FALSE)</f>
        <v>51</v>
      </c>
      <c r="W23" s="42">
        <f>VLOOKUP(A23,[1]sum!$A$2:$H$154,8,FALSE)</f>
        <v>3985</v>
      </c>
      <c r="X23" s="74">
        <f t="shared" si="5"/>
        <v>996.25</v>
      </c>
      <c r="Y23" s="41">
        <v>82</v>
      </c>
      <c r="Z23" s="42">
        <v>6190</v>
      </c>
      <c r="AA23" s="74">
        <f t="shared" si="6"/>
        <v>1547.5</v>
      </c>
      <c r="AB23" s="41">
        <v>104</v>
      </c>
      <c r="AC23" s="42">
        <v>7820</v>
      </c>
      <c r="AD23" s="74">
        <f t="shared" si="7"/>
        <v>1955</v>
      </c>
      <c r="AE23" s="74">
        <v>84</v>
      </c>
      <c r="AF23" s="74">
        <v>6312</v>
      </c>
      <c r="AG23" s="74">
        <f t="shared" si="8"/>
        <v>1578</v>
      </c>
    </row>
    <row r="24" spans="1:33" ht="15.75" customHeight="1">
      <c r="A24" s="1">
        <v>22</v>
      </c>
      <c r="B24" s="7" t="s">
        <v>69</v>
      </c>
      <c r="C24" s="1" t="str">
        <f>VLOOKUP(B24,Remark!G:H,2,0)</f>
        <v>SUKS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1"/>
      <c r="Q24" s="42"/>
      <c r="R24" s="42"/>
      <c r="S24" s="42">
        <v>40</v>
      </c>
      <c r="T24" s="42">
        <v>2416</v>
      </c>
      <c r="U24" s="74">
        <f t="shared" si="1"/>
        <v>604</v>
      </c>
      <c r="V24" s="42">
        <f>VLOOKUP(A24,[1]sum!$A$2:$H$154,7,FALSE)</f>
        <v>53</v>
      </c>
      <c r="W24" s="42">
        <f>VLOOKUP(A24,[1]sum!$A$2:$H$154,8,FALSE)</f>
        <v>3231</v>
      </c>
      <c r="X24" s="74">
        <f t="shared" si="5"/>
        <v>807.75</v>
      </c>
      <c r="Y24" s="41">
        <v>103</v>
      </c>
      <c r="Z24" s="42">
        <v>6125</v>
      </c>
      <c r="AA24" s="74">
        <f t="shared" si="6"/>
        <v>1531.25</v>
      </c>
      <c r="AB24" s="41">
        <v>95</v>
      </c>
      <c r="AC24" s="42">
        <v>5837</v>
      </c>
      <c r="AD24" s="74">
        <f t="shared" si="7"/>
        <v>1459.25</v>
      </c>
      <c r="AE24" s="74">
        <v>148</v>
      </c>
      <c r="AF24" s="74">
        <v>8676</v>
      </c>
      <c r="AG24" s="74">
        <f t="shared" si="8"/>
        <v>2169</v>
      </c>
    </row>
    <row r="25" spans="1:33" ht="15.75" customHeight="1">
      <c r="A25" s="1">
        <v>23</v>
      </c>
      <c r="B25" s="7" t="s">
        <v>70</v>
      </c>
      <c r="C25" s="1" t="str">
        <f>VLOOKUP(B25,Remark!G:H,2,0)</f>
        <v>TKRU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1"/>
      <c r="Q25" s="42"/>
      <c r="R25" s="42"/>
      <c r="S25" s="42">
        <v>13</v>
      </c>
      <c r="T25" s="42">
        <v>679</v>
      </c>
      <c r="U25" s="74">
        <f t="shared" si="1"/>
        <v>169.75</v>
      </c>
      <c r="V25" s="42">
        <f>VLOOKUP(A25,[1]sum!$A$2:$H$154,7,FALSE)</f>
        <v>54</v>
      </c>
      <c r="W25" s="42">
        <f>VLOOKUP(A25,[1]sum!$A$2:$H$154,8,FALSE)</f>
        <v>3754</v>
      </c>
      <c r="X25" s="74">
        <f t="shared" si="5"/>
        <v>938.5</v>
      </c>
      <c r="Y25" s="41">
        <v>40</v>
      </c>
      <c r="Z25" s="42">
        <v>2916</v>
      </c>
      <c r="AA25" s="74">
        <f t="shared" si="6"/>
        <v>729</v>
      </c>
      <c r="AB25" s="41">
        <v>70</v>
      </c>
      <c r="AC25" s="42">
        <v>4554</v>
      </c>
      <c r="AD25" s="74">
        <f t="shared" si="7"/>
        <v>1138.5</v>
      </c>
      <c r="AE25" s="74">
        <v>49</v>
      </c>
      <c r="AF25" s="74">
        <v>3331</v>
      </c>
      <c r="AG25" s="74">
        <f t="shared" si="8"/>
        <v>832.75</v>
      </c>
    </row>
    <row r="26" spans="1:33" ht="15.75" customHeight="1">
      <c r="A26" s="1">
        <v>24</v>
      </c>
      <c r="B26" s="7" t="s">
        <v>71</v>
      </c>
      <c r="C26" s="1" t="str">
        <f>VLOOKUP(B26,Remark!G:H,2,0)</f>
        <v>TKRU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1"/>
      <c r="Q26" s="42"/>
      <c r="R26" s="42"/>
      <c r="S26" s="42">
        <v>55</v>
      </c>
      <c r="T26" s="42">
        <v>3513</v>
      </c>
      <c r="U26" s="74">
        <f t="shared" si="1"/>
        <v>878.25</v>
      </c>
      <c r="V26" s="42">
        <f>VLOOKUP(A26,[1]sum!$A$2:$H$154,7,FALSE)</f>
        <v>74</v>
      </c>
      <c r="W26" s="42">
        <f>VLOOKUP(A26,[1]sum!$A$2:$H$154,8,FALSE)</f>
        <v>5078</v>
      </c>
      <c r="X26" s="74">
        <f t="shared" si="5"/>
        <v>1269.5</v>
      </c>
      <c r="Y26" s="41">
        <v>68</v>
      </c>
      <c r="Z26" s="42">
        <v>4400</v>
      </c>
      <c r="AA26" s="74">
        <f t="shared" si="6"/>
        <v>1100</v>
      </c>
      <c r="AB26" s="41">
        <v>85</v>
      </c>
      <c r="AC26" s="42">
        <v>5251</v>
      </c>
      <c r="AD26" s="74">
        <f t="shared" si="7"/>
        <v>1312.75</v>
      </c>
      <c r="AE26" s="74">
        <v>69</v>
      </c>
      <c r="AF26" s="74">
        <v>3759</v>
      </c>
      <c r="AG26" s="74">
        <f t="shared" si="8"/>
        <v>939.75</v>
      </c>
    </row>
    <row r="27" spans="1:33" ht="15.75" customHeight="1">
      <c r="A27" s="1">
        <v>25</v>
      </c>
      <c r="B27" s="7" t="s">
        <v>72</v>
      </c>
      <c r="C27" s="1" t="str">
        <f>VLOOKUP(B27,Remark!G:H,2,0)</f>
        <v>Kerry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1"/>
      <c r="Q27" s="42"/>
      <c r="R27" s="42"/>
      <c r="S27" s="42">
        <v>69</v>
      </c>
      <c r="T27" s="42">
        <v>4471</v>
      </c>
      <c r="U27" s="74">
        <f t="shared" si="1"/>
        <v>1117.75</v>
      </c>
      <c r="V27" s="42">
        <f>VLOOKUP(A27,[1]sum!$A$2:$H$154,7,FALSE)</f>
        <v>178</v>
      </c>
      <c r="W27" s="42">
        <f>VLOOKUP(A27,[1]sum!$A$2:$H$154,8,FALSE)</f>
        <v>11902</v>
      </c>
      <c r="X27" s="74">
        <f t="shared" si="5"/>
        <v>2975.5</v>
      </c>
      <c r="Y27" s="41">
        <v>121</v>
      </c>
      <c r="Z27" s="42">
        <v>8743</v>
      </c>
      <c r="AA27" s="74">
        <f t="shared" si="6"/>
        <v>2185.75</v>
      </c>
      <c r="AB27" s="41">
        <v>237</v>
      </c>
      <c r="AC27" s="42">
        <v>14203</v>
      </c>
      <c r="AD27" s="74">
        <f t="shared" si="7"/>
        <v>3550.75</v>
      </c>
      <c r="AE27" s="74">
        <v>264</v>
      </c>
      <c r="AF27" s="74">
        <v>16760</v>
      </c>
      <c r="AG27" s="74">
        <f t="shared" si="8"/>
        <v>4190</v>
      </c>
    </row>
    <row r="28" spans="1:33" ht="15.75" customHeight="1">
      <c r="A28" s="1">
        <v>26</v>
      </c>
      <c r="B28" s="7" t="s">
        <v>73</v>
      </c>
      <c r="C28" s="1" t="str">
        <f>VLOOKUP(B28,Remark!G:H,2,0)</f>
        <v>RMA2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1"/>
      <c r="Q28" s="42"/>
      <c r="R28" s="42"/>
      <c r="S28" s="42">
        <v>80</v>
      </c>
      <c r="T28" s="42">
        <v>5156</v>
      </c>
      <c r="U28" s="74">
        <f t="shared" si="1"/>
        <v>1289</v>
      </c>
      <c r="V28" s="42">
        <f>VLOOKUP(A28,[1]sum!$A$2:$H$154,7,FALSE)</f>
        <v>129</v>
      </c>
      <c r="W28" s="42">
        <f>VLOOKUP(A28,[1]sum!$A$2:$H$154,8,FALSE)</f>
        <v>9411</v>
      </c>
      <c r="X28" s="74">
        <f t="shared" si="5"/>
        <v>2352.75</v>
      </c>
      <c r="Y28" s="41">
        <v>208</v>
      </c>
      <c r="Z28" s="42">
        <v>12664</v>
      </c>
      <c r="AA28" s="74">
        <f t="shared" si="6"/>
        <v>3166</v>
      </c>
      <c r="AB28" s="41">
        <v>182</v>
      </c>
      <c r="AC28" s="42">
        <v>9994</v>
      </c>
      <c r="AD28" s="74">
        <f t="shared" si="7"/>
        <v>2498.5</v>
      </c>
      <c r="AE28" s="74">
        <v>235</v>
      </c>
      <c r="AF28" s="74">
        <v>13973</v>
      </c>
      <c r="AG28" s="74">
        <f t="shared" si="8"/>
        <v>3493.25</v>
      </c>
    </row>
    <row r="29" spans="1:33" ht="15.75" customHeight="1">
      <c r="A29" s="1">
        <v>27</v>
      </c>
      <c r="B29" s="7" t="s">
        <v>74</v>
      </c>
      <c r="C29" s="1" t="str">
        <f>VLOOKUP(B29,Remark!G:H,2,0)</f>
        <v>RMA2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1"/>
      <c r="Q29" s="42"/>
      <c r="R29" s="42"/>
      <c r="S29" s="42">
        <v>104</v>
      </c>
      <c r="T29" s="42">
        <v>6832</v>
      </c>
      <c r="U29" s="74">
        <f t="shared" si="1"/>
        <v>1708</v>
      </c>
      <c r="V29" s="42">
        <f>VLOOKUP(A29,[1]sum!$A$2:$H$154,7,FALSE)</f>
        <v>101</v>
      </c>
      <c r="W29" s="42">
        <f>VLOOKUP(A29,[1]sum!$A$2:$H$154,8,FALSE)</f>
        <v>6519</v>
      </c>
      <c r="X29" s="74">
        <f t="shared" si="5"/>
        <v>1629.75</v>
      </c>
      <c r="Y29" s="41">
        <v>120</v>
      </c>
      <c r="Z29" s="42">
        <v>8080</v>
      </c>
      <c r="AA29" s="74">
        <f t="shared" si="6"/>
        <v>2020</v>
      </c>
      <c r="AB29" s="41">
        <v>209</v>
      </c>
      <c r="AC29" s="42">
        <v>12263</v>
      </c>
      <c r="AD29" s="74">
        <f t="shared" si="7"/>
        <v>3065.75</v>
      </c>
      <c r="AE29" s="74">
        <v>213</v>
      </c>
      <c r="AF29" s="74">
        <v>12855</v>
      </c>
      <c r="AG29" s="74">
        <f t="shared" si="8"/>
        <v>3213.75</v>
      </c>
    </row>
    <row r="30" spans="1:33" ht="15.75" customHeight="1">
      <c r="A30" s="1">
        <v>28</v>
      </c>
      <c r="B30" s="7" t="s">
        <v>75</v>
      </c>
      <c r="C30" s="1" t="str">
        <f>VLOOKUP(B30,Remark!G:H,2,0)</f>
        <v>RMA2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1"/>
      <c r="Q30" s="42"/>
      <c r="R30" s="42"/>
      <c r="S30" s="42">
        <v>22</v>
      </c>
      <c r="T30" s="42">
        <v>1338</v>
      </c>
      <c r="U30" s="74">
        <f t="shared" si="1"/>
        <v>334.5</v>
      </c>
      <c r="V30" s="42">
        <f>VLOOKUP(A30,[1]sum!$A$2:$H$154,7,FALSE)</f>
        <v>67</v>
      </c>
      <c r="W30" s="42">
        <f>VLOOKUP(A30,[1]sum!$A$2:$H$154,8,FALSE)</f>
        <v>4361</v>
      </c>
      <c r="X30" s="74">
        <f t="shared" si="5"/>
        <v>1090.25</v>
      </c>
      <c r="Y30" s="41">
        <v>81</v>
      </c>
      <c r="Z30" s="42">
        <v>5131</v>
      </c>
      <c r="AA30" s="74">
        <f t="shared" si="6"/>
        <v>1282.75</v>
      </c>
      <c r="AB30" s="41">
        <v>78</v>
      </c>
      <c r="AC30" s="42">
        <v>4922</v>
      </c>
      <c r="AD30" s="74">
        <f t="shared" si="7"/>
        <v>1230.5</v>
      </c>
      <c r="AE30" s="74">
        <v>130</v>
      </c>
      <c r="AF30" s="74">
        <v>7946</v>
      </c>
      <c r="AG30" s="74">
        <f t="shared" si="8"/>
        <v>1986.5</v>
      </c>
    </row>
    <row r="31" spans="1:33" ht="15.75" customHeight="1">
      <c r="A31" s="1">
        <v>29</v>
      </c>
      <c r="B31" s="7" t="s">
        <v>76</v>
      </c>
      <c r="C31" s="1" t="str">
        <f>VLOOKUP(B31,Remark!G:H,2,0)</f>
        <v>SUKS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1"/>
      <c r="Q31" s="42"/>
      <c r="R31" s="42"/>
      <c r="S31" s="42">
        <v>38</v>
      </c>
      <c r="T31" s="42">
        <v>2906</v>
      </c>
      <c r="U31" s="74">
        <f t="shared" si="1"/>
        <v>726.5</v>
      </c>
      <c r="V31" s="42">
        <f>VLOOKUP(A31,[1]sum!$A$2:$H$154,7,FALSE)</f>
        <v>78</v>
      </c>
      <c r="W31" s="42">
        <f>VLOOKUP(A31,[1]sum!$A$2:$H$154,8,FALSE)</f>
        <v>5590</v>
      </c>
      <c r="X31" s="74">
        <f t="shared" si="5"/>
        <v>1397.5</v>
      </c>
      <c r="Y31" s="41">
        <v>97</v>
      </c>
      <c r="Z31" s="42">
        <v>6887</v>
      </c>
      <c r="AA31" s="74">
        <f t="shared" si="6"/>
        <v>1721.75</v>
      </c>
      <c r="AB31" s="41">
        <v>105</v>
      </c>
      <c r="AC31" s="42">
        <v>6339</v>
      </c>
      <c r="AD31" s="74">
        <f t="shared" si="7"/>
        <v>1584.75</v>
      </c>
      <c r="AE31" s="74">
        <v>195</v>
      </c>
      <c r="AF31" s="74">
        <v>11837</v>
      </c>
      <c r="AG31" s="74">
        <f t="shared" si="8"/>
        <v>2959.25</v>
      </c>
    </row>
    <row r="32" spans="1:33" ht="15.75" customHeight="1">
      <c r="A32" s="1">
        <v>30</v>
      </c>
      <c r="B32" s="7" t="s">
        <v>77</v>
      </c>
      <c r="C32" s="1" t="str">
        <f>VLOOKUP(B32,Remark!G:H,2,0)</f>
        <v>RMA2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1"/>
      <c r="Q32" s="42"/>
      <c r="R32" s="42"/>
      <c r="S32" s="42">
        <v>24</v>
      </c>
      <c r="T32" s="42">
        <v>1736</v>
      </c>
      <c r="U32" s="74">
        <f t="shared" si="1"/>
        <v>434</v>
      </c>
      <c r="V32" s="42">
        <f>VLOOKUP(A32,[1]sum!$A$2:$H$154,7,FALSE)</f>
        <v>108</v>
      </c>
      <c r="W32" s="42">
        <f>VLOOKUP(A32,[1]sum!$A$2:$H$154,8,FALSE)</f>
        <v>7868</v>
      </c>
      <c r="X32" s="74">
        <f t="shared" si="5"/>
        <v>1967</v>
      </c>
      <c r="Y32" s="41">
        <v>59</v>
      </c>
      <c r="Z32" s="42">
        <v>3921</v>
      </c>
      <c r="AA32" s="74">
        <f t="shared" si="6"/>
        <v>980.25</v>
      </c>
      <c r="AB32" s="41">
        <v>133</v>
      </c>
      <c r="AC32" s="42">
        <v>8251</v>
      </c>
      <c r="AD32" s="74">
        <f t="shared" si="7"/>
        <v>2062.75</v>
      </c>
      <c r="AE32" s="74">
        <v>159</v>
      </c>
      <c r="AF32" s="74">
        <v>9605</v>
      </c>
      <c r="AG32" s="74">
        <f t="shared" si="8"/>
        <v>2401.25</v>
      </c>
    </row>
    <row r="33" spans="1:33" ht="15.75" customHeight="1">
      <c r="A33" s="1">
        <v>31</v>
      </c>
      <c r="B33" s="7" t="s">
        <v>78</v>
      </c>
      <c r="C33" s="1" t="str">
        <f>VLOOKUP(B33,Remark!G:H,2,0)</f>
        <v>RMA2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1"/>
      <c r="Q33" s="42"/>
      <c r="R33" s="42"/>
      <c r="S33" s="42">
        <v>33</v>
      </c>
      <c r="T33" s="42">
        <v>2215</v>
      </c>
      <c r="U33" s="74">
        <f t="shared" si="1"/>
        <v>553.75</v>
      </c>
      <c r="V33" s="42">
        <f>VLOOKUP(A33,[1]sum!$A$2:$H$154,7,FALSE)</f>
        <v>166</v>
      </c>
      <c r="W33" s="42">
        <f>VLOOKUP(A33,[1]sum!$A$2:$H$154,8,FALSE)</f>
        <v>11034</v>
      </c>
      <c r="X33" s="74">
        <f t="shared" si="5"/>
        <v>2758.5</v>
      </c>
      <c r="Y33" s="41">
        <v>77</v>
      </c>
      <c r="Z33" s="42">
        <v>5611</v>
      </c>
      <c r="AA33" s="74">
        <f t="shared" si="6"/>
        <v>1402.75</v>
      </c>
      <c r="AB33" s="41"/>
      <c r="AC33" s="42"/>
      <c r="AD33" s="74">
        <f t="shared" si="7"/>
        <v>0</v>
      </c>
      <c r="AE33" s="74"/>
      <c r="AF33" s="74"/>
      <c r="AG33" s="74">
        <f t="shared" si="8"/>
        <v>0</v>
      </c>
    </row>
    <row r="34" spans="1:33" ht="15.75" customHeight="1">
      <c r="A34" s="1">
        <v>32</v>
      </c>
      <c r="B34" s="7" t="s">
        <v>79</v>
      </c>
      <c r="C34" s="1" t="str">
        <f>VLOOKUP(B34,Remark!G:H,2,0)</f>
        <v>TPLU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1"/>
      <c r="Q34" s="42"/>
      <c r="R34" s="42"/>
      <c r="S34" s="42">
        <v>107</v>
      </c>
      <c r="T34" s="42">
        <v>7469</v>
      </c>
      <c r="U34" s="74">
        <f t="shared" si="1"/>
        <v>1867.25</v>
      </c>
      <c r="V34" s="42">
        <f>VLOOKUP(A34,[1]sum!$A$2:$H$154,7,FALSE)</f>
        <v>160</v>
      </c>
      <c r="W34" s="42">
        <f>VLOOKUP(A34,[1]sum!$A$2:$H$154,8,FALSE)</f>
        <v>9632</v>
      </c>
      <c r="X34" s="74">
        <f t="shared" si="5"/>
        <v>2408</v>
      </c>
      <c r="Y34" s="41">
        <v>302</v>
      </c>
      <c r="Z34" s="42">
        <v>21262</v>
      </c>
      <c r="AA34" s="74">
        <f t="shared" si="6"/>
        <v>5315.5</v>
      </c>
      <c r="AB34" s="41">
        <v>230</v>
      </c>
      <c r="AC34" s="42">
        <v>15086</v>
      </c>
      <c r="AD34" s="74">
        <f t="shared" si="7"/>
        <v>3771.5</v>
      </c>
      <c r="AE34" s="74">
        <v>279</v>
      </c>
      <c r="AF34" s="74">
        <v>17617</v>
      </c>
      <c r="AG34" s="74">
        <f t="shared" si="8"/>
        <v>4404.25</v>
      </c>
    </row>
    <row r="35" spans="1:33" ht="15.75" customHeight="1">
      <c r="A35" s="1">
        <v>33</v>
      </c>
      <c r="B35" s="7" t="s">
        <v>80</v>
      </c>
      <c r="C35" s="1" t="str">
        <f>VLOOKUP(B35,Remark!G:H,2,0)</f>
        <v>SUKS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1"/>
      <c r="Q35" s="42"/>
      <c r="R35" s="42"/>
      <c r="S35" s="42">
        <v>11</v>
      </c>
      <c r="T35" s="42">
        <v>669</v>
      </c>
      <c r="U35" s="74">
        <f t="shared" ref="U35:U66" si="9">T35*25%</f>
        <v>167.25</v>
      </c>
      <c r="V35" s="42">
        <f>VLOOKUP(A35,[1]sum!$A$2:$H$154,7,FALSE)</f>
        <v>68</v>
      </c>
      <c r="W35" s="42">
        <f>VLOOKUP(A35,[1]sum!$A$2:$H$154,8,FALSE)</f>
        <v>4680</v>
      </c>
      <c r="X35" s="74">
        <f t="shared" si="5"/>
        <v>1170</v>
      </c>
      <c r="Y35" s="41">
        <v>111</v>
      </c>
      <c r="Z35" s="42">
        <v>7233</v>
      </c>
      <c r="AA35" s="74">
        <f t="shared" si="6"/>
        <v>1808.25</v>
      </c>
      <c r="AB35" s="41">
        <v>221</v>
      </c>
      <c r="AC35" s="42">
        <v>12499</v>
      </c>
      <c r="AD35" s="74">
        <f t="shared" si="7"/>
        <v>3124.75</v>
      </c>
      <c r="AE35" s="74">
        <v>155</v>
      </c>
      <c r="AF35" s="74">
        <v>10393</v>
      </c>
      <c r="AG35" s="74">
        <f t="shared" si="8"/>
        <v>2598.25</v>
      </c>
    </row>
    <row r="36" spans="1:33" ht="15.75" customHeight="1">
      <c r="A36" s="1">
        <v>34</v>
      </c>
      <c r="B36" s="7" t="s">
        <v>81</v>
      </c>
      <c r="C36" s="1" t="str">
        <f>VLOOKUP(B36,Remark!G:H,2,0)</f>
        <v>TPLU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1"/>
      <c r="Q36" s="42"/>
      <c r="R36" s="42"/>
      <c r="S36" s="42">
        <v>42</v>
      </c>
      <c r="T36" s="42">
        <v>2866</v>
      </c>
      <c r="U36" s="74">
        <f t="shared" si="9"/>
        <v>716.5</v>
      </c>
      <c r="V36" s="42">
        <f>VLOOKUP(A36,[1]sum!$A$2:$H$154,7,FALSE)</f>
        <v>102</v>
      </c>
      <c r="W36" s="42">
        <f>VLOOKUP(A36,[1]sum!$A$2:$H$154,8,FALSE)</f>
        <v>7354</v>
      </c>
      <c r="X36" s="74">
        <f t="shared" si="5"/>
        <v>1838.5</v>
      </c>
      <c r="Y36" s="41">
        <v>113</v>
      </c>
      <c r="Z36" s="42">
        <v>7143</v>
      </c>
      <c r="AA36" s="74">
        <f t="shared" si="6"/>
        <v>1785.75</v>
      </c>
      <c r="AB36" s="41">
        <v>206</v>
      </c>
      <c r="AC36" s="42">
        <v>12638</v>
      </c>
      <c r="AD36" s="74">
        <f t="shared" si="7"/>
        <v>3159.5</v>
      </c>
      <c r="AE36" s="74">
        <v>221</v>
      </c>
      <c r="AF36" s="74">
        <v>15335</v>
      </c>
      <c r="AG36" s="74">
        <f t="shared" si="8"/>
        <v>3833.75</v>
      </c>
    </row>
    <row r="37" spans="1:33" ht="15.75" customHeight="1">
      <c r="A37" s="1">
        <v>35</v>
      </c>
      <c r="B37" s="7" t="s">
        <v>82</v>
      </c>
      <c r="C37" s="1" t="str">
        <f>VLOOKUP(B37,Remark!G:H,2,0)</f>
        <v>TPLU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1"/>
      <c r="Q37" s="42"/>
      <c r="R37" s="42"/>
      <c r="S37" s="42">
        <v>56</v>
      </c>
      <c r="T37" s="42">
        <v>3840</v>
      </c>
      <c r="U37" s="74">
        <f t="shared" si="9"/>
        <v>960</v>
      </c>
      <c r="V37" s="42">
        <f>VLOOKUP(A37,[1]sum!$A$2:$H$154,7,FALSE)</f>
        <v>63</v>
      </c>
      <c r="W37" s="42">
        <f>VLOOKUP(A37,[1]sum!$A$2:$H$154,8,FALSE)</f>
        <v>4057</v>
      </c>
      <c r="X37" s="74">
        <f t="shared" si="5"/>
        <v>1014.25</v>
      </c>
      <c r="Y37" s="41">
        <v>168</v>
      </c>
      <c r="Z37" s="42">
        <v>10680</v>
      </c>
      <c r="AA37" s="74">
        <f t="shared" si="6"/>
        <v>2670</v>
      </c>
      <c r="AB37" s="41">
        <v>175</v>
      </c>
      <c r="AC37" s="42">
        <v>10329</v>
      </c>
      <c r="AD37" s="74">
        <f t="shared" si="7"/>
        <v>2582.25</v>
      </c>
      <c r="AE37" s="74">
        <v>186</v>
      </c>
      <c r="AF37" s="74">
        <v>11878</v>
      </c>
      <c r="AG37" s="74">
        <f t="shared" si="8"/>
        <v>2969.5</v>
      </c>
    </row>
    <row r="38" spans="1:33" ht="15.75" customHeight="1">
      <c r="A38" s="1">
        <v>36</v>
      </c>
      <c r="B38" s="7" t="s">
        <v>83</v>
      </c>
      <c r="C38" s="1" t="str">
        <f>VLOOKUP(B38,Remark!G:H,2,0)</f>
        <v>Kerry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1"/>
      <c r="Q38" s="42"/>
      <c r="R38" s="42"/>
      <c r="S38" s="42">
        <v>10</v>
      </c>
      <c r="T38" s="42">
        <v>598</v>
      </c>
      <c r="U38" s="74">
        <f t="shared" si="9"/>
        <v>149.5</v>
      </c>
      <c r="V38" s="42">
        <f>VLOOKUP(A38,[1]sum!$A$2:$H$154,7,FALSE)</f>
        <v>69</v>
      </c>
      <c r="W38" s="42">
        <f>VLOOKUP(A38,[1]sum!$A$2:$H$154,8,FALSE)</f>
        <v>4539</v>
      </c>
      <c r="X38" s="74">
        <f t="shared" si="5"/>
        <v>1134.75</v>
      </c>
      <c r="Y38" s="41">
        <v>132</v>
      </c>
      <c r="Z38" s="42">
        <v>7988</v>
      </c>
      <c r="AA38" s="74">
        <f t="shared" si="6"/>
        <v>1997</v>
      </c>
      <c r="AB38" s="41">
        <v>125</v>
      </c>
      <c r="AC38" s="42">
        <v>8179</v>
      </c>
      <c r="AD38" s="74">
        <f t="shared" si="7"/>
        <v>2044.75</v>
      </c>
      <c r="AE38" s="74">
        <v>159</v>
      </c>
      <c r="AF38" s="74">
        <v>10221</v>
      </c>
      <c r="AG38" s="74">
        <f t="shared" si="8"/>
        <v>2555.25</v>
      </c>
    </row>
    <row r="39" spans="1:33" ht="15.75" customHeight="1">
      <c r="A39" s="1">
        <v>37</v>
      </c>
      <c r="B39" s="7" t="s">
        <v>85</v>
      </c>
      <c r="C39" s="1" t="str">
        <f>VLOOKUP(B39,Remark!G:H,2,0)</f>
        <v>ONUT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1"/>
      <c r="Q39" s="42"/>
      <c r="R39" s="42"/>
      <c r="S39" s="42">
        <v>14</v>
      </c>
      <c r="T39" s="42">
        <v>974</v>
      </c>
      <c r="U39" s="74">
        <f t="shared" si="9"/>
        <v>243.5</v>
      </c>
      <c r="V39" s="42">
        <f>VLOOKUP(A39,[1]sum!$A$2:$H$154,7,FALSE)</f>
        <v>51</v>
      </c>
      <c r="W39" s="42">
        <f>VLOOKUP(A39,[1]sum!$A$2:$H$154,8,FALSE)</f>
        <v>3025</v>
      </c>
      <c r="X39" s="74">
        <f t="shared" si="5"/>
        <v>756.25</v>
      </c>
      <c r="Y39" s="41">
        <v>81</v>
      </c>
      <c r="Z39" s="42">
        <v>6363</v>
      </c>
      <c r="AA39" s="74">
        <f t="shared" si="6"/>
        <v>1590.75</v>
      </c>
      <c r="AB39" s="41">
        <v>72</v>
      </c>
      <c r="AC39" s="42">
        <v>4588</v>
      </c>
      <c r="AD39" s="74">
        <f t="shared" si="7"/>
        <v>1147</v>
      </c>
      <c r="AE39" s="74">
        <v>131</v>
      </c>
      <c r="AF39" s="74">
        <v>7597</v>
      </c>
      <c r="AG39" s="74">
        <f t="shared" si="8"/>
        <v>1899.25</v>
      </c>
    </row>
    <row r="40" spans="1:33" ht="15.75" customHeight="1">
      <c r="A40" s="1">
        <v>38</v>
      </c>
      <c r="B40" s="7" t="s">
        <v>86</v>
      </c>
      <c r="C40" s="1" t="str">
        <f>VLOOKUP(B40,Remark!G:H,2,0)</f>
        <v>KVIL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1"/>
      <c r="Q40" s="42"/>
      <c r="R40" s="42"/>
      <c r="S40" s="42">
        <v>6</v>
      </c>
      <c r="T40" s="42">
        <v>258</v>
      </c>
      <c r="U40" s="74">
        <f t="shared" si="9"/>
        <v>64.5</v>
      </c>
      <c r="V40" s="42">
        <f>VLOOKUP(A40,[1]sum!$A$2:$H$154,7,FALSE)</f>
        <v>93</v>
      </c>
      <c r="W40" s="42">
        <f>VLOOKUP(A40,[1]sum!$A$2:$H$154,8,FALSE)</f>
        <v>5871</v>
      </c>
      <c r="X40" s="74">
        <f t="shared" si="5"/>
        <v>1467.75</v>
      </c>
      <c r="Y40" s="41">
        <v>84</v>
      </c>
      <c r="Z40" s="42">
        <v>5412</v>
      </c>
      <c r="AA40" s="74">
        <f t="shared" si="6"/>
        <v>1353</v>
      </c>
      <c r="AB40" s="41">
        <v>28</v>
      </c>
      <c r="AC40" s="42">
        <v>1828</v>
      </c>
      <c r="AD40" s="74">
        <f t="shared" si="7"/>
        <v>457</v>
      </c>
      <c r="AE40" s="74">
        <v>52</v>
      </c>
      <c r="AF40" s="74">
        <v>3772</v>
      </c>
      <c r="AG40" s="74">
        <f t="shared" si="8"/>
        <v>943</v>
      </c>
    </row>
    <row r="41" spans="1:33" ht="15.75" customHeight="1">
      <c r="A41" s="1">
        <v>39</v>
      </c>
      <c r="B41" s="7" t="s">
        <v>87</v>
      </c>
      <c r="C41" s="1" t="str">
        <f>VLOOKUP(B41,Remark!G:H,2,0)</f>
        <v>KVIL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1"/>
      <c r="Q41" s="42"/>
      <c r="R41" s="42"/>
      <c r="S41" s="42">
        <v>51</v>
      </c>
      <c r="T41" s="42">
        <v>3437</v>
      </c>
      <c r="U41" s="74">
        <f t="shared" si="9"/>
        <v>859.25</v>
      </c>
      <c r="V41" s="42">
        <f>VLOOKUP(A41,[1]sum!$A$2:$H$154,7,FALSE)</f>
        <v>61</v>
      </c>
      <c r="W41" s="42">
        <f>VLOOKUP(A41,[1]sum!$A$2:$H$154,8,FALSE)</f>
        <v>3939</v>
      </c>
      <c r="X41" s="74">
        <f t="shared" si="5"/>
        <v>984.75</v>
      </c>
      <c r="Y41" s="41">
        <v>57</v>
      </c>
      <c r="Z41" s="42">
        <v>3759</v>
      </c>
      <c r="AA41" s="74">
        <f t="shared" si="6"/>
        <v>939.75</v>
      </c>
      <c r="AB41" s="41">
        <v>93</v>
      </c>
      <c r="AC41" s="42">
        <v>5999</v>
      </c>
      <c r="AD41" s="74">
        <f t="shared" si="7"/>
        <v>1499.75</v>
      </c>
      <c r="AE41" s="74">
        <v>79</v>
      </c>
      <c r="AF41" s="74">
        <v>5145</v>
      </c>
      <c r="AG41" s="74">
        <f t="shared" si="8"/>
        <v>1286.25</v>
      </c>
    </row>
    <row r="42" spans="1:33" ht="15.75" customHeight="1">
      <c r="A42" s="1">
        <v>40</v>
      </c>
      <c r="B42" s="7" t="s">
        <v>88</v>
      </c>
      <c r="C42" s="1" t="str">
        <f>VLOOKUP(B42,Remark!G:H,2,0)</f>
        <v>KVIL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1"/>
      <c r="Q42" s="42"/>
      <c r="R42" s="42"/>
      <c r="S42" s="42">
        <v>12</v>
      </c>
      <c r="T42" s="42">
        <v>772</v>
      </c>
      <c r="U42" s="74">
        <f t="shared" si="9"/>
        <v>193</v>
      </c>
      <c r="V42" s="42">
        <f>VLOOKUP(A42,[1]sum!$A$2:$H$154,7,FALSE)</f>
        <v>33</v>
      </c>
      <c r="W42" s="42">
        <f>VLOOKUP(A42,[1]sum!$A$2:$H$154,8,FALSE)</f>
        <v>2319</v>
      </c>
      <c r="X42" s="74">
        <f t="shared" si="5"/>
        <v>579.75</v>
      </c>
      <c r="Y42" s="41">
        <v>64</v>
      </c>
      <c r="Z42" s="42">
        <v>4944</v>
      </c>
      <c r="AA42" s="74">
        <f t="shared" si="6"/>
        <v>1236</v>
      </c>
      <c r="AB42" s="41">
        <v>81</v>
      </c>
      <c r="AC42" s="42">
        <v>4815</v>
      </c>
      <c r="AD42" s="74">
        <f t="shared" si="7"/>
        <v>1203.75</v>
      </c>
      <c r="AE42" s="74">
        <v>80</v>
      </c>
      <c r="AF42" s="74">
        <v>5520</v>
      </c>
      <c r="AG42" s="74">
        <f t="shared" si="8"/>
        <v>1380</v>
      </c>
    </row>
    <row r="43" spans="1:33" ht="15.75" customHeight="1">
      <c r="A43" s="1">
        <v>41</v>
      </c>
      <c r="B43" s="7" t="s">
        <v>89</v>
      </c>
      <c r="C43" s="1" t="str">
        <f>VLOOKUP(B43,Remark!G:H,2,0)</f>
        <v>KVIL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1"/>
      <c r="Q43" s="42"/>
      <c r="R43" s="42"/>
      <c r="S43" s="42">
        <v>13</v>
      </c>
      <c r="T43" s="42">
        <v>1023</v>
      </c>
      <c r="U43" s="74">
        <f t="shared" si="9"/>
        <v>255.75</v>
      </c>
      <c r="V43" s="42">
        <f>VLOOKUP(A43,[1]sum!$A$2:$H$154,7,FALSE)</f>
        <v>50</v>
      </c>
      <c r="W43" s="42">
        <f>VLOOKUP(A43,[1]sum!$A$2:$H$154,8,FALSE)</f>
        <v>3602</v>
      </c>
      <c r="X43" s="74">
        <f t="shared" si="5"/>
        <v>900.5</v>
      </c>
      <c r="Y43" s="41">
        <v>21</v>
      </c>
      <c r="Z43" s="42">
        <v>1979</v>
      </c>
      <c r="AA43" s="74">
        <f t="shared" si="6"/>
        <v>494.75</v>
      </c>
      <c r="AB43" s="41">
        <v>32</v>
      </c>
      <c r="AC43" s="42">
        <v>2020</v>
      </c>
      <c r="AD43" s="74">
        <f t="shared" si="7"/>
        <v>505</v>
      </c>
      <c r="AE43" s="74">
        <v>16</v>
      </c>
      <c r="AF43" s="74">
        <v>964</v>
      </c>
      <c r="AG43" s="74">
        <f t="shared" si="8"/>
        <v>241</v>
      </c>
    </row>
    <row r="44" spans="1:33" ht="15.75" customHeight="1">
      <c r="A44" s="1">
        <v>42</v>
      </c>
      <c r="B44" s="7" t="s">
        <v>90</v>
      </c>
      <c r="C44" s="1" t="str">
        <f>VLOOKUP(B44,Remark!G:H,2,0)</f>
        <v>KVIL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1"/>
      <c r="Q44" s="42"/>
      <c r="R44" s="42"/>
      <c r="S44" s="42">
        <v>41</v>
      </c>
      <c r="T44" s="42">
        <v>3119</v>
      </c>
      <c r="U44" s="74">
        <f t="shared" si="9"/>
        <v>779.75</v>
      </c>
      <c r="V44" s="42">
        <f>VLOOKUP(A44,[1]sum!$A$2:$H$154,7,FALSE)</f>
        <v>103</v>
      </c>
      <c r="W44" s="42">
        <f>VLOOKUP(A44,[1]sum!$A$2:$H$154,8,FALSE)</f>
        <v>7345</v>
      </c>
      <c r="X44" s="74">
        <f t="shared" si="5"/>
        <v>1836.25</v>
      </c>
      <c r="Y44" s="41">
        <v>95</v>
      </c>
      <c r="Z44" s="42">
        <v>7645</v>
      </c>
      <c r="AA44" s="74">
        <f t="shared" si="6"/>
        <v>1911.25</v>
      </c>
      <c r="AB44" s="41">
        <v>96</v>
      </c>
      <c r="AC44" s="42">
        <v>6664</v>
      </c>
      <c r="AD44" s="74">
        <f t="shared" si="7"/>
        <v>1666</v>
      </c>
      <c r="AE44" s="74">
        <v>95</v>
      </c>
      <c r="AF44" s="74">
        <v>6549</v>
      </c>
      <c r="AG44" s="74">
        <f t="shared" si="8"/>
        <v>1637.25</v>
      </c>
    </row>
    <row r="45" spans="1:33" ht="15.75" customHeight="1">
      <c r="A45" s="1">
        <v>43</v>
      </c>
      <c r="B45" s="7" t="s">
        <v>91</v>
      </c>
      <c r="C45" s="1" t="str">
        <f>VLOOKUP(B45,Remark!G:H,2,0)</f>
        <v>KVIL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1"/>
      <c r="Q45" s="42"/>
      <c r="R45" s="42"/>
      <c r="S45" s="42">
        <v>48</v>
      </c>
      <c r="T45" s="42">
        <v>2664</v>
      </c>
      <c r="U45" s="74">
        <f t="shared" si="9"/>
        <v>666</v>
      </c>
      <c r="V45" s="42">
        <f>VLOOKUP(A45,[1]sum!$A$2:$H$154,7,FALSE)</f>
        <v>50</v>
      </c>
      <c r="W45" s="42">
        <f>VLOOKUP(A45,[1]sum!$A$2:$H$154,8,FALSE)</f>
        <v>2902</v>
      </c>
      <c r="X45" s="74">
        <f t="shared" si="5"/>
        <v>725.5</v>
      </c>
      <c r="Y45" s="41">
        <v>104</v>
      </c>
      <c r="Z45" s="42">
        <v>6172</v>
      </c>
      <c r="AA45" s="74">
        <f t="shared" si="6"/>
        <v>1543</v>
      </c>
      <c r="AB45" s="41">
        <v>163</v>
      </c>
      <c r="AC45" s="42">
        <v>9565</v>
      </c>
      <c r="AD45" s="74">
        <f t="shared" si="7"/>
        <v>2391.25</v>
      </c>
      <c r="AE45" s="74">
        <v>159</v>
      </c>
      <c r="AF45" s="74">
        <v>10257</v>
      </c>
      <c r="AG45" s="74">
        <f t="shared" si="8"/>
        <v>2564.25</v>
      </c>
    </row>
    <row r="46" spans="1:33" ht="15.75" customHeight="1">
      <c r="A46" s="1">
        <v>44</v>
      </c>
      <c r="B46" s="7" t="s">
        <v>92</v>
      </c>
      <c r="C46" s="1" t="str">
        <f>VLOOKUP(B46,Remark!G:H,2,0)</f>
        <v>KVIL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1"/>
      <c r="Q46" s="42"/>
      <c r="R46" s="42"/>
      <c r="S46" s="42">
        <v>18</v>
      </c>
      <c r="T46" s="42">
        <v>1302</v>
      </c>
      <c r="U46" s="74">
        <f t="shared" si="9"/>
        <v>325.5</v>
      </c>
      <c r="V46" s="42">
        <f>VLOOKUP(A46,[1]sum!$A$2:$H$154,7,FALSE)</f>
        <v>35</v>
      </c>
      <c r="W46" s="42">
        <f>VLOOKUP(A46,[1]sum!$A$2:$H$154,8,FALSE)</f>
        <v>2337</v>
      </c>
      <c r="X46" s="74">
        <f t="shared" si="5"/>
        <v>584.25</v>
      </c>
      <c r="Y46" s="41">
        <v>42</v>
      </c>
      <c r="Z46" s="42">
        <v>3222</v>
      </c>
      <c r="AA46" s="74">
        <f t="shared" si="6"/>
        <v>805.5</v>
      </c>
      <c r="AB46" s="41">
        <v>100</v>
      </c>
      <c r="AC46" s="42">
        <v>4428</v>
      </c>
      <c r="AD46" s="74">
        <f t="shared" si="7"/>
        <v>1107</v>
      </c>
      <c r="AE46" s="74">
        <v>83</v>
      </c>
      <c r="AF46" s="74">
        <v>5537</v>
      </c>
      <c r="AG46" s="74">
        <f t="shared" si="8"/>
        <v>1384.25</v>
      </c>
    </row>
    <row r="47" spans="1:33" ht="15.75" customHeight="1">
      <c r="A47" s="1">
        <v>45</v>
      </c>
      <c r="B47" s="7" t="s">
        <v>93</v>
      </c>
      <c r="C47" s="1" t="str">
        <f>VLOOKUP(B47,Remark!G:H,2,0)</f>
        <v>KVIL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1"/>
      <c r="Q47" s="42"/>
      <c r="R47" s="42"/>
      <c r="S47" s="42">
        <v>10</v>
      </c>
      <c r="T47" s="42">
        <v>618</v>
      </c>
      <c r="U47" s="74">
        <f t="shared" si="9"/>
        <v>154.5</v>
      </c>
      <c r="V47" s="42">
        <f>VLOOKUP(A47,[1]sum!$A$2:$H$154,7,FALSE)</f>
        <v>29</v>
      </c>
      <c r="W47" s="42">
        <f>VLOOKUP(A47,[1]sum!$A$2:$H$154,8,FALSE)</f>
        <v>2167</v>
      </c>
      <c r="X47" s="74">
        <f t="shared" si="5"/>
        <v>541.75</v>
      </c>
      <c r="Y47" s="41">
        <v>45</v>
      </c>
      <c r="Z47" s="42">
        <v>3171</v>
      </c>
      <c r="AA47" s="74">
        <f t="shared" si="6"/>
        <v>792.75</v>
      </c>
      <c r="AB47" s="41">
        <v>97</v>
      </c>
      <c r="AC47" s="42">
        <v>5695</v>
      </c>
      <c r="AD47" s="74">
        <f t="shared" si="7"/>
        <v>1423.75</v>
      </c>
      <c r="AE47" s="74">
        <v>125</v>
      </c>
      <c r="AF47" s="74">
        <v>8659</v>
      </c>
      <c r="AG47" s="74">
        <f t="shared" si="8"/>
        <v>2164.75</v>
      </c>
    </row>
    <row r="48" spans="1:33" ht="15.75" customHeight="1">
      <c r="A48" s="1">
        <v>46</v>
      </c>
      <c r="B48" s="7" t="s">
        <v>94</v>
      </c>
      <c r="C48" s="1" t="str">
        <f>VLOOKUP(B48,Remark!G:H,2,0)</f>
        <v>KVIL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1"/>
      <c r="Q48" s="42"/>
      <c r="R48" s="42"/>
      <c r="S48" s="42">
        <v>7</v>
      </c>
      <c r="T48" s="42">
        <v>589</v>
      </c>
      <c r="U48" s="74">
        <f t="shared" si="9"/>
        <v>147.25</v>
      </c>
      <c r="V48" s="42">
        <f>VLOOKUP(A48,[1]sum!$A$2:$H$154,7,FALSE)</f>
        <v>44</v>
      </c>
      <c r="W48" s="42">
        <f>VLOOKUP(A48,[1]sum!$A$2:$H$154,8,FALSE)</f>
        <v>3848</v>
      </c>
      <c r="X48" s="74">
        <f t="shared" si="5"/>
        <v>962</v>
      </c>
      <c r="Y48" s="41">
        <v>25</v>
      </c>
      <c r="Z48" s="42">
        <v>1579</v>
      </c>
      <c r="AA48" s="74">
        <f t="shared" si="6"/>
        <v>394.75</v>
      </c>
      <c r="AB48" s="41">
        <v>49</v>
      </c>
      <c r="AC48" s="42">
        <v>2827</v>
      </c>
      <c r="AD48" s="74">
        <f t="shared" si="7"/>
        <v>706.75</v>
      </c>
      <c r="AE48" s="74">
        <v>75</v>
      </c>
      <c r="AF48" s="74">
        <v>5417</v>
      </c>
      <c r="AG48" s="74">
        <f t="shared" si="8"/>
        <v>1354.25</v>
      </c>
    </row>
    <row r="49" spans="1:33" ht="15.75" customHeight="1">
      <c r="A49" s="1">
        <v>47</v>
      </c>
      <c r="B49" s="7" t="s">
        <v>95</v>
      </c>
      <c r="C49" s="1" t="str">
        <f>VLOOKUP(B49,Remark!G:H,2,0)</f>
        <v>KVIL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1"/>
      <c r="Q49" s="42"/>
      <c r="R49" s="42"/>
      <c r="S49" s="42">
        <v>10</v>
      </c>
      <c r="T49" s="42">
        <v>694</v>
      </c>
      <c r="U49" s="74">
        <f t="shared" si="9"/>
        <v>173.5</v>
      </c>
      <c r="V49" s="42">
        <f>VLOOKUP(A49,[1]sum!$A$2:$H$154,7,FALSE)</f>
        <v>45</v>
      </c>
      <c r="W49" s="42">
        <f>VLOOKUP(A49,[1]sum!$A$2:$H$154,8,FALSE)</f>
        <v>3123</v>
      </c>
      <c r="X49" s="74">
        <f t="shared" si="5"/>
        <v>780.75</v>
      </c>
      <c r="Y49" s="41">
        <v>15</v>
      </c>
      <c r="Z49" s="42">
        <v>1281</v>
      </c>
      <c r="AA49" s="74">
        <f t="shared" si="6"/>
        <v>320.25</v>
      </c>
      <c r="AB49" s="41">
        <v>52</v>
      </c>
      <c r="AC49" s="42">
        <v>3056</v>
      </c>
      <c r="AD49" s="74">
        <f t="shared" si="7"/>
        <v>764</v>
      </c>
      <c r="AE49" s="74">
        <v>21</v>
      </c>
      <c r="AF49" s="74">
        <v>1671</v>
      </c>
      <c r="AG49" s="74">
        <f t="shared" si="8"/>
        <v>417.75</v>
      </c>
    </row>
    <row r="50" spans="1:33" ht="15.75" customHeight="1">
      <c r="A50" s="1">
        <v>48</v>
      </c>
      <c r="B50" s="7" t="s">
        <v>96</v>
      </c>
      <c r="C50" s="1" t="str">
        <f>VLOOKUP(B50,Remark!G:H,2,0)</f>
        <v>KVIL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1"/>
      <c r="Q50" s="42"/>
      <c r="R50" s="42"/>
      <c r="S50" s="42">
        <v>13</v>
      </c>
      <c r="T50" s="42">
        <v>1143</v>
      </c>
      <c r="U50" s="74">
        <f t="shared" si="9"/>
        <v>285.75</v>
      </c>
      <c r="V50" s="42">
        <f>VLOOKUP(A50,[1]sum!$A$2:$H$154,7,FALSE)</f>
        <v>38</v>
      </c>
      <c r="W50" s="42">
        <f>VLOOKUP(A50,[1]sum!$A$2:$H$154,8,FALSE)</f>
        <v>2866</v>
      </c>
      <c r="X50" s="74">
        <f t="shared" si="5"/>
        <v>716.5</v>
      </c>
      <c r="Y50" s="41">
        <v>87</v>
      </c>
      <c r="Z50" s="42">
        <v>5269</v>
      </c>
      <c r="AA50" s="74">
        <f t="shared" si="6"/>
        <v>1317.25</v>
      </c>
      <c r="AB50" s="41">
        <v>81</v>
      </c>
      <c r="AC50" s="42">
        <v>5675</v>
      </c>
      <c r="AD50" s="74">
        <f t="shared" si="7"/>
        <v>1418.75</v>
      </c>
      <c r="AE50" s="74">
        <v>91</v>
      </c>
      <c r="AF50" s="74">
        <v>5049</v>
      </c>
      <c r="AG50" s="74">
        <f t="shared" si="8"/>
        <v>1262.25</v>
      </c>
    </row>
    <row r="51" spans="1:33" ht="15.75" customHeight="1">
      <c r="A51" s="1">
        <v>49</v>
      </c>
      <c r="B51" s="7" t="s">
        <v>97</v>
      </c>
      <c r="C51" s="1" t="str">
        <f>VLOOKUP(B51,Remark!G:H,2,0)</f>
        <v>KVIL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1"/>
      <c r="Q51" s="42"/>
      <c r="R51" s="42"/>
      <c r="S51" s="42">
        <v>46</v>
      </c>
      <c r="T51" s="42">
        <v>2786</v>
      </c>
      <c r="U51" s="74">
        <f t="shared" si="9"/>
        <v>696.5</v>
      </c>
      <c r="V51" s="42">
        <f>VLOOKUP(A51,[1]sum!$A$2:$H$154,7,FALSE)</f>
        <v>71</v>
      </c>
      <c r="W51" s="42">
        <f>VLOOKUP(A51,[1]sum!$A$2:$H$154,8,FALSE)</f>
        <v>4761</v>
      </c>
      <c r="X51" s="74">
        <f t="shared" si="5"/>
        <v>1190.25</v>
      </c>
      <c r="Y51" s="41">
        <v>109</v>
      </c>
      <c r="Z51" s="42">
        <v>6787</v>
      </c>
      <c r="AA51" s="74">
        <f t="shared" si="6"/>
        <v>1696.75</v>
      </c>
      <c r="AB51" s="41">
        <v>139</v>
      </c>
      <c r="AC51" s="42">
        <v>7937</v>
      </c>
      <c r="AD51" s="74">
        <f t="shared" si="7"/>
        <v>1984.25</v>
      </c>
      <c r="AE51" s="74">
        <v>140</v>
      </c>
      <c r="AF51" s="74">
        <v>8720</v>
      </c>
      <c r="AG51" s="74">
        <f t="shared" si="8"/>
        <v>2180</v>
      </c>
    </row>
    <row r="52" spans="1:33" ht="15.75" customHeight="1">
      <c r="A52" s="1">
        <v>50</v>
      </c>
      <c r="B52" s="7" t="s">
        <v>98</v>
      </c>
      <c r="C52" s="1" t="str">
        <f>VLOOKUP(B52,Remark!G:H,2,0)</f>
        <v>Kerry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1"/>
      <c r="Q52" s="42"/>
      <c r="R52" s="42"/>
      <c r="S52" s="42">
        <v>19</v>
      </c>
      <c r="T52" s="42">
        <v>1757</v>
      </c>
      <c r="U52" s="74">
        <f t="shared" si="9"/>
        <v>439.25</v>
      </c>
      <c r="V52" s="42">
        <f>VLOOKUP(A52,[1]sum!$A$2:$H$154,7,FALSE)</f>
        <v>52</v>
      </c>
      <c r="W52" s="42">
        <f>VLOOKUP(A52,[1]sum!$A$2:$H$154,8,FALSE)</f>
        <v>3612</v>
      </c>
      <c r="X52" s="74">
        <f t="shared" si="5"/>
        <v>903</v>
      </c>
      <c r="Y52" s="41">
        <v>68</v>
      </c>
      <c r="Z52" s="42">
        <v>4964</v>
      </c>
      <c r="AA52" s="74">
        <f t="shared" si="6"/>
        <v>1241</v>
      </c>
      <c r="AB52" s="41">
        <v>55</v>
      </c>
      <c r="AC52" s="42">
        <v>3481</v>
      </c>
      <c r="AD52" s="74">
        <f t="shared" si="7"/>
        <v>870.25</v>
      </c>
      <c r="AE52" s="74">
        <v>56</v>
      </c>
      <c r="AF52" s="74">
        <v>3472</v>
      </c>
      <c r="AG52" s="74">
        <f t="shared" si="8"/>
        <v>868</v>
      </c>
    </row>
    <row r="53" spans="1:33" ht="15.75" customHeight="1">
      <c r="A53" s="1">
        <v>51</v>
      </c>
      <c r="B53" s="7" t="s">
        <v>99</v>
      </c>
      <c r="C53" s="1" t="str">
        <f>VLOOKUP(B53,Remark!G:H,2,0)</f>
        <v>Kerry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1"/>
      <c r="Q53" s="42"/>
      <c r="R53" s="42"/>
      <c r="S53" s="42">
        <v>72</v>
      </c>
      <c r="T53" s="42">
        <v>4808</v>
      </c>
      <c r="U53" s="74">
        <f t="shared" si="9"/>
        <v>1202</v>
      </c>
      <c r="V53" s="42">
        <f>VLOOKUP(A53,[1]sum!$A$2:$H$154,7,FALSE)</f>
        <v>79</v>
      </c>
      <c r="W53" s="42">
        <f>VLOOKUP(A53,[1]sum!$A$2:$H$154,8,FALSE)</f>
        <v>5469</v>
      </c>
      <c r="X53" s="74">
        <f t="shared" si="5"/>
        <v>1367.25</v>
      </c>
      <c r="Y53" s="41">
        <v>81</v>
      </c>
      <c r="Z53" s="42">
        <v>5131</v>
      </c>
      <c r="AA53" s="74">
        <f t="shared" si="6"/>
        <v>1282.75</v>
      </c>
      <c r="AB53" s="41">
        <v>120</v>
      </c>
      <c r="AC53" s="42">
        <v>7716</v>
      </c>
      <c r="AD53" s="74">
        <f t="shared" si="7"/>
        <v>1929</v>
      </c>
      <c r="AE53" s="74">
        <v>209</v>
      </c>
      <c r="AF53" s="74">
        <v>14267</v>
      </c>
      <c r="AG53" s="74">
        <f t="shared" si="8"/>
        <v>3566.75</v>
      </c>
    </row>
    <row r="54" spans="1:33" ht="15.75" customHeight="1">
      <c r="A54" s="1">
        <v>52</v>
      </c>
      <c r="B54" s="7" t="s">
        <v>100</v>
      </c>
      <c r="C54" s="1" t="str">
        <f>VLOOKUP(B54,Remark!G:H,2,0)</f>
        <v>Kerry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1"/>
      <c r="Q54" s="42"/>
      <c r="R54" s="42"/>
      <c r="S54" s="42">
        <v>33</v>
      </c>
      <c r="T54" s="42">
        <v>2179</v>
      </c>
      <c r="U54" s="74">
        <f t="shared" si="9"/>
        <v>544.75</v>
      </c>
      <c r="V54" s="42">
        <f>VLOOKUP(A54,[1]sum!$A$2:$H$154,7,FALSE)</f>
        <v>77</v>
      </c>
      <c r="W54" s="42">
        <f>VLOOKUP(A54,[1]sum!$A$2:$H$154,8,FALSE)</f>
        <v>6267</v>
      </c>
      <c r="X54" s="74">
        <f t="shared" si="5"/>
        <v>1566.75</v>
      </c>
      <c r="Y54" s="41">
        <v>97</v>
      </c>
      <c r="Z54" s="42">
        <v>6459</v>
      </c>
      <c r="AA54" s="74">
        <f t="shared" si="6"/>
        <v>1614.75</v>
      </c>
      <c r="AB54" s="41">
        <v>58</v>
      </c>
      <c r="AC54" s="42">
        <v>3570</v>
      </c>
      <c r="AD54" s="74">
        <f t="shared" si="7"/>
        <v>892.5</v>
      </c>
      <c r="AE54" s="74">
        <v>78</v>
      </c>
      <c r="AF54" s="74">
        <v>5250</v>
      </c>
      <c r="AG54" s="74">
        <f t="shared" si="8"/>
        <v>1312.5</v>
      </c>
    </row>
    <row r="55" spans="1:33" ht="15.75" customHeight="1">
      <c r="A55" s="1">
        <v>53</v>
      </c>
      <c r="B55" s="7" t="s">
        <v>101</v>
      </c>
      <c r="C55" s="1" t="str">
        <f>VLOOKUP(B55,Remark!G:H,2,0)</f>
        <v>Kerry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1"/>
      <c r="Q55" s="42"/>
      <c r="R55" s="42"/>
      <c r="S55" s="42">
        <v>29</v>
      </c>
      <c r="T55" s="42">
        <v>2511</v>
      </c>
      <c r="U55" s="74">
        <f t="shared" si="9"/>
        <v>627.75</v>
      </c>
      <c r="V55" s="42">
        <f>VLOOKUP(A55,[1]sum!$A$2:$H$154,7,FALSE)</f>
        <v>51</v>
      </c>
      <c r="W55" s="42">
        <f>VLOOKUP(A55,[1]sum!$A$2:$H$154,8,FALSE)</f>
        <v>3493</v>
      </c>
      <c r="X55" s="74">
        <f t="shared" si="5"/>
        <v>873.25</v>
      </c>
      <c r="Y55" s="41">
        <v>49</v>
      </c>
      <c r="Z55" s="42">
        <v>4319</v>
      </c>
      <c r="AA55" s="74">
        <f t="shared" si="6"/>
        <v>1079.75</v>
      </c>
      <c r="AB55" s="41">
        <v>145</v>
      </c>
      <c r="AC55" s="42">
        <v>10371</v>
      </c>
      <c r="AD55" s="74">
        <f t="shared" si="7"/>
        <v>2592.75</v>
      </c>
      <c r="AE55" s="74">
        <v>141</v>
      </c>
      <c r="AF55" s="74">
        <v>9951</v>
      </c>
      <c r="AG55" s="74">
        <f t="shared" si="8"/>
        <v>2487.75</v>
      </c>
    </row>
    <row r="56" spans="1:33" ht="15.75" customHeight="1">
      <c r="A56" s="1">
        <v>54</v>
      </c>
      <c r="B56" s="7" t="s">
        <v>102</v>
      </c>
      <c r="C56" s="1" t="str">
        <f>VLOOKUP(B56,Remark!G:H,2,0)</f>
        <v>Kerry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1"/>
      <c r="Q56" s="42"/>
      <c r="R56" s="42"/>
      <c r="S56" s="42">
        <v>31</v>
      </c>
      <c r="T56" s="42">
        <v>2629</v>
      </c>
      <c r="U56" s="74">
        <f t="shared" si="9"/>
        <v>657.25</v>
      </c>
      <c r="V56" s="42">
        <f>VLOOKUP(A56,[1]sum!$A$2:$H$154,7,FALSE)</f>
        <v>78</v>
      </c>
      <c r="W56" s="42">
        <f>VLOOKUP(A56,[1]sum!$A$2:$H$154,8,FALSE)</f>
        <v>5242</v>
      </c>
      <c r="X56" s="74">
        <f t="shared" si="5"/>
        <v>1310.5</v>
      </c>
      <c r="Y56" s="41">
        <v>80</v>
      </c>
      <c r="Z56" s="42">
        <v>4880</v>
      </c>
      <c r="AA56" s="74">
        <f t="shared" si="6"/>
        <v>1220</v>
      </c>
      <c r="AB56" s="41">
        <v>82</v>
      </c>
      <c r="AC56" s="42">
        <v>5758</v>
      </c>
      <c r="AD56" s="74">
        <f t="shared" si="7"/>
        <v>1439.5</v>
      </c>
      <c r="AE56" s="74">
        <v>145</v>
      </c>
      <c r="AF56" s="74">
        <v>9827</v>
      </c>
      <c r="AG56" s="74">
        <f t="shared" si="8"/>
        <v>2456.75</v>
      </c>
    </row>
    <row r="57" spans="1:33" ht="15.75" customHeight="1">
      <c r="A57" s="1">
        <v>55</v>
      </c>
      <c r="B57" s="7" t="s">
        <v>103</v>
      </c>
      <c r="C57" s="1" t="str">
        <f>VLOOKUP(B57,Remark!G:H,2,0)</f>
        <v>Kerry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1"/>
      <c r="Q57" s="42"/>
      <c r="R57" s="42"/>
      <c r="S57" s="42"/>
      <c r="T57" s="42">
        <v>0</v>
      </c>
      <c r="U57" s="74">
        <f t="shared" si="9"/>
        <v>0</v>
      </c>
      <c r="V57" s="42">
        <f>VLOOKUP(A57,[1]sum!$A$2:$H$154,7,FALSE)</f>
        <v>112</v>
      </c>
      <c r="W57" s="42">
        <f>VLOOKUP(A57,[1]sum!$A$2:$H$154,8,FALSE)</f>
        <v>7444</v>
      </c>
      <c r="X57" s="74">
        <f t="shared" si="5"/>
        <v>1861</v>
      </c>
      <c r="Y57" s="41">
        <v>99</v>
      </c>
      <c r="Z57" s="42">
        <v>6013</v>
      </c>
      <c r="AA57" s="74">
        <f t="shared" si="6"/>
        <v>1503.25</v>
      </c>
      <c r="AB57" s="41">
        <v>87</v>
      </c>
      <c r="AC57" s="42">
        <v>5841</v>
      </c>
      <c r="AD57" s="74">
        <f t="shared" si="7"/>
        <v>1460.25</v>
      </c>
      <c r="AE57" s="74">
        <v>126</v>
      </c>
      <c r="AF57" s="74">
        <v>7626</v>
      </c>
      <c r="AG57" s="74">
        <f t="shared" si="8"/>
        <v>1906.5</v>
      </c>
    </row>
    <row r="58" spans="1:33" ht="15.75" customHeight="1">
      <c r="A58" s="1">
        <v>56</v>
      </c>
      <c r="B58" s="7" t="s">
        <v>104</v>
      </c>
      <c r="C58" s="1" t="str">
        <f>VLOOKUP(B58,Remark!G:H,2,0)</f>
        <v>Kerry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1"/>
      <c r="Q58" s="42"/>
      <c r="R58" s="42"/>
      <c r="S58" s="42">
        <v>71</v>
      </c>
      <c r="T58" s="42">
        <v>5529</v>
      </c>
      <c r="U58" s="74">
        <f t="shared" si="9"/>
        <v>1382.25</v>
      </c>
      <c r="V58" s="42">
        <f>VLOOKUP(A58,[1]sum!$A$2:$H$154,7,FALSE)</f>
        <v>93</v>
      </c>
      <c r="W58" s="42">
        <f>VLOOKUP(A58,[1]sum!$A$2:$H$154,8,FALSE)</f>
        <v>7459</v>
      </c>
      <c r="X58" s="74">
        <f t="shared" si="5"/>
        <v>1864.75</v>
      </c>
      <c r="Y58" s="41">
        <v>122</v>
      </c>
      <c r="Z58" s="42">
        <v>7662</v>
      </c>
      <c r="AA58" s="74">
        <f t="shared" si="6"/>
        <v>1915.5</v>
      </c>
      <c r="AB58" s="41">
        <v>78</v>
      </c>
      <c r="AC58" s="42">
        <v>4798</v>
      </c>
      <c r="AD58" s="74">
        <f t="shared" si="7"/>
        <v>1199.5</v>
      </c>
      <c r="AE58" s="74">
        <v>94</v>
      </c>
      <c r="AF58" s="74">
        <v>5606</v>
      </c>
      <c r="AG58" s="74">
        <f t="shared" si="8"/>
        <v>1401.5</v>
      </c>
    </row>
    <row r="59" spans="1:33" ht="15.75" customHeight="1">
      <c r="A59" s="1">
        <v>57</v>
      </c>
      <c r="B59" s="7" t="s">
        <v>105</v>
      </c>
      <c r="C59" s="1" t="str">
        <f>VLOOKUP(B59,Remark!G:H,2,0)</f>
        <v>Kerry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1"/>
      <c r="Q59" s="42"/>
      <c r="R59" s="42"/>
      <c r="S59" s="42">
        <v>40</v>
      </c>
      <c r="T59" s="42">
        <v>3572</v>
      </c>
      <c r="U59" s="74">
        <f t="shared" si="9"/>
        <v>893</v>
      </c>
      <c r="V59" s="42">
        <f>VLOOKUP(A59,[1]sum!$A$2:$H$154,7,FALSE)</f>
        <v>145</v>
      </c>
      <c r="W59" s="42">
        <f>VLOOKUP(A59,[1]sum!$A$2:$H$154,8,FALSE)</f>
        <v>10027</v>
      </c>
      <c r="X59" s="74">
        <f t="shared" si="5"/>
        <v>2506.75</v>
      </c>
      <c r="Y59" s="41">
        <v>97</v>
      </c>
      <c r="Z59" s="42">
        <v>6779</v>
      </c>
      <c r="AA59" s="74">
        <f t="shared" si="6"/>
        <v>1694.75</v>
      </c>
      <c r="AB59" s="41">
        <v>29</v>
      </c>
      <c r="AC59" s="42">
        <v>1979</v>
      </c>
      <c r="AD59" s="74">
        <f t="shared" si="7"/>
        <v>494.75</v>
      </c>
      <c r="AE59" s="74">
        <v>69</v>
      </c>
      <c r="AF59" s="74">
        <v>4927</v>
      </c>
      <c r="AG59" s="74">
        <f t="shared" si="8"/>
        <v>1231.75</v>
      </c>
    </row>
    <row r="60" spans="1:33" ht="15.75" customHeight="1">
      <c r="A60" s="1">
        <v>58</v>
      </c>
      <c r="B60" s="7" t="s">
        <v>106</v>
      </c>
      <c r="C60" s="1" t="str">
        <f>VLOOKUP(B60,Remark!G:H,2,0)</f>
        <v>Kerry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1"/>
      <c r="Q60" s="42"/>
      <c r="R60" s="42"/>
      <c r="S60" s="42">
        <v>59</v>
      </c>
      <c r="T60" s="42">
        <v>3749</v>
      </c>
      <c r="U60" s="74">
        <f t="shared" si="9"/>
        <v>937.25</v>
      </c>
      <c r="V60" s="42">
        <f>VLOOKUP(A60,[1]sum!$A$2:$H$154,7,FALSE)</f>
        <v>109</v>
      </c>
      <c r="W60" s="42">
        <f>VLOOKUP(A60,[1]sum!$A$2:$H$154,8,FALSE)</f>
        <v>7011</v>
      </c>
      <c r="X60" s="74">
        <f t="shared" si="5"/>
        <v>1752.75</v>
      </c>
      <c r="Y60" s="41">
        <v>122</v>
      </c>
      <c r="Z60" s="42">
        <v>7658</v>
      </c>
      <c r="AA60" s="74">
        <f t="shared" si="6"/>
        <v>1914.5</v>
      </c>
      <c r="AB60" s="41">
        <v>116</v>
      </c>
      <c r="AC60" s="42">
        <v>6076</v>
      </c>
      <c r="AD60" s="74">
        <f t="shared" si="7"/>
        <v>1519</v>
      </c>
      <c r="AE60" s="74">
        <v>132</v>
      </c>
      <c r="AF60" s="74">
        <v>8596</v>
      </c>
      <c r="AG60" s="74">
        <f t="shared" si="8"/>
        <v>2149</v>
      </c>
    </row>
    <row r="61" spans="1:33" ht="15.75" customHeight="1">
      <c r="A61" s="1">
        <v>59</v>
      </c>
      <c r="B61" s="7" t="s">
        <v>107</v>
      </c>
      <c r="C61" s="1" t="str">
        <f>VLOOKUP(B61,Remark!G:H,2,0)</f>
        <v>Kerry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1"/>
      <c r="Q61" s="42"/>
      <c r="R61" s="42"/>
      <c r="S61" s="42">
        <v>46</v>
      </c>
      <c r="T61" s="42">
        <v>2902</v>
      </c>
      <c r="U61" s="74">
        <f t="shared" si="9"/>
        <v>725.5</v>
      </c>
      <c r="V61" s="42">
        <f>VLOOKUP(A61,[1]sum!$A$2:$H$154,7,FALSE)</f>
        <v>95</v>
      </c>
      <c r="W61" s="42">
        <f>VLOOKUP(A61,[1]sum!$A$2:$H$154,8,FALSE)</f>
        <v>6165</v>
      </c>
      <c r="X61" s="74">
        <f t="shared" si="5"/>
        <v>1541.25</v>
      </c>
      <c r="Y61" s="41">
        <v>58</v>
      </c>
      <c r="Z61" s="42">
        <v>4614</v>
      </c>
      <c r="AA61" s="74">
        <f t="shared" si="6"/>
        <v>1153.5</v>
      </c>
      <c r="AB61" s="41">
        <v>117</v>
      </c>
      <c r="AC61" s="42">
        <v>7063</v>
      </c>
      <c r="AD61" s="74">
        <f t="shared" si="7"/>
        <v>1765.75</v>
      </c>
      <c r="AE61" s="74">
        <v>154</v>
      </c>
      <c r="AF61" s="74">
        <v>8962</v>
      </c>
      <c r="AG61" s="74">
        <f t="shared" si="8"/>
        <v>2240.5</v>
      </c>
    </row>
    <row r="62" spans="1:33" ht="15.75" customHeight="1">
      <c r="A62" s="1">
        <v>60</v>
      </c>
      <c r="B62" s="7" t="s">
        <v>108</v>
      </c>
      <c r="C62" s="1" t="str">
        <f>VLOOKUP(B62,Remark!G:H,2,0)</f>
        <v>Kerry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1"/>
      <c r="Q62" s="42"/>
      <c r="R62" s="42"/>
      <c r="S62" s="42">
        <v>37</v>
      </c>
      <c r="T62" s="42">
        <v>2655</v>
      </c>
      <c r="U62" s="74">
        <f t="shared" si="9"/>
        <v>663.75</v>
      </c>
      <c r="V62" s="42">
        <f>VLOOKUP(A62,[1]sum!$A$2:$H$154,7,FALSE)</f>
        <v>49</v>
      </c>
      <c r="W62" s="42">
        <f>VLOOKUP(A62,[1]sum!$A$2:$H$154,8,FALSE)</f>
        <v>3163</v>
      </c>
      <c r="X62" s="74">
        <f t="shared" si="5"/>
        <v>790.75</v>
      </c>
      <c r="Y62" s="41">
        <v>67</v>
      </c>
      <c r="Z62" s="42">
        <v>5033</v>
      </c>
      <c r="AA62" s="74">
        <f t="shared" si="6"/>
        <v>1258.25</v>
      </c>
      <c r="AB62" s="41">
        <v>88</v>
      </c>
      <c r="AC62" s="42">
        <v>6020</v>
      </c>
      <c r="AD62" s="74">
        <f t="shared" si="7"/>
        <v>1505</v>
      </c>
      <c r="AE62" s="74">
        <v>90</v>
      </c>
      <c r="AF62" s="74">
        <v>6370</v>
      </c>
      <c r="AG62" s="74">
        <f t="shared" si="8"/>
        <v>1592.5</v>
      </c>
    </row>
    <row r="63" spans="1:33" ht="15.75" customHeight="1">
      <c r="A63" s="1">
        <v>61</v>
      </c>
      <c r="B63" s="7" t="s">
        <v>109</v>
      </c>
      <c r="C63" s="1" t="str">
        <f>VLOOKUP(B63,Remark!G:H,2,0)</f>
        <v>Kerry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1"/>
      <c r="Q63" s="42"/>
      <c r="R63" s="42"/>
      <c r="S63" s="42">
        <v>25</v>
      </c>
      <c r="T63" s="42">
        <v>1991</v>
      </c>
      <c r="U63" s="74">
        <f t="shared" si="9"/>
        <v>497.75</v>
      </c>
      <c r="V63" s="42">
        <f>VLOOKUP(A63,[1]sum!$A$2:$H$154,7,FALSE)</f>
        <v>71</v>
      </c>
      <c r="W63" s="42">
        <f>VLOOKUP(A63,[1]sum!$A$2:$H$154,8,FALSE)</f>
        <v>5209</v>
      </c>
      <c r="X63" s="74">
        <f t="shared" si="5"/>
        <v>1302.25</v>
      </c>
      <c r="Y63" s="41">
        <v>97</v>
      </c>
      <c r="Z63" s="42">
        <v>5823</v>
      </c>
      <c r="AA63" s="74">
        <f t="shared" si="6"/>
        <v>1455.75</v>
      </c>
      <c r="AB63" s="41">
        <v>61</v>
      </c>
      <c r="AC63" s="42">
        <v>3451</v>
      </c>
      <c r="AD63" s="74">
        <f t="shared" si="7"/>
        <v>862.75</v>
      </c>
      <c r="AE63" s="74">
        <v>48</v>
      </c>
      <c r="AF63" s="74">
        <v>2848</v>
      </c>
      <c r="AG63" s="74">
        <f t="shared" si="8"/>
        <v>712</v>
      </c>
    </row>
    <row r="64" spans="1:33" ht="15.75" customHeight="1">
      <c r="A64" s="1">
        <v>62</v>
      </c>
      <c r="B64" s="7" t="s">
        <v>110</v>
      </c>
      <c r="C64" s="1" t="str">
        <f>VLOOKUP(B64,Remark!G:H,2,0)</f>
        <v>Kerry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1"/>
      <c r="Q64" s="42"/>
      <c r="R64" s="42"/>
      <c r="S64" s="42">
        <v>22</v>
      </c>
      <c r="T64" s="42">
        <v>1242</v>
      </c>
      <c r="U64" s="74">
        <f t="shared" si="9"/>
        <v>310.5</v>
      </c>
      <c r="V64" s="42">
        <f>VLOOKUP(A64,[1]sum!$A$2:$H$154,7,FALSE)</f>
        <v>76</v>
      </c>
      <c r="W64" s="42">
        <f>VLOOKUP(A64,[1]sum!$A$2:$H$154,8,FALSE)</f>
        <v>4852</v>
      </c>
      <c r="X64" s="74">
        <f t="shared" si="5"/>
        <v>1213</v>
      </c>
      <c r="Y64" s="41">
        <v>54</v>
      </c>
      <c r="Z64" s="42">
        <v>3254</v>
      </c>
      <c r="AA64" s="74">
        <f t="shared" si="6"/>
        <v>813.5</v>
      </c>
      <c r="AB64" s="41">
        <v>76</v>
      </c>
      <c r="AC64" s="42">
        <v>4936</v>
      </c>
      <c r="AD64" s="74">
        <f t="shared" si="7"/>
        <v>1234</v>
      </c>
      <c r="AE64" s="74">
        <v>100</v>
      </c>
      <c r="AF64" s="74">
        <v>6196</v>
      </c>
      <c r="AG64" s="74">
        <f t="shared" si="8"/>
        <v>1549</v>
      </c>
    </row>
    <row r="65" spans="1:33" ht="15.75" customHeight="1">
      <c r="A65" s="1">
        <v>63</v>
      </c>
      <c r="B65" s="7" t="s">
        <v>111</v>
      </c>
      <c r="C65" s="1" t="str">
        <f>VLOOKUP(B65,Remark!G:H,2,0)</f>
        <v>Kerry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1"/>
      <c r="Q65" s="42"/>
      <c r="R65" s="42"/>
      <c r="S65" s="42"/>
      <c r="T65" s="42"/>
      <c r="U65" s="74">
        <f t="shared" si="9"/>
        <v>0</v>
      </c>
      <c r="V65" s="42">
        <f>VLOOKUP(A65,[1]sum!$A$2:$H$154,7,FALSE)</f>
        <v>53</v>
      </c>
      <c r="W65" s="42">
        <f>VLOOKUP(A65,[1]sum!$A$2:$H$154,8,FALSE)</f>
        <v>3595</v>
      </c>
      <c r="X65" s="74">
        <f t="shared" si="5"/>
        <v>898.75</v>
      </c>
      <c r="Y65" s="41">
        <v>194</v>
      </c>
      <c r="Z65" s="42">
        <v>12458</v>
      </c>
      <c r="AA65" s="74">
        <f t="shared" si="6"/>
        <v>3114.5</v>
      </c>
      <c r="AB65" s="41">
        <v>157</v>
      </c>
      <c r="AC65" s="42">
        <v>11559</v>
      </c>
      <c r="AD65" s="74">
        <f t="shared" si="7"/>
        <v>2889.75</v>
      </c>
      <c r="AE65" s="74">
        <v>324</v>
      </c>
      <c r="AF65" s="74">
        <v>19636</v>
      </c>
      <c r="AG65" s="74">
        <f t="shared" si="8"/>
        <v>4909</v>
      </c>
    </row>
    <row r="66" spans="1:33" ht="15.75" customHeight="1">
      <c r="A66" s="1">
        <v>64</v>
      </c>
      <c r="B66" s="7" t="s">
        <v>112</v>
      </c>
      <c r="C66" s="1" t="str">
        <f>VLOOKUP(B66,Remark!G:H,2,0)</f>
        <v>Kerry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1"/>
      <c r="Q66" s="42"/>
      <c r="R66" s="42"/>
      <c r="S66" s="42">
        <v>38</v>
      </c>
      <c r="T66" s="42">
        <v>2578</v>
      </c>
      <c r="U66" s="74">
        <f t="shared" si="9"/>
        <v>644.5</v>
      </c>
      <c r="V66" s="42">
        <f>VLOOKUP(A66,[1]sum!$A$2:$H$154,7,FALSE)</f>
        <v>103</v>
      </c>
      <c r="W66" s="42">
        <f>VLOOKUP(A66,[1]sum!$A$2:$H$154,8,FALSE)</f>
        <v>6661</v>
      </c>
      <c r="X66" s="74">
        <f t="shared" si="5"/>
        <v>1665.25</v>
      </c>
      <c r="Y66" s="41">
        <v>88</v>
      </c>
      <c r="Z66" s="42">
        <v>5476</v>
      </c>
      <c r="AA66" s="74">
        <f t="shared" si="6"/>
        <v>1369</v>
      </c>
      <c r="AB66" s="41">
        <v>88</v>
      </c>
      <c r="AC66" s="42">
        <v>5968</v>
      </c>
      <c r="AD66" s="74">
        <f t="shared" si="7"/>
        <v>1492</v>
      </c>
      <c r="AE66" s="74">
        <v>135</v>
      </c>
      <c r="AF66" s="74">
        <v>8585</v>
      </c>
      <c r="AG66" s="74">
        <f t="shared" si="8"/>
        <v>2146.25</v>
      </c>
    </row>
    <row r="67" spans="1:33" ht="15.75" customHeight="1">
      <c r="A67" s="1">
        <v>65</v>
      </c>
      <c r="B67" s="7" t="s">
        <v>113</v>
      </c>
      <c r="C67" s="1" t="str">
        <f>VLOOKUP(B67,Remark!G:H,2,0)</f>
        <v>Kerry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1"/>
      <c r="Q67" s="42"/>
      <c r="R67" s="42"/>
      <c r="S67" s="42">
        <v>12</v>
      </c>
      <c r="T67" s="42">
        <v>616</v>
      </c>
      <c r="U67" s="74">
        <f t="shared" ref="U67:U71" si="10">T67*25%</f>
        <v>154</v>
      </c>
      <c r="V67" s="42">
        <f>VLOOKUP(A67,[1]sum!$A$2:$H$154,7,FALSE)</f>
        <v>29</v>
      </c>
      <c r="W67" s="42">
        <f>VLOOKUP(A67,[1]sum!$A$2:$H$154,8,FALSE)</f>
        <v>1835</v>
      </c>
      <c r="X67" s="74">
        <f t="shared" si="5"/>
        <v>458.75</v>
      </c>
      <c r="Y67" s="41">
        <v>69</v>
      </c>
      <c r="Z67" s="42">
        <v>5155</v>
      </c>
      <c r="AA67" s="74">
        <f t="shared" si="6"/>
        <v>1288.75</v>
      </c>
      <c r="AB67" s="41">
        <v>127</v>
      </c>
      <c r="AC67" s="42">
        <v>7949</v>
      </c>
      <c r="AD67" s="74">
        <f t="shared" si="7"/>
        <v>1987.25</v>
      </c>
      <c r="AE67" s="74">
        <v>92</v>
      </c>
      <c r="AF67" s="74">
        <v>5916</v>
      </c>
      <c r="AG67" s="74">
        <f t="shared" si="8"/>
        <v>1479</v>
      </c>
    </row>
    <row r="68" spans="1:33" ht="15.75" customHeight="1">
      <c r="A68" s="1">
        <v>66</v>
      </c>
      <c r="B68" s="7" t="s">
        <v>114</v>
      </c>
      <c r="C68" s="1" t="str">
        <f>VLOOKUP(B68,Remark!G:H,2,0)</f>
        <v>Kerry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1"/>
      <c r="Q68" s="42"/>
      <c r="R68" s="42"/>
      <c r="S68" s="42">
        <v>46</v>
      </c>
      <c r="T68" s="42">
        <v>3258</v>
      </c>
      <c r="U68" s="74">
        <f t="shared" si="10"/>
        <v>814.5</v>
      </c>
      <c r="V68" s="42">
        <f>VLOOKUP(A68,[1]sum!$A$2:$H$154,7,FALSE)</f>
        <v>76</v>
      </c>
      <c r="W68" s="42">
        <f>VLOOKUP(A68,[1]sum!$A$2:$H$154,8,FALSE)</f>
        <v>5328</v>
      </c>
      <c r="X68" s="74">
        <f t="shared" ref="X68:X131" si="11">W68*25%</f>
        <v>1332</v>
      </c>
      <c r="Y68" s="41">
        <v>147</v>
      </c>
      <c r="Z68" s="42">
        <v>8745</v>
      </c>
      <c r="AA68" s="74">
        <f t="shared" ref="AA68:AA131" si="12">Z68*25%</f>
        <v>2186.25</v>
      </c>
      <c r="AB68" s="41">
        <v>144</v>
      </c>
      <c r="AC68" s="42">
        <v>8128</v>
      </c>
      <c r="AD68" s="74">
        <f t="shared" ref="AD68:AD131" si="13">AC68*25%</f>
        <v>2032</v>
      </c>
      <c r="AE68" s="74">
        <v>152</v>
      </c>
      <c r="AF68" s="74">
        <v>9820</v>
      </c>
      <c r="AG68" s="74">
        <f t="shared" ref="AG68:AG131" si="14">AF68*25%</f>
        <v>2455</v>
      </c>
    </row>
    <row r="69" spans="1:33" ht="15.75" customHeight="1">
      <c r="A69" s="1">
        <v>67</v>
      </c>
      <c r="B69" s="7" t="s">
        <v>115</v>
      </c>
      <c r="C69" s="1" t="str">
        <f>VLOOKUP(B69,Remark!G:H,2,0)</f>
        <v>Kerry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1"/>
      <c r="Q69" s="42"/>
      <c r="R69" s="42"/>
      <c r="S69" s="42">
        <v>15</v>
      </c>
      <c r="T69" s="42">
        <v>1109</v>
      </c>
      <c r="U69" s="74">
        <f t="shared" si="10"/>
        <v>277.25</v>
      </c>
      <c r="V69" s="42">
        <f>VLOOKUP(A69,[1]sum!$A$2:$H$154,7,FALSE)</f>
        <v>74</v>
      </c>
      <c r="W69" s="42">
        <f>VLOOKUP(A69,[1]sum!$A$2:$H$154,8,FALSE)</f>
        <v>5378</v>
      </c>
      <c r="X69" s="74">
        <f t="shared" si="11"/>
        <v>1344.5</v>
      </c>
      <c r="Y69" s="41">
        <v>51</v>
      </c>
      <c r="Z69" s="42">
        <v>3017</v>
      </c>
      <c r="AA69" s="74">
        <f t="shared" si="12"/>
        <v>754.25</v>
      </c>
      <c r="AB69" s="41">
        <v>123</v>
      </c>
      <c r="AC69" s="42">
        <v>6753</v>
      </c>
      <c r="AD69" s="74">
        <f t="shared" si="13"/>
        <v>1688.25</v>
      </c>
      <c r="AE69" s="74">
        <v>116</v>
      </c>
      <c r="AF69" s="74">
        <v>6300</v>
      </c>
      <c r="AG69" s="74">
        <f t="shared" si="14"/>
        <v>1575</v>
      </c>
    </row>
    <row r="70" spans="1:33" ht="15.75" customHeight="1">
      <c r="A70" s="1">
        <v>68</v>
      </c>
      <c r="B70" s="7" t="s">
        <v>116</v>
      </c>
      <c r="C70" s="1" t="str">
        <f>VLOOKUP(B70,Remark!G:H,2,0)</f>
        <v>Kerry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1"/>
      <c r="Q70" s="42"/>
      <c r="R70" s="42"/>
      <c r="S70" s="42">
        <v>7</v>
      </c>
      <c r="T70" s="42">
        <v>625</v>
      </c>
      <c r="U70" s="74">
        <f t="shared" si="10"/>
        <v>156.25</v>
      </c>
      <c r="V70" s="42">
        <f>VLOOKUP(A70,[1]sum!$A$2:$H$154,7,FALSE)</f>
        <v>15</v>
      </c>
      <c r="W70" s="42">
        <f>VLOOKUP(A70,[1]sum!$A$2:$H$154,8,FALSE)</f>
        <v>1261</v>
      </c>
      <c r="X70" s="74">
        <f t="shared" si="11"/>
        <v>315.25</v>
      </c>
      <c r="Y70" s="41">
        <v>14</v>
      </c>
      <c r="Z70" s="42">
        <v>1174</v>
      </c>
      <c r="AA70" s="74">
        <f t="shared" si="12"/>
        <v>293.5</v>
      </c>
      <c r="AB70" s="41">
        <v>30</v>
      </c>
      <c r="AC70" s="42">
        <v>1874</v>
      </c>
      <c r="AD70" s="74">
        <f t="shared" si="13"/>
        <v>468.5</v>
      </c>
      <c r="AE70" s="74">
        <v>27</v>
      </c>
      <c r="AF70" s="74">
        <v>1729</v>
      </c>
      <c r="AG70" s="74">
        <f t="shared" si="14"/>
        <v>432.25</v>
      </c>
    </row>
    <row r="71" spans="1:33" ht="15.75" customHeight="1">
      <c r="A71" s="1">
        <v>69</v>
      </c>
      <c r="B71" s="7" t="s">
        <v>117</v>
      </c>
      <c r="C71" s="1" t="str">
        <f>VLOOKUP(B71,Remark!G:H,2,0)</f>
        <v>Kerry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1"/>
      <c r="Q71" s="42"/>
      <c r="R71" s="42"/>
      <c r="S71" s="42">
        <v>36</v>
      </c>
      <c r="T71" s="42">
        <v>2244</v>
      </c>
      <c r="U71" s="74">
        <f t="shared" si="10"/>
        <v>561</v>
      </c>
      <c r="V71" s="42">
        <f>VLOOKUP(A71,[1]sum!$A$2:$H$154,7,FALSE)</f>
        <v>76</v>
      </c>
      <c r="W71" s="42">
        <f>VLOOKUP(A71,[1]sum!$A$2:$H$154,8,FALSE)</f>
        <v>5600</v>
      </c>
      <c r="X71" s="74">
        <f t="shared" si="11"/>
        <v>1400</v>
      </c>
      <c r="Y71" s="41">
        <v>184</v>
      </c>
      <c r="Z71" s="42">
        <v>12208</v>
      </c>
      <c r="AA71" s="74">
        <f t="shared" si="12"/>
        <v>3052</v>
      </c>
      <c r="AB71" s="41">
        <v>266</v>
      </c>
      <c r="AC71" s="42">
        <v>16394</v>
      </c>
      <c r="AD71" s="74">
        <f t="shared" si="13"/>
        <v>4098.5</v>
      </c>
      <c r="AE71" s="74">
        <v>278</v>
      </c>
      <c r="AF71" s="74">
        <v>17514</v>
      </c>
      <c r="AG71" s="74">
        <f t="shared" si="14"/>
        <v>4378.5</v>
      </c>
    </row>
    <row r="72" spans="1:33" ht="15.75" customHeight="1">
      <c r="A72" s="1">
        <v>70</v>
      </c>
      <c r="B72" s="7" t="s">
        <v>118</v>
      </c>
      <c r="C72" s="1" t="str">
        <f>VLOOKUP(B72,Remark!G:H,2,0)</f>
        <v>Kerry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1"/>
      <c r="Q72" s="42"/>
      <c r="R72" s="42"/>
      <c r="S72" s="42"/>
      <c r="T72" s="42"/>
      <c r="U72" s="42"/>
      <c r="V72" s="42">
        <f>VLOOKUP(A72,[1]sum!$A$2:$H$154,7,FALSE)</f>
        <v>28</v>
      </c>
      <c r="W72" s="42">
        <f>VLOOKUP(A72,[1]sum!$A$2:$H$154,8,FALSE)</f>
        <v>1900</v>
      </c>
      <c r="X72" s="74">
        <f t="shared" si="11"/>
        <v>475</v>
      </c>
      <c r="Y72" s="41">
        <v>148</v>
      </c>
      <c r="Z72" s="42">
        <v>10552</v>
      </c>
      <c r="AA72" s="74">
        <f t="shared" si="12"/>
        <v>2638</v>
      </c>
      <c r="AB72" s="41">
        <v>131</v>
      </c>
      <c r="AC72" s="42">
        <v>7833</v>
      </c>
      <c r="AD72" s="74">
        <f t="shared" si="13"/>
        <v>1958.25</v>
      </c>
      <c r="AE72" s="74">
        <v>129</v>
      </c>
      <c r="AF72" s="74">
        <v>8119</v>
      </c>
      <c r="AG72" s="74">
        <f t="shared" si="14"/>
        <v>2029.75</v>
      </c>
    </row>
    <row r="73" spans="1:33" ht="15.75" customHeight="1">
      <c r="A73" s="1">
        <v>71</v>
      </c>
      <c r="B73" s="7" t="s">
        <v>119</v>
      </c>
      <c r="C73" s="1" t="str">
        <f>VLOOKUP(B73,Remark!G:H,2,0)</f>
        <v>NLCH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1"/>
      <c r="Q73" s="42"/>
      <c r="R73" s="42"/>
      <c r="S73" s="42"/>
      <c r="T73" s="42"/>
      <c r="U73" s="42"/>
      <c r="V73" s="42">
        <f>VLOOKUP(A73,[1]sum!$A$2:$H$154,7,FALSE)</f>
        <v>55</v>
      </c>
      <c r="W73" s="42">
        <f>VLOOKUP(A73,[1]sum!$A$2:$H$154,8,FALSE)</f>
        <v>4197</v>
      </c>
      <c r="X73" s="74">
        <f t="shared" si="11"/>
        <v>1049.25</v>
      </c>
      <c r="Y73" s="41">
        <v>74</v>
      </c>
      <c r="Z73" s="42">
        <v>5282</v>
      </c>
      <c r="AA73" s="74">
        <f t="shared" si="12"/>
        <v>1320.5</v>
      </c>
      <c r="AB73" s="41">
        <v>111</v>
      </c>
      <c r="AC73" s="42">
        <v>7277</v>
      </c>
      <c r="AD73" s="74">
        <f t="shared" si="13"/>
        <v>1819.25</v>
      </c>
      <c r="AE73" s="74">
        <v>167</v>
      </c>
      <c r="AF73" s="74">
        <v>11217</v>
      </c>
      <c r="AG73" s="74">
        <f t="shared" si="14"/>
        <v>2804.25</v>
      </c>
    </row>
    <row r="74" spans="1:33" ht="15.75" customHeight="1">
      <c r="A74" s="1">
        <v>72</v>
      </c>
      <c r="B74" s="7" t="s">
        <v>120</v>
      </c>
      <c r="C74" s="1" t="str">
        <f>VLOOKUP(B74,Remark!G:H,2,0)</f>
        <v>Kerry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1"/>
      <c r="Q74" s="42"/>
      <c r="R74" s="42"/>
      <c r="S74" s="42"/>
      <c r="T74" s="42"/>
      <c r="U74" s="42"/>
      <c r="V74" s="42">
        <f>VLOOKUP(A74,[1]sum!$A$2:$H$154,7,FALSE)</f>
        <v>10</v>
      </c>
      <c r="W74" s="42">
        <f>VLOOKUP(A74,[1]sum!$A$2:$H$154,8,FALSE)</f>
        <v>598</v>
      </c>
      <c r="X74" s="74">
        <f t="shared" si="11"/>
        <v>149.5</v>
      </c>
      <c r="Y74" s="41">
        <v>37</v>
      </c>
      <c r="Z74" s="42">
        <v>2531</v>
      </c>
      <c r="AA74" s="74">
        <f t="shared" si="12"/>
        <v>632.75</v>
      </c>
      <c r="AB74" s="41">
        <v>51</v>
      </c>
      <c r="AC74" s="42">
        <v>3665</v>
      </c>
      <c r="AD74" s="74">
        <f t="shared" si="13"/>
        <v>916.25</v>
      </c>
      <c r="AE74" s="74">
        <v>63</v>
      </c>
      <c r="AF74" s="74">
        <v>3513</v>
      </c>
      <c r="AG74" s="74">
        <f t="shared" si="14"/>
        <v>878.25</v>
      </c>
    </row>
    <row r="75" spans="1:33" ht="15.75" customHeight="1">
      <c r="A75" s="1">
        <v>73</v>
      </c>
      <c r="B75" s="7" t="s">
        <v>121</v>
      </c>
      <c r="C75" s="1" t="str">
        <f>VLOOKUP(B75,Remark!G:H,2,0)</f>
        <v>Kerry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1"/>
      <c r="Q75" s="42"/>
      <c r="R75" s="42"/>
      <c r="S75" s="42"/>
      <c r="T75" s="42"/>
      <c r="U75" s="42"/>
      <c r="V75" s="42"/>
      <c r="W75" s="42"/>
      <c r="X75" s="74">
        <f t="shared" si="11"/>
        <v>0</v>
      </c>
      <c r="Y75" s="41"/>
      <c r="Z75" s="42"/>
      <c r="AA75" s="74">
        <f t="shared" si="12"/>
        <v>0</v>
      </c>
      <c r="AB75" s="41">
        <v>57</v>
      </c>
      <c r="AC75" s="42">
        <v>3387</v>
      </c>
      <c r="AD75" s="74">
        <f t="shared" si="13"/>
        <v>846.75</v>
      </c>
      <c r="AE75" s="74">
        <v>35</v>
      </c>
      <c r="AF75" s="74">
        <v>1785</v>
      </c>
      <c r="AG75" s="74">
        <f t="shared" si="14"/>
        <v>446.25</v>
      </c>
    </row>
    <row r="76" spans="1:33" ht="15.75" customHeight="1">
      <c r="A76" s="1">
        <v>74</v>
      </c>
      <c r="B76" s="7" t="s">
        <v>122</v>
      </c>
      <c r="C76" s="1" t="str">
        <f>VLOOKUP(B76,Remark!G:H,2,0)</f>
        <v>Kerry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1"/>
      <c r="Q76" s="42"/>
      <c r="R76" s="42"/>
      <c r="S76" s="42"/>
      <c r="T76" s="42"/>
      <c r="U76" s="42"/>
      <c r="V76" s="42"/>
      <c r="W76" s="42"/>
      <c r="X76" s="74">
        <f t="shared" si="11"/>
        <v>0</v>
      </c>
      <c r="Y76" s="41">
        <v>332</v>
      </c>
      <c r="Z76" s="42">
        <v>24400</v>
      </c>
      <c r="AA76" s="74">
        <f t="shared" si="12"/>
        <v>6100</v>
      </c>
      <c r="AB76" s="41">
        <v>520</v>
      </c>
      <c r="AC76" s="42">
        <v>35328</v>
      </c>
      <c r="AD76" s="74">
        <f t="shared" si="13"/>
        <v>8832</v>
      </c>
      <c r="AE76" s="74">
        <v>319</v>
      </c>
      <c r="AF76" s="74">
        <v>23821</v>
      </c>
      <c r="AG76" s="74">
        <f t="shared" si="14"/>
        <v>5955.25</v>
      </c>
    </row>
    <row r="77" spans="1:33" ht="15.75" customHeight="1">
      <c r="A77" s="1">
        <v>75</v>
      </c>
      <c r="B77" s="7" t="s">
        <v>124</v>
      </c>
      <c r="C77" s="1" t="str">
        <f>VLOOKUP(B77,Remark!G:H,2,0)</f>
        <v>BKEN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1"/>
      <c r="Q77" s="42"/>
      <c r="R77" s="42"/>
      <c r="S77" s="42"/>
      <c r="T77" s="42"/>
      <c r="U77" s="42"/>
      <c r="V77" s="42">
        <f>VLOOKUP(A77,[1]sum!$A$2:$H$154,7,FALSE)</f>
        <v>97</v>
      </c>
      <c r="W77" s="42">
        <f>VLOOKUP(A77,[1]sum!$A$2:$H$154,8,FALSE)</f>
        <v>7135</v>
      </c>
      <c r="X77" s="74">
        <f t="shared" si="11"/>
        <v>1783.75</v>
      </c>
      <c r="Y77" s="41">
        <v>325</v>
      </c>
      <c r="Z77" s="42">
        <v>19015</v>
      </c>
      <c r="AA77" s="74">
        <f t="shared" si="12"/>
        <v>4753.75</v>
      </c>
      <c r="AB77" s="41">
        <v>200</v>
      </c>
      <c r="AC77" s="42">
        <v>14648</v>
      </c>
      <c r="AD77" s="74">
        <f t="shared" si="13"/>
        <v>3662</v>
      </c>
      <c r="AE77" s="74">
        <v>140</v>
      </c>
      <c r="AF77" s="74">
        <v>11032</v>
      </c>
      <c r="AG77" s="74">
        <f t="shared" si="14"/>
        <v>2758</v>
      </c>
    </row>
    <row r="78" spans="1:33" ht="15.75" customHeight="1">
      <c r="A78" s="1">
        <v>76</v>
      </c>
      <c r="B78" s="7" t="s">
        <v>126</v>
      </c>
      <c r="C78" s="1" t="str">
        <f>VLOOKUP(B78,Remark!G:H,2,0)</f>
        <v>MTNG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1"/>
      <c r="Q78" s="42"/>
      <c r="R78" s="42"/>
      <c r="S78" s="42"/>
      <c r="T78" s="42"/>
      <c r="U78" s="42"/>
      <c r="V78" s="42">
        <f>VLOOKUP(A78,[1]sum!$A$2:$H$154,7,FALSE)</f>
        <v>84</v>
      </c>
      <c r="W78" s="42">
        <f>VLOOKUP(A78,[1]sum!$A$2:$H$154,8,FALSE)</f>
        <v>5148</v>
      </c>
      <c r="X78" s="74">
        <f t="shared" si="11"/>
        <v>1287</v>
      </c>
      <c r="Y78" s="41">
        <v>80</v>
      </c>
      <c r="Z78" s="42">
        <v>5408</v>
      </c>
      <c r="AA78" s="74">
        <f t="shared" si="12"/>
        <v>1352</v>
      </c>
      <c r="AB78" s="41">
        <v>84</v>
      </c>
      <c r="AC78" s="42">
        <v>5716</v>
      </c>
      <c r="AD78" s="74">
        <f t="shared" si="13"/>
        <v>1429</v>
      </c>
      <c r="AE78" s="74">
        <v>113</v>
      </c>
      <c r="AF78" s="74">
        <v>7359</v>
      </c>
      <c r="AG78" s="74">
        <f t="shared" si="14"/>
        <v>1839.75</v>
      </c>
    </row>
    <row r="79" spans="1:33" ht="15.75" customHeight="1">
      <c r="A79" s="1">
        <v>77</v>
      </c>
      <c r="B79" s="7" t="s">
        <v>127</v>
      </c>
      <c r="C79" s="1" t="str">
        <f>VLOOKUP(B79,Remark!G:H,2,0)</f>
        <v>MTNG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1"/>
      <c r="Q79" s="42"/>
      <c r="R79" s="42"/>
      <c r="S79" s="42"/>
      <c r="T79" s="42"/>
      <c r="U79" s="42"/>
      <c r="V79" s="42">
        <f>VLOOKUP(A79,[1]sum!$A$2:$H$154,7,FALSE)</f>
        <v>28</v>
      </c>
      <c r="W79" s="42">
        <f>VLOOKUP(A79,[1]sum!$A$2:$H$154,8,FALSE)</f>
        <v>1948</v>
      </c>
      <c r="X79" s="74">
        <f t="shared" si="11"/>
        <v>487</v>
      </c>
      <c r="Y79" s="41">
        <v>65</v>
      </c>
      <c r="Z79" s="42">
        <v>4367</v>
      </c>
      <c r="AA79" s="74">
        <f t="shared" si="12"/>
        <v>1091.75</v>
      </c>
      <c r="AB79" s="41">
        <v>107</v>
      </c>
      <c r="AC79" s="42">
        <v>6961</v>
      </c>
      <c r="AD79" s="74">
        <f t="shared" si="13"/>
        <v>1740.25</v>
      </c>
      <c r="AE79" s="74">
        <v>145</v>
      </c>
      <c r="AF79" s="74">
        <v>9235</v>
      </c>
      <c r="AG79" s="74">
        <f t="shared" si="14"/>
        <v>2308.75</v>
      </c>
    </row>
    <row r="80" spans="1:33" ht="15.75" customHeight="1">
      <c r="A80" s="1">
        <v>78</v>
      </c>
      <c r="B80" s="7" t="s">
        <v>128</v>
      </c>
      <c r="C80" s="1" t="str">
        <f>VLOOKUP(B80,Remark!G:H,2,0)</f>
        <v>MTNG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1"/>
      <c r="Q80" s="42"/>
      <c r="R80" s="42"/>
      <c r="S80" s="42"/>
      <c r="T80" s="42"/>
      <c r="U80" s="42"/>
      <c r="V80" s="42">
        <f>VLOOKUP(A80,[1]sum!$A$2:$H$154,7,FALSE)</f>
        <v>19</v>
      </c>
      <c r="W80" s="42">
        <f>VLOOKUP(A80,[1]sum!$A$2:$H$154,8,FALSE)</f>
        <v>1225</v>
      </c>
      <c r="X80" s="74">
        <f t="shared" si="11"/>
        <v>306.25</v>
      </c>
      <c r="Y80" s="41">
        <v>56</v>
      </c>
      <c r="Z80" s="42">
        <v>3348</v>
      </c>
      <c r="AA80" s="74">
        <f t="shared" si="12"/>
        <v>837</v>
      </c>
      <c r="AB80" s="41">
        <v>52</v>
      </c>
      <c r="AC80" s="42">
        <v>3436</v>
      </c>
      <c r="AD80" s="74">
        <f t="shared" si="13"/>
        <v>859</v>
      </c>
      <c r="AE80" s="74">
        <v>91</v>
      </c>
      <c r="AF80" s="74">
        <v>5389</v>
      </c>
      <c r="AG80" s="74">
        <f t="shared" si="14"/>
        <v>1347.25</v>
      </c>
    </row>
    <row r="81" spans="1:33" ht="15.75" customHeight="1">
      <c r="A81" s="1">
        <v>79</v>
      </c>
      <c r="B81" s="7" t="s">
        <v>129</v>
      </c>
      <c r="C81" s="1" t="str">
        <f>VLOOKUP(B81,Remark!G:H,2,0)</f>
        <v>MTNG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1"/>
      <c r="Q81" s="42"/>
      <c r="R81" s="42"/>
      <c r="S81" s="42"/>
      <c r="T81" s="42"/>
      <c r="U81" s="42"/>
      <c r="V81" s="42">
        <f>VLOOKUP(A81,[1]sum!$A$2:$H$154,7,FALSE)</f>
        <v>31</v>
      </c>
      <c r="W81" s="42">
        <f>VLOOKUP(A81,[1]sum!$A$2:$H$154,8,FALSE)</f>
        <v>1913</v>
      </c>
      <c r="X81" s="74">
        <f t="shared" si="11"/>
        <v>478.25</v>
      </c>
      <c r="Y81" s="41">
        <v>57</v>
      </c>
      <c r="Z81" s="42">
        <v>3715</v>
      </c>
      <c r="AA81" s="74">
        <f t="shared" si="12"/>
        <v>928.75</v>
      </c>
      <c r="AB81" s="41">
        <v>59</v>
      </c>
      <c r="AC81" s="42">
        <v>3765</v>
      </c>
      <c r="AD81" s="74">
        <f t="shared" si="13"/>
        <v>941.25</v>
      </c>
      <c r="AE81" s="74">
        <v>130</v>
      </c>
      <c r="AF81" s="74">
        <v>7582</v>
      </c>
      <c r="AG81" s="74">
        <f t="shared" si="14"/>
        <v>1895.5</v>
      </c>
    </row>
    <row r="82" spans="1:33" ht="15.75" customHeight="1">
      <c r="A82" s="1">
        <v>80</v>
      </c>
      <c r="B82" s="7" t="s">
        <v>131</v>
      </c>
      <c r="C82" s="1" t="str">
        <f>VLOOKUP(B82,Remark!G:H,2,0)</f>
        <v>DONM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1"/>
      <c r="Q82" s="42"/>
      <c r="R82" s="42"/>
      <c r="S82" s="42"/>
      <c r="T82" s="42"/>
      <c r="U82" s="42"/>
      <c r="V82" s="42">
        <f>VLOOKUP(A82,[1]sum!$A$2:$H$154,7,FALSE)</f>
        <v>33</v>
      </c>
      <c r="W82" s="42">
        <f>VLOOKUP(A82,[1]sum!$A$2:$H$154,8,FALSE)</f>
        <v>1987</v>
      </c>
      <c r="X82" s="74">
        <f t="shared" si="11"/>
        <v>496.75</v>
      </c>
      <c r="Y82" s="41">
        <v>70</v>
      </c>
      <c r="Z82" s="42">
        <v>4242</v>
      </c>
      <c r="AA82" s="74">
        <f t="shared" si="12"/>
        <v>1060.5</v>
      </c>
      <c r="AB82" s="41">
        <v>75</v>
      </c>
      <c r="AC82" s="42">
        <v>4417</v>
      </c>
      <c r="AD82" s="74">
        <f t="shared" si="13"/>
        <v>1104.25</v>
      </c>
      <c r="AE82" s="74">
        <v>79</v>
      </c>
      <c r="AF82" s="74">
        <v>4253</v>
      </c>
      <c r="AG82" s="74">
        <f t="shared" si="14"/>
        <v>1063.25</v>
      </c>
    </row>
    <row r="83" spans="1:33" ht="15.75" customHeight="1">
      <c r="A83" s="1">
        <v>81</v>
      </c>
      <c r="B83" s="7" t="s">
        <v>132</v>
      </c>
      <c r="C83" s="1" t="str">
        <f>VLOOKUP(B83,Remark!G:H,2,0)</f>
        <v>Kerry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1"/>
      <c r="Q83" s="42"/>
      <c r="R83" s="42"/>
      <c r="S83" s="42"/>
      <c r="T83" s="42"/>
      <c r="U83" s="42"/>
      <c r="V83" s="42">
        <f>VLOOKUP(A83,[1]sum!$A$2:$H$154,7,FALSE)</f>
        <v>20</v>
      </c>
      <c r="W83" s="42">
        <f>VLOOKUP(A83,[1]sum!$A$2:$H$154,8,FALSE)</f>
        <v>1132</v>
      </c>
      <c r="X83" s="74">
        <f t="shared" si="11"/>
        <v>283</v>
      </c>
      <c r="Y83" s="41">
        <v>83</v>
      </c>
      <c r="Z83" s="42">
        <v>5705</v>
      </c>
      <c r="AA83" s="74">
        <f t="shared" si="12"/>
        <v>1426.25</v>
      </c>
      <c r="AB83" s="41">
        <v>179</v>
      </c>
      <c r="AC83" s="42">
        <v>11333</v>
      </c>
      <c r="AD83" s="74">
        <f t="shared" si="13"/>
        <v>2833.25</v>
      </c>
      <c r="AE83" s="74">
        <v>208</v>
      </c>
      <c r="AF83" s="74">
        <v>14372</v>
      </c>
      <c r="AG83" s="74">
        <f t="shared" si="14"/>
        <v>3593</v>
      </c>
    </row>
    <row r="84" spans="1:33" ht="15.75" customHeight="1">
      <c r="A84" s="1">
        <v>82</v>
      </c>
      <c r="B84" s="7" t="s">
        <v>133</v>
      </c>
      <c r="C84" s="1" t="str">
        <f>VLOOKUP(B84,Remark!G:H,2,0)</f>
        <v>MTNG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1"/>
      <c r="Q84" s="42"/>
      <c r="R84" s="42"/>
      <c r="S84" s="42"/>
      <c r="T84" s="42"/>
      <c r="U84" s="42"/>
      <c r="V84" s="42">
        <f>VLOOKUP(A84,[1]sum!$A$2:$H$154,7,FALSE)</f>
        <v>49</v>
      </c>
      <c r="W84" s="42">
        <f>VLOOKUP(A84,[1]sum!$A$2:$H$154,8,FALSE)</f>
        <v>3099</v>
      </c>
      <c r="X84" s="74">
        <f t="shared" si="11"/>
        <v>774.75</v>
      </c>
      <c r="Y84" s="41">
        <v>106</v>
      </c>
      <c r="Z84" s="42">
        <v>7490</v>
      </c>
      <c r="AA84" s="74">
        <f t="shared" si="12"/>
        <v>1872.5</v>
      </c>
      <c r="AB84" s="41">
        <v>147</v>
      </c>
      <c r="AC84" s="42">
        <v>9373</v>
      </c>
      <c r="AD84" s="74">
        <f t="shared" si="13"/>
        <v>2343.25</v>
      </c>
      <c r="AE84" s="74">
        <v>159</v>
      </c>
      <c r="AF84" s="74">
        <v>10521</v>
      </c>
      <c r="AG84" s="74">
        <f t="shared" si="14"/>
        <v>2630.25</v>
      </c>
    </row>
    <row r="85" spans="1:33" ht="15.75" customHeight="1">
      <c r="A85" s="1">
        <v>83</v>
      </c>
      <c r="B85" s="7" t="s">
        <v>134</v>
      </c>
      <c r="C85" s="1" t="str">
        <f>VLOOKUP(B85,Remark!G:H,2,0)</f>
        <v>Kerry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1"/>
      <c r="Q85" s="42"/>
      <c r="R85" s="42"/>
      <c r="S85" s="42"/>
      <c r="T85" s="42"/>
      <c r="U85" s="42"/>
      <c r="V85" s="42">
        <f>VLOOKUP(A85,[1]sum!$A$2:$H$154,7,FALSE)</f>
        <v>27</v>
      </c>
      <c r="W85" s="42">
        <f>VLOOKUP(A85,[1]sum!$A$2:$H$154,8,FALSE)</f>
        <v>2153</v>
      </c>
      <c r="X85" s="74">
        <f t="shared" si="11"/>
        <v>538.25</v>
      </c>
      <c r="Y85" s="41">
        <v>52</v>
      </c>
      <c r="Z85" s="42">
        <v>3668</v>
      </c>
      <c r="AA85" s="74">
        <f t="shared" si="12"/>
        <v>917</v>
      </c>
      <c r="AB85" s="41">
        <v>41</v>
      </c>
      <c r="AC85" s="42">
        <v>2799</v>
      </c>
      <c r="AD85" s="74">
        <f t="shared" si="13"/>
        <v>699.75</v>
      </c>
      <c r="AE85" s="74">
        <v>173</v>
      </c>
      <c r="AF85" s="74">
        <v>10551</v>
      </c>
      <c r="AG85" s="74">
        <f t="shared" si="14"/>
        <v>2637.75</v>
      </c>
    </row>
    <row r="86" spans="1:33" ht="15.75" customHeight="1">
      <c r="A86" s="1">
        <v>84</v>
      </c>
      <c r="B86" s="7" t="s">
        <v>135</v>
      </c>
      <c r="C86" s="1" t="str">
        <f>VLOOKUP(B86,Remark!G:H,2,0)</f>
        <v>DONM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1"/>
      <c r="Q86" s="42"/>
      <c r="R86" s="42"/>
      <c r="S86" s="42"/>
      <c r="T86" s="42"/>
      <c r="U86" s="42"/>
      <c r="V86" s="42">
        <f>VLOOKUP(A86,[1]sum!$A$2:$H$154,7,FALSE)</f>
        <v>20</v>
      </c>
      <c r="W86" s="42">
        <f>VLOOKUP(A86,[1]sum!$A$2:$H$154,8,FALSE)</f>
        <v>1480</v>
      </c>
      <c r="X86" s="74">
        <f t="shared" si="11"/>
        <v>370</v>
      </c>
      <c r="Y86" s="41">
        <v>67</v>
      </c>
      <c r="Z86" s="42">
        <v>5009</v>
      </c>
      <c r="AA86" s="74">
        <f t="shared" si="12"/>
        <v>1252.25</v>
      </c>
      <c r="AB86" s="41">
        <v>104</v>
      </c>
      <c r="AC86" s="42">
        <v>7708</v>
      </c>
      <c r="AD86" s="74">
        <f t="shared" si="13"/>
        <v>1927</v>
      </c>
      <c r="AE86" s="74">
        <v>123</v>
      </c>
      <c r="AF86" s="74">
        <v>8249</v>
      </c>
      <c r="AG86" s="74">
        <f t="shared" si="14"/>
        <v>2062.25</v>
      </c>
    </row>
    <row r="87" spans="1:33" ht="15.75" customHeight="1">
      <c r="A87" s="1">
        <v>85</v>
      </c>
      <c r="B87" s="7" t="s">
        <v>136</v>
      </c>
      <c r="C87" s="1" t="str">
        <f>VLOOKUP(B87,Remark!G:H,2,0)</f>
        <v>Kerry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1"/>
      <c r="Q87" s="42"/>
      <c r="R87" s="42"/>
      <c r="S87" s="42"/>
      <c r="T87" s="42"/>
      <c r="U87" s="42"/>
      <c r="V87" s="42">
        <f>VLOOKUP(A87,[1]sum!$A$2:$H$154,7,FALSE)</f>
        <v>20</v>
      </c>
      <c r="W87" s="42">
        <f>VLOOKUP(A87,[1]sum!$A$2:$H$154,8,FALSE)</f>
        <v>1604</v>
      </c>
      <c r="X87" s="74">
        <f t="shared" si="11"/>
        <v>401</v>
      </c>
      <c r="Y87" s="41">
        <v>125</v>
      </c>
      <c r="Z87" s="42">
        <v>9739</v>
      </c>
      <c r="AA87" s="74">
        <f t="shared" si="12"/>
        <v>2434.75</v>
      </c>
      <c r="AB87" s="41">
        <v>224</v>
      </c>
      <c r="AC87" s="42">
        <v>15488</v>
      </c>
      <c r="AD87" s="74">
        <f t="shared" si="13"/>
        <v>3872</v>
      </c>
      <c r="AE87" s="74">
        <v>273</v>
      </c>
      <c r="AF87" s="74">
        <v>19027</v>
      </c>
      <c r="AG87" s="74">
        <f t="shared" si="14"/>
        <v>4756.75</v>
      </c>
    </row>
    <row r="88" spans="1:33" ht="15.75" customHeight="1">
      <c r="A88" s="1">
        <v>86</v>
      </c>
      <c r="B88" s="7" t="s">
        <v>137</v>
      </c>
      <c r="C88" s="1" t="str">
        <f>VLOOKUP(B88,Remark!G:H,2,0)</f>
        <v>BKEN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1"/>
      <c r="Q88" s="42"/>
      <c r="R88" s="42"/>
      <c r="S88" s="42"/>
      <c r="T88" s="42"/>
      <c r="U88" s="42"/>
      <c r="V88" s="42">
        <f>VLOOKUP(A88,[1]sum!$A$2:$H$154,7,FALSE)</f>
        <v>50</v>
      </c>
      <c r="W88" s="42">
        <f>VLOOKUP(A88,[1]sum!$A$2:$H$154,8,FALSE)</f>
        <v>3490</v>
      </c>
      <c r="X88" s="74">
        <f t="shared" si="11"/>
        <v>872.5</v>
      </c>
      <c r="Y88" s="41">
        <v>112</v>
      </c>
      <c r="Z88" s="42">
        <v>8204</v>
      </c>
      <c r="AA88" s="74">
        <f t="shared" si="12"/>
        <v>2051</v>
      </c>
      <c r="AB88" s="41">
        <v>205</v>
      </c>
      <c r="AC88" s="42">
        <v>16307</v>
      </c>
      <c r="AD88" s="74">
        <f t="shared" si="13"/>
        <v>4076.75</v>
      </c>
      <c r="AE88" s="74">
        <v>296</v>
      </c>
      <c r="AF88" s="74">
        <v>20276</v>
      </c>
      <c r="AG88" s="74">
        <f t="shared" si="14"/>
        <v>5069</v>
      </c>
    </row>
    <row r="89" spans="1:33" ht="15.75" customHeight="1">
      <c r="A89" s="1">
        <v>87</v>
      </c>
      <c r="B89" s="7" t="s">
        <v>138</v>
      </c>
      <c r="C89" s="1" t="str">
        <f>VLOOKUP(B89,Remark!G:H,2,0)</f>
        <v>BKEN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1"/>
      <c r="Q89" s="42"/>
      <c r="R89" s="42"/>
      <c r="S89" s="42"/>
      <c r="T89" s="42"/>
      <c r="U89" s="42"/>
      <c r="V89" s="42">
        <f>VLOOKUP(A89,[1]sum!$A$2:$H$154,7,FALSE)</f>
        <v>44</v>
      </c>
      <c r="W89" s="42">
        <f>VLOOKUP(A89,[1]sum!$A$2:$H$154,8,FALSE)</f>
        <v>3376</v>
      </c>
      <c r="X89" s="74">
        <f t="shared" si="11"/>
        <v>844</v>
      </c>
      <c r="Y89" s="41">
        <v>101</v>
      </c>
      <c r="Z89" s="42">
        <v>7259</v>
      </c>
      <c r="AA89" s="74">
        <f t="shared" si="12"/>
        <v>1814.75</v>
      </c>
      <c r="AB89" s="41">
        <v>223</v>
      </c>
      <c r="AC89" s="42">
        <v>15981</v>
      </c>
      <c r="AD89" s="74">
        <f t="shared" si="13"/>
        <v>3995.25</v>
      </c>
      <c r="AE89" s="74">
        <v>250</v>
      </c>
      <c r="AF89" s="74">
        <v>18274</v>
      </c>
      <c r="AG89" s="74">
        <f t="shared" si="14"/>
        <v>4568.5</v>
      </c>
    </row>
    <row r="90" spans="1:33" ht="15.75" customHeight="1">
      <c r="A90" s="1">
        <v>88</v>
      </c>
      <c r="B90" s="7" t="s">
        <v>139</v>
      </c>
      <c r="C90" s="1" t="str">
        <f>VLOOKUP(B90,Remark!G:H,2,0)</f>
        <v>BKEN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1"/>
      <c r="Q90" s="42"/>
      <c r="R90" s="42"/>
      <c r="S90" s="42"/>
      <c r="T90" s="42"/>
      <c r="U90" s="42"/>
      <c r="V90" s="42">
        <f>VLOOKUP(A90,[1]sum!$A$2:$H$154,7,FALSE)</f>
        <v>16</v>
      </c>
      <c r="W90" s="42">
        <f>VLOOKUP(A90,[1]sum!$A$2:$H$154,8,FALSE)</f>
        <v>944</v>
      </c>
      <c r="X90" s="74">
        <f t="shared" si="11"/>
        <v>236</v>
      </c>
      <c r="Y90" s="41">
        <v>51</v>
      </c>
      <c r="Z90" s="42">
        <v>4369</v>
      </c>
      <c r="AA90" s="74">
        <f t="shared" si="12"/>
        <v>1092.25</v>
      </c>
      <c r="AB90" s="41">
        <v>76</v>
      </c>
      <c r="AC90" s="42">
        <v>5860</v>
      </c>
      <c r="AD90" s="74">
        <f t="shared" si="13"/>
        <v>1465</v>
      </c>
      <c r="AE90" s="74">
        <v>160</v>
      </c>
      <c r="AF90" s="74">
        <v>10320</v>
      </c>
      <c r="AG90" s="74">
        <f t="shared" si="14"/>
        <v>2580</v>
      </c>
    </row>
    <row r="91" spans="1:33" ht="15.75" customHeight="1">
      <c r="A91" s="1">
        <v>89</v>
      </c>
      <c r="B91" s="7" t="s">
        <v>140</v>
      </c>
      <c r="C91" s="1" t="str">
        <f>VLOOKUP(B91,Remark!G:H,2,0)</f>
        <v>BKEN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1"/>
      <c r="Q91" s="42"/>
      <c r="R91" s="42"/>
      <c r="S91" s="42"/>
      <c r="T91" s="42"/>
      <c r="U91" s="42"/>
      <c r="V91" s="42">
        <f>VLOOKUP(A91,[1]sum!$A$2:$H$154,7,FALSE)</f>
        <v>17</v>
      </c>
      <c r="W91" s="42">
        <f>VLOOKUP(A91,[1]sum!$A$2:$H$154,8,FALSE)</f>
        <v>1407</v>
      </c>
      <c r="X91" s="74">
        <f t="shared" si="11"/>
        <v>351.75</v>
      </c>
      <c r="Y91" s="41">
        <v>133</v>
      </c>
      <c r="Z91" s="42">
        <v>9131</v>
      </c>
      <c r="AA91" s="74">
        <f t="shared" si="12"/>
        <v>2282.75</v>
      </c>
      <c r="AB91" s="41">
        <v>181</v>
      </c>
      <c r="AC91" s="42">
        <v>12031</v>
      </c>
      <c r="AD91" s="74">
        <f t="shared" si="13"/>
        <v>3007.75</v>
      </c>
      <c r="AE91" s="74">
        <v>179</v>
      </c>
      <c r="AF91" s="74">
        <v>10453</v>
      </c>
      <c r="AG91" s="74">
        <f t="shared" si="14"/>
        <v>2613.25</v>
      </c>
    </row>
    <row r="92" spans="1:33" ht="15.75" customHeight="1">
      <c r="A92" s="1">
        <v>90</v>
      </c>
      <c r="B92" s="7" t="s">
        <v>141</v>
      </c>
      <c r="C92" s="1" t="str">
        <f>VLOOKUP(B92,Remark!G:H,2,0)</f>
        <v>BKEN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1"/>
      <c r="Q92" s="42"/>
      <c r="R92" s="42"/>
      <c r="S92" s="42"/>
      <c r="T92" s="42"/>
      <c r="U92" s="42"/>
      <c r="V92" s="42">
        <f>VLOOKUP(A92,[1]sum!$A$2:$H$154,7,FALSE)</f>
        <v>80</v>
      </c>
      <c r="W92" s="42">
        <f>VLOOKUP(A92,[1]sum!$A$2:$H$154,8,FALSE)</f>
        <v>5140</v>
      </c>
      <c r="X92" s="74">
        <f t="shared" si="11"/>
        <v>1285</v>
      </c>
      <c r="Y92" s="41">
        <v>41</v>
      </c>
      <c r="Z92" s="42">
        <v>2655</v>
      </c>
      <c r="AA92" s="74">
        <f t="shared" si="12"/>
        <v>663.75</v>
      </c>
      <c r="AB92" s="41">
        <v>55</v>
      </c>
      <c r="AC92" s="42">
        <v>3413</v>
      </c>
      <c r="AD92" s="74">
        <f t="shared" si="13"/>
        <v>853.25</v>
      </c>
      <c r="AE92" s="74">
        <v>55</v>
      </c>
      <c r="AF92" s="74">
        <v>3481</v>
      </c>
      <c r="AG92" s="74">
        <f t="shared" si="14"/>
        <v>870.25</v>
      </c>
    </row>
    <row r="93" spans="1:33" ht="15.75" customHeight="1">
      <c r="A93" s="1">
        <v>91</v>
      </c>
      <c r="B93" s="7" t="s">
        <v>142</v>
      </c>
      <c r="C93" s="1" t="str">
        <f>VLOOKUP(B93,Remark!G:H,2,0)</f>
        <v>DONM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1"/>
      <c r="Q93" s="42"/>
      <c r="R93" s="42"/>
      <c r="S93" s="42"/>
      <c r="T93" s="42"/>
      <c r="U93" s="42"/>
      <c r="V93" s="42"/>
      <c r="W93" s="42"/>
      <c r="X93" s="74">
        <f t="shared" si="11"/>
        <v>0</v>
      </c>
      <c r="Y93" s="41">
        <v>125</v>
      </c>
      <c r="Z93" s="42">
        <v>7967</v>
      </c>
      <c r="AA93" s="74">
        <f t="shared" si="12"/>
        <v>1991.75</v>
      </c>
      <c r="AB93" s="41">
        <v>117</v>
      </c>
      <c r="AC93" s="42">
        <v>9479</v>
      </c>
      <c r="AD93" s="74">
        <f t="shared" si="13"/>
        <v>2369.75</v>
      </c>
      <c r="AE93" s="74">
        <v>139</v>
      </c>
      <c r="AF93" s="74">
        <v>9461</v>
      </c>
      <c r="AG93" s="74">
        <f t="shared" si="14"/>
        <v>2365.25</v>
      </c>
    </row>
    <row r="94" spans="1:33" ht="15.75" customHeight="1">
      <c r="A94" s="1">
        <v>92</v>
      </c>
      <c r="B94" s="7" t="s">
        <v>143</v>
      </c>
      <c r="C94" s="1" t="str">
        <f>VLOOKUP(B94,Remark!G:H,2,0)</f>
        <v>BKEN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1"/>
      <c r="Q94" s="42"/>
      <c r="R94" s="42"/>
      <c r="S94" s="42"/>
      <c r="T94" s="42"/>
      <c r="U94" s="42"/>
      <c r="V94" s="42">
        <f>VLOOKUP(A94,[1]sum!$A$2:$H$154,7,FALSE)</f>
        <v>22</v>
      </c>
      <c r="W94" s="42">
        <f>VLOOKUP(A94,[1]sum!$A$2:$H$154,8,FALSE)</f>
        <v>1534</v>
      </c>
      <c r="X94" s="74">
        <f t="shared" si="11"/>
        <v>383.5</v>
      </c>
      <c r="Y94" s="41">
        <v>76</v>
      </c>
      <c r="Z94" s="42">
        <v>5096</v>
      </c>
      <c r="AA94" s="74">
        <f t="shared" si="12"/>
        <v>1274</v>
      </c>
      <c r="AB94" s="41">
        <v>120</v>
      </c>
      <c r="AC94" s="42">
        <v>7944</v>
      </c>
      <c r="AD94" s="74">
        <f t="shared" si="13"/>
        <v>1986</v>
      </c>
      <c r="AE94" s="74">
        <v>93</v>
      </c>
      <c r="AF94" s="74">
        <v>6319</v>
      </c>
      <c r="AG94" s="74">
        <f t="shared" si="14"/>
        <v>1579.75</v>
      </c>
    </row>
    <row r="95" spans="1:33" ht="15.75" customHeight="1">
      <c r="A95" s="1">
        <v>93</v>
      </c>
      <c r="B95" s="7" t="s">
        <v>144</v>
      </c>
      <c r="C95" s="1" t="str">
        <f>VLOOKUP(B95,Remark!G:H,2,0)</f>
        <v>TUPM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1"/>
      <c r="Q95" s="42"/>
      <c r="R95" s="42"/>
      <c r="S95" s="42"/>
      <c r="T95" s="42"/>
      <c r="U95" s="42"/>
      <c r="V95" s="42">
        <f>VLOOKUP(A95,[1]sum!$A$2:$H$154,7,FALSE)</f>
        <v>25</v>
      </c>
      <c r="W95" s="42">
        <f>VLOOKUP(A95,[1]sum!$A$2:$H$154,8,FALSE)</f>
        <v>1995</v>
      </c>
      <c r="X95" s="74">
        <f t="shared" si="11"/>
        <v>498.75</v>
      </c>
      <c r="Y95" s="41">
        <v>191</v>
      </c>
      <c r="Z95" s="42">
        <v>13009</v>
      </c>
      <c r="AA95" s="74">
        <f t="shared" si="12"/>
        <v>3252.25</v>
      </c>
      <c r="AB95" s="41">
        <v>302</v>
      </c>
      <c r="AC95" s="42">
        <v>19630</v>
      </c>
      <c r="AD95" s="74">
        <f t="shared" si="13"/>
        <v>4907.5</v>
      </c>
      <c r="AE95" s="74">
        <v>451</v>
      </c>
      <c r="AF95" s="74">
        <v>28261</v>
      </c>
      <c r="AG95" s="74">
        <f t="shared" si="14"/>
        <v>7065.25</v>
      </c>
    </row>
    <row r="96" spans="1:33" ht="15.75" customHeight="1">
      <c r="A96" s="1">
        <v>94</v>
      </c>
      <c r="B96" s="7" t="s">
        <v>145</v>
      </c>
      <c r="C96" s="1" t="str">
        <f>VLOOKUP(B96,Remark!G:H,2,0)</f>
        <v>Kerry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1"/>
      <c r="Q96" s="42"/>
      <c r="R96" s="42"/>
      <c r="S96" s="42"/>
      <c r="T96" s="42"/>
      <c r="U96" s="42"/>
      <c r="V96" s="42">
        <f>VLOOKUP(A96,[1]sum!$A$2:$H$154,7,FALSE)</f>
        <v>31</v>
      </c>
      <c r="W96" s="42">
        <f>VLOOKUP(A96,[1]sum!$A$2:$H$154,8,FALSE)</f>
        <v>2017</v>
      </c>
      <c r="X96" s="74">
        <f t="shared" si="11"/>
        <v>504.25</v>
      </c>
      <c r="Y96" s="41">
        <v>81</v>
      </c>
      <c r="Z96" s="42">
        <v>4991</v>
      </c>
      <c r="AA96" s="74">
        <f t="shared" si="12"/>
        <v>1247.75</v>
      </c>
      <c r="AB96" s="41">
        <v>36</v>
      </c>
      <c r="AC96" s="42">
        <v>3228</v>
      </c>
      <c r="AD96" s="74">
        <f t="shared" si="13"/>
        <v>807</v>
      </c>
      <c r="AE96" s="74">
        <v>98</v>
      </c>
      <c r="AF96" s="74">
        <v>6258</v>
      </c>
      <c r="AG96" s="74">
        <f t="shared" si="14"/>
        <v>1564.5</v>
      </c>
    </row>
    <row r="97" spans="1:33" ht="15.75" customHeight="1">
      <c r="A97" s="1">
        <v>95</v>
      </c>
      <c r="B97" s="7" t="s">
        <v>146</v>
      </c>
      <c r="C97" s="1" t="str">
        <f>VLOOKUP(B97,Remark!G:H,2,0)</f>
        <v>CHC4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1"/>
      <c r="Q97" s="42"/>
      <c r="R97" s="42"/>
      <c r="S97" s="42"/>
      <c r="T97" s="42"/>
      <c r="U97" s="42"/>
      <c r="V97" s="42">
        <f>VLOOKUP(A97,[1]sum!$A$2:$H$154,7,FALSE)</f>
        <v>46</v>
      </c>
      <c r="W97" s="42">
        <f>VLOOKUP(A97,[1]sum!$A$2:$H$154,8,FALSE)</f>
        <v>3046</v>
      </c>
      <c r="X97" s="74">
        <f t="shared" si="11"/>
        <v>761.5</v>
      </c>
      <c r="Y97" s="41">
        <v>64</v>
      </c>
      <c r="Z97" s="42">
        <v>4216</v>
      </c>
      <c r="AA97" s="74">
        <f t="shared" si="12"/>
        <v>1054</v>
      </c>
      <c r="AB97" s="41">
        <v>30</v>
      </c>
      <c r="AC97" s="42">
        <v>3130</v>
      </c>
      <c r="AD97" s="74">
        <f t="shared" si="13"/>
        <v>782.5</v>
      </c>
      <c r="AE97" s="74">
        <v>136</v>
      </c>
      <c r="AF97" s="74">
        <v>9144</v>
      </c>
      <c r="AG97" s="74">
        <f t="shared" si="14"/>
        <v>2286</v>
      </c>
    </row>
    <row r="98" spans="1:33" ht="15.75" customHeight="1">
      <c r="A98" s="1">
        <v>96</v>
      </c>
      <c r="B98" s="7" t="s">
        <v>147</v>
      </c>
      <c r="C98" s="1" t="str">
        <f>VLOOKUP(B98,Remark!G:H,2,0)</f>
        <v>BKEN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1"/>
      <c r="Q98" s="42"/>
      <c r="R98" s="42"/>
      <c r="S98" s="42"/>
      <c r="T98" s="42"/>
      <c r="U98" s="42"/>
      <c r="V98" s="42">
        <f>VLOOKUP(A98,[1]sum!$A$2:$H$154,7,FALSE)</f>
        <v>27</v>
      </c>
      <c r="W98" s="42">
        <f>VLOOKUP(A98,[1]sum!$A$2:$H$154,8,FALSE)</f>
        <v>1737</v>
      </c>
      <c r="X98" s="74">
        <f t="shared" si="11"/>
        <v>434.25</v>
      </c>
      <c r="Y98" s="41">
        <v>90</v>
      </c>
      <c r="Z98" s="42">
        <v>6194</v>
      </c>
      <c r="AA98" s="74">
        <f t="shared" si="12"/>
        <v>1548.5</v>
      </c>
      <c r="AB98" s="41">
        <v>102</v>
      </c>
      <c r="AC98" s="42">
        <v>6838</v>
      </c>
      <c r="AD98" s="74">
        <f t="shared" si="13"/>
        <v>1709.5</v>
      </c>
      <c r="AE98" s="74">
        <v>143</v>
      </c>
      <c r="AF98" s="74">
        <v>9061</v>
      </c>
      <c r="AG98" s="74">
        <f t="shared" si="14"/>
        <v>2265.25</v>
      </c>
    </row>
    <row r="99" spans="1:33" ht="15.75" customHeight="1">
      <c r="A99" s="1">
        <v>97</v>
      </c>
      <c r="B99" s="7" t="s">
        <v>149</v>
      </c>
      <c r="C99" s="1" t="str">
        <f>VLOOKUP(B99,Remark!G:H,2,0)</f>
        <v>NMIN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1"/>
      <c r="Q99" s="42"/>
      <c r="R99" s="42"/>
      <c r="S99" s="42"/>
      <c r="T99" s="42"/>
      <c r="U99" s="42"/>
      <c r="V99" s="42">
        <f>VLOOKUP(A99,[1]sum!$A$2:$H$154,7,FALSE)</f>
        <v>27</v>
      </c>
      <c r="W99" s="42">
        <f>VLOOKUP(A99,[1]sum!$A$2:$H$154,8,FALSE)</f>
        <v>1717</v>
      </c>
      <c r="X99" s="74">
        <f t="shared" si="11"/>
        <v>429.25</v>
      </c>
      <c r="Y99" s="41">
        <v>121</v>
      </c>
      <c r="Z99" s="42">
        <v>8703</v>
      </c>
      <c r="AA99" s="74">
        <f t="shared" si="12"/>
        <v>2175.75</v>
      </c>
      <c r="AB99" s="41">
        <v>196</v>
      </c>
      <c r="AC99" s="42">
        <v>13984</v>
      </c>
      <c r="AD99" s="74">
        <f t="shared" si="13"/>
        <v>3496</v>
      </c>
      <c r="AE99" s="74">
        <v>238</v>
      </c>
      <c r="AF99" s="74">
        <v>16546</v>
      </c>
      <c r="AG99" s="74">
        <f t="shared" si="14"/>
        <v>4136.5</v>
      </c>
    </row>
    <row r="100" spans="1:33" ht="15.75" customHeight="1">
      <c r="A100" s="1">
        <v>98</v>
      </c>
      <c r="B100" s="7" t="s">
        <v>150</v>
      </c>
      <c r="C100" s="1" t="str">
        <f>VLOOKUP(B100,Remark!G:H,2,0)</f>
        <v>BKEN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1"/>
      <c r="Q100" s="42"/>
      <c r="R100" s="42"/>
      <c r="S100" s="42"/>
      <c r="T100" s="42"/>
      <c r="U100" s="42"/>
      <c r="V100" s="42">
        <f>VLOOKUP(A100,[1]sum!$A$2:$H$154,7,FALSE)</f>
        <v>21</v>
      </c>
      <c r="W100" s="42">
        <f>VLOOKUP(A100,[1]sum!$A$2:$H$154,8,FALSE)</f>
        <v>1491</v>
      </c>
      <c r="X100" s="74">
        <f t="shared" si="11"/>
        <v>372.75</v>
      </c>
      <c r="Y100" s="41">
        <v>169</v>
      </c>
      <c r="Z100" s="42">
        <v>12075</v>
      </c>
      <c r="AA100" s="74">
        <f t="shared" si="12"/>
        <v>3018.75</v>
      </c>
      <c r="AB100" s="41">
        <v>130</v>
      </c>
      <c r="AC100" s="42">
        <v>7818</v>
      </c>
      <c r="AD100" s="74">
        <f t="shared" si="13"/>
        <v>1954.5</v>
      </c>
      <c r="AE100" s="74">
        <v>269</v>
      </c>
      <c r="AF100" s="74">
        <v>15871</v>
      </c>
      <c r="AG100" s="74">
        <f t="shared" si="14"/>
        <v>3967.75</v>
      </c>
    </row>
    <row r="101" spans="1:33" ht="15.75" customHeight="1">
      <c r="A101" s="1">
        <v>99</v>
      </c>
      <c r="B101" s="7" t="s">
        <v>151</v>
      </c>
      <c r="C101" s="1" t="str">
        <f>VLOOKUP(B101,Remark!G:H,2,0)</f>
        <v>BKEN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1"/>
      <c r="Q101" s="42"/>
      <c r="R101" s="42"/>
      <c r="S101" s="42"/>
      <c r="T101" s="42"/>
      <c r="U101" s="42"/>
      <c r="V101" s="42"/>
      <c r="W101" s="42"/>
      <c r="X101" s="74">
        <f t="shared" si="11"/>
        <v>0</v>
      </c>
      <c r="Y101" s="41">
        <v>171</v>
      </c>
      <c r="Z101" s="42">
        <v>12349</v>
      </c>
      <c r="AA101" s="74">
        <f t="shared" si="12"/>
        <v>3087.25</v>
      </c>
      <c r="AB101" s="41">
        <v>146</v>
      </c>
      <c r="AC101" s="42">
        <v>9326</v>
      </c>
      <c r="AD101" s="74">
        <f t="shared" si="13"/>
        <v>2331.5</v>
      </c>
      <c r="AE101" s="74">
        <v>179</v>
      </c>
      <c r="AF101" s="74">
        <v>13133</v>
      </c>
      <c r="AG101" s="74">
        <f t="shared" si="14"/>
        <v>3283.25</v>
      </c>
    </row>
    <row r="102" spans="1:33" ht="15.75" customHeight="1">
      <c r="A102" s="1">
        <v>100</v>
      </c>
      <c r="B102" s="7" t="s">
        <v>152</v>
      </c>
      <c r="C102" s="1" t="str">
        <f>VLOOKUP(B102,Remark!G:H,2,0)</f>
        <v>BKEN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1"/>
      <c r="Q102" s="42"/>
      <c r="R102" s="42"/>
      <c r="S102" s="42"/>
      <c r="T102" s="42"/>
      <c r="U102" s="42"/>
      <c r="V102" s="42">
        <f>VLOOKUP(A102,[1]sum!$A$2:$H$154,7,FALSE)</f>
        <v>37</v>
      </c>
      <c r="W102" s="42">
        <f>VLOOKUP(A102,[1]sum!$A$2:$H$154,8,FALSE)</f>
        <v>2395</v>
      </c>
      <c r="X102" s="74">
        <f t="shared" si="11"/>
        <v>598.75</v>
      </c>
      <c r="Y102" s="41">
        <v>81</v>
      </c>
      <c r="Z102" s="42">
        <v>6355</v>
      </c>
      <c r="AA102" s="74">
        <f t="shared" si="12"/>
        <v>1588.75</v>
      </c>
      <c r="AB102" s="41">
        <v>82</v>
      </c>
      <c r="AC102" s="42">
        <v>6422</v>
      </c>
      <c r="AD102" s="74">
        <f t="shared" si="13"/>
        <v>1605.5</v>
      </c>
      <c r="AE102" s="74">
        <v>110</v>
      </c>
      <c r="AF102" s="74">
        <v>7294</v>
      </c>
      <c r="AG102" s="74">
        <f t="shared" si="14"/>
        <v>1823.5</v>
      </c>
    </row>
    <row r="103" spans="1:33" ht="15.75" customHeight="1">
      <c r="A103" s="1">
        <v>101</v>
      </c>
      <c r="B103" s="7" t="s">
        <v>153</v>
      </c>
      <c r="C103" s="1" t="str">
        <f>VLOOKUP(B103,Remark!G:H,2,0)</f>
        <v>CHC4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1"/>
      <c r="Q103" s="42"/>
      <c r="R103" s="42"/>
      <c r="S103" s="42"/>
      <c r="T103" s="42"/>
      <c r="U103" s="42"/>
      <c r="V103" s="42">
        <f>VLOOKUP(A103,[1]sum!$A$2:$H$154,7,FALSE)</f>
        <v>25</v>
      </c>
      <c r="W103" s="42">
        <f>VLOOKUP(A103,[1]sum!$A$2:$H$154,8,FALSE)</f>
        <v>1895</v>
      </c>
      <c r="X103" s="74">
        <f t="shared" si="11"/>
        <v>473.75</v>
      </c>
      <c r="Y103" s="41">
        <v>127</v>
      </c>
      <c r="Z103" s="42">
        <v>8409</v>
      </c>
      <c r="AA103" s="74">
        <f t="shared" si="12"/>
        <v>2102.25</v>
      </c>
      <c r="AB103" s="41">
        <v>154</v>
      </c>
      <c r="AC103" s="42">
        <v>8930</v>
      </c>
      <c r="AD103" s="74">
        <f t="shared" si="13"/>
        <v>2232.5</v>
      </c>
      <c r="AE103" s="74">
        <v>166</v>
      </c>
      <c r="AF103" s="74">
        <v>11534</v>
      </c>
      <c r="AG103" s="74">
        <f t="shared" si="14"/>
        <v>2883.5</v>
      </c>
    </row>
    <row r="104" spans="1:33" ht="15.75" customHeight="1">
      <c r="A104" s="1">
        <v>102</v>
      </c>
      <c r="B104" s="7" t="s">
        <v>154</v>
      </c>
      <c r="C104" s="1" t="str">
        <f>VLOOKUP(B104,Remark!G:H,2,0)</f>
        <v>CHC4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1"/>
      <c r="Q104" s="42"/>
      <c r="R104" s="42"/>
      <c r="S104" s="42"/>
      <c r="T104" s="42"/>
      <c r="U104" s="42"/>
      <c r="V104" s="42">
        <f>VLOOKUP(A104,[1]sum!$A$2:$H$154,7,FALSE)</f>
        <v>50</v>
      </c>
      <c r="W104" s="42">
        <f>VLOOKUP(A104,[1]sum!$A$2:$H$154,8,FALSE)</f>
        <v>3666</v>
      </c>
      <c r="X104" s="74">
        <f t="shared" si="11"/>
        <v>916.5</v>
      </c>
      <c r="Y104" s="41">
        <v>76</v>
      </c>
      <c r="Z104" s="42">
        <v>4948</v>
      </c>
      <c r="AA104" s="74">
        <f t="shared" si="12"/>
        <v>1237</v>
      </c>
      <c r="AB104" s="41">
        <v>84</v>
      </c>
      <c r="AC104" s="42">
        <v>5172</v>
      </c>
      <c r="AD104" s="74">
        <f t="shared" si="13"/>
        <v>1293</v>
      </c>
      <c r="AE104" s="74">
        <v>116</v>
      </c>
      <c r="AF104" s="74">
        <v>7488</v>
      </c>
      <c r="AG104" s="74">
        <f t="shared" si="14"/>
        <v>1872</v>
      </c>
    </row>
    <row r="105" spans="1:33" ht="15.75" customHeight="1">
      <c r="A105" s="1">
        <v>103</v>
      </c>
      <c r="B105" s="7" t="s">
        <v>155</v>
      </c>
      <c r="C105" s="1" t="str">
        <f>VLOOKUP(B105,Remark!G:H,2,0)</f>
        <v>CHC4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1"/>
      <c r="Q105" s="42"/>
      <c r="R105" s="42"/>
      <c r="S105" s="42"/>
      <c r="T105" s="42"/>
      <c r="U105" s="42"/>
      <c r="V105" s="42">
        <f>VLOOKUP(A105,[1]sum!$A$2:$H$154,7,FALSE)</f>
        <v>20</v>
      </c>
      <c r="W105" s="42">
        <f>VLOOKUP(A105,[1]sum!$A$2:$H$154,8,FALSE)</f>
        <v>1572</v>
      </c>
      <c r="X105" s="74">
        <f t="shared" si="11"/>
        <v>393</v>
      </c>
      <c r="Y105" s="41">
        <v>55</v>
      </c>
      <c r="Z105" s="42">
        <v>3741</v>
      </c>
      <c r="AA105" s="74">
        <f t="shared" si="12"/>
        <v>935.25</v>
      </c>
      <c r="AB105" s="41">
        <v>76</v>
      </c>
      <c r="AC105" s="42">
        <v>4768</v>
      </c>
      <c r="AD105" s="74">
        <f t="shared" si="13"/>
        <v>1192</v>
      </c>
      <c r="AE105" s="74">
        <v>77</v>
      </c>
      <c r="AF105" s="74">
        <v>6391</v>
      </c>
      <c r="AG105" s="74">
        <f t="shared" si="14"/>
        <v>1597.75</v>
      </c>
    </row>
    <row r="106" spans="1:33" ht="15.75" customHeight="1">
      <c r="A106" s="1">
        <v>104</v>
      </c>
      <c r="B106" s="7" t="s">
        <v>156</v>
      </c>
      <c r="C106" s="1" t="str">
        <f>VLOOKUP(B106,Remark!G:H,2,0)</f>
        <v>CHC4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1"/>
      <c r="Q106" s="42"/>
      <c r="R106" s="42"/>
      <c r="S106" s="42"/>
      <c r="T106" s="42"/>
      <c r="U106" s="42"/>
      <c r="V106" s="42">
        <f>VLOOKUP(A106,[1]sum!$A$2:$H$154,7,FALSE)</f>
        <v>13</v>
      </c>
      <c r="W106" s="42">
        <f>VLOOKUP(A106,[1]sum!$A$2:$H$154,8,FALSE)</f>
        <v>731</v>
      </c>
      <c r="X106" s="74">
        <f t="shared" si="11"/>
        <v>182.75</v>
      </c>
      <c r="Y106" s="41">
        <v>92</v>
      </c>
      <c r="Z106" s="42">
        <v>6272</v>
      </c>
      <c r="AA106" s="74">
        <f t="shared" si="12"/>
        <v>1568</v>
      </c>
      <c r="AB106" s="41">
        <v>154</v>
      </c>
      <c r="AC106" s="42">
        <v>10614</v>
      </c>
      <c r="AD106" s="74">
        <f t="shared" si="13"/>
        <v>2653.5</v>
      </c>
      <c r="AE106" s="74">
        <v>276</v>
      </c>
      <c r="AF106" s="74">
        <v>16464</v>
      </c>
      <c r="AG106" s="74">
        <f t="shared" si="14"/>
        <v>4116</v>
      </c>
    </row>
    <row r="107" spans="1:33" ht="15.75" customHeight="1">
      <c r="A107" s="1">
        <v>105</v>
      </c>
      <c r="B107" s="7" t="s">
        <v>157</v>
      </c>
      <c r="C107" s="1" t="str">
        <f>VLOOKUP(B107,Remark!G:H,2,0)</f>
        <v>CHC4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1"/>
      <c r="Q107" s="42"/>
      <c r="R107" s="42"/>
      <c r="S107" s="42"/>
      <c r="T107" s="42"/>
      <c r="U107" s="42"/>
      <c r="V107" s="42">
        <f>VLOOKUP(A107,[1]sum!$A$2:$H$154,7,FALSE)</f>
        <v>11</v>
      </c>
      <c r="W107" s="42">
        <f>VLOOKUP(A107,[1]sum!$A$2:$H$154,8,FALSE)</f>
        <v>673</v>
      </c>
      <c r="X107" s="74">
        <f t="shared" si="11"/>
        <v>168.25</v>
      </c>
      <c r="Y107" s="41">
        <v>86</v>
      </c>
      <c r="Z107" s="42">
        <v>5902</v>
      </c>
      <c r="AA107" s="74">
        <f t="shared" si="12"/>
        <v>1475.5</v>
      </c>
      <c r="AB107" s="41">
        <v>88</v>
      </c>
      <c r="AC107" s="42">
        <v>6960</v>
      </c>
      <c r="AD107" s="74">
        <f t="shared" si="13"/>
        <v>1740</v>
      </c>
      <c r="AE107" s="74">
        <v>169</v>
      </c>
      <c r="AF107" s="74">
        <v>11131</v>
      </c>
      <c r="AG107" s="74">
        <f t="shared" si="14"/>
        <v>2782.75</v>
      </c>
    </row>
    <row r="108" spans="1:33" ht="15.75" customHeight="1">
      <c r="A108" s="1">
        <v>106</v>
      </c>
      <c r="B108" s="7" t="s">
        <v>158</v>
      </c>
      <c r="C108" s="1" t="str">
        <f>VLOOKUP(B108,Remark!G:H,2,0)</f>
        <v>CHC4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1"/>
      <c r="Q108" s="42"/>
      <c r="R108" s="42"/>
      <c r="S108" s="42"/>
      <c r="T108" s="42"/>
      <c r="U108" s="42"/>
      <c r="V108" s="42">
        <f>VLOOKUP(A108,[1]sum!$A$2:$H$154,7,FALSE)</f>
        <v>13</v>
      </c>
      <c r="W108" s="42">
        <f>VLOOKUP(A108,[1]sum!$A$2:$H$154,8,FALSE)</f>
        <v>891</v>
      </c>
      <c r="X108" s="74">
        <f t="shared" si="11"/>
        <v>222.75</v>
      </c>
      <c r="Y108" s="41">
        <v>96</v>
      </c>
      <c r="Z108" s="42">
        <v>6928</v>
      </c>
      <c r="AA108" s="74">
        <f t="shared" si="12"/>
        <v>1732</v>
      </c>
      <c r="AB108" s="41">
        <v>126</v>
      </c>
      <c r="AC108" s="42">
        <v>8970</v>
      </c>
      <c r="AD108" s="74">
        <f t="shared" si="13"/>
        <v>2242.5</v>
      </c>
      <c r="AE108" s="74">
        <v>121</v>
      </c>
      <c r="AF108" s="74">
        <v>8667</v>
      </c>
      <c r="AG108" s="74">
        <f t="shared" si="14"/>
        <v>2166.75</v>
      </c>
    </row>
    <row r="109" spans="1:33" ht="15.75" customHeight="1">
      <c r="A109" s="1">
        <v>107</v>
      </c>
      <c r="B109" s="7" t="s">
        <v>159</v>
      </c>
      <c r="C109" s="1" t="str">
        <f>VLOOKUP(B109,Remark!G:H,2,0)</f>
        <v>CHC4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1"/>
      <c r="Q109" s="42"/>
      <c r="R109" s="42"/>
      <c r="S109" s="42"/>
      <c r="T109" s="42"/>
      <c r="U109" s="42"/>
      <c r="V109" s="42">
        <f>VLOOKUP(A109,[1]sum!$A$2:$H$154,7,FALSE)</f>
        <v>10</v>
      </c>
      <c r="W109" s="42">
        <f>VLOOKUP(A109,[1]sum!$A$2:$H$154,8,FALSE)</f>
        <v>554</v>
      </c>
      <c r="X109" s="74">
        <f t="shared" si="11"/>
        <v>138.5</v>
      </c>
      <c r="Y109" s="41">
        <v>78</v>
      </c>
      <c r="Z109" s="42">
        <v>5162</v>
      </c>
      <c r="AA109" s="74">
        <f t="shared" si="12"/>
        <v>1290.5</v>
      </c>
      <c r="AB109" s="41">
        <v>135</v>
      </c>
      <c r="AC109" s="42">
        <v>8401</v>
      </c>
      <c r="AD109" s="74">
        <f t="shared" si="13"/>
        <v>2100.25</v>
      </c>
      <c r="AE109" s="74">
        <v>85</v>
      </c>
      <c r="AF109" s="74">
        <v>5823</v>
      </c>
      <c r="AG109" s="74">
        <f t="shared" si="14"/>
        <v>1455.75</v>
      </c>
    </row>
    <row r="110" spans="1:33" ht="15.75" customHeight="1">
      <c r="A110" s="1">
        <v>108</v>
      </c>
      <c r="B110" s="7" t="s">
        <v>160</v>
      </c>
      <c r="C110" s="1" t="str">
        <f>VLOOKUP(B110,Remark!G:H,2,0)</f>
        <v>CHC4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1"/>
      <c r="Q110" s="42"/>
      <c r="R110" s="42"/>
      <c r="S110" s="42"/>
      <c r="T110" s="42"/>
      <c r="U110" s="42"/>
      <c r="V110" s="42">
        <f>VLOOKUP(A110,[1]sum!$A$2:$H$154,7,FALSE)</f>
        <v>6</v>
      </c>
      <c r="W110" s="42">
        <f>VLOOKUP(A110,[1]sum!$A$2:$H$154,8,FALSE)</f>
        <v>426</v>
      </c>
      <c r="X110" s="74">
        <f t="shared" si="11"/>
        <v>106.5</v>
      </c>
      <c r="Y110" s="41">
        <v>76</v>
      </c>
      <c r="Z110" s="42">
        <v>5968</v>
      </c>
      <c r="AA110" s="74">
        <f t="shared" si="12"/>
        <v>1492</v>
      </c>
      <c r="AB110" s="41">
        <v>89</v>
      </c>
      <c r="AC110" s="42">
        <v>6491</v>
      </c>
      <c r="AD110" s="74">
        <f t="shared" si="13"/>
        <v>1622.75</v>
      </c>
      <c r="AE110" s="74">
        <v>125</v>
      </c>
      <c r="AF110" s="74">
        <v>9119</v>
      </c>
      <c r="AG110" s="74">
        <f t="shared" si="14"/>
        <v>2279.75</v>
      </c>
    </row>
    <row r="111" spans="1:33" ht="15.75" customHeight="1">
      <c r="A111" s="1">
        <v>109</v>
      </c>
      <c r="B111" s="7" t="s">
        <v>161</v>
      </c>
      <c r="C111" s="1" t="str">
        <f>VLOOKUP(B111,Remark!G:H,2,0)</f>
        <v>CHC4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1"/>
      <c r="Q111" s="42"/>
      <c r="R111" s="42"/>
      <c r="S111" s="42"/>
      <c r="T111" s="42"/>
      <c r="U111" s="42"/>
      <c r="V111" s="42">
        <f>VLOOKUP(A111,[1]sum!$A$2:$H$154,7,FALSE)</f>
        <v>16</v>
      </c>
      <c r="W111" s="42">
        <f>VLOOKUP(A111,[1]sum!$A$2:$H$154,8,FALSE)</f>
        <v>1184</v>
      </c>
      <c r="X111" s="74">
        <f t="shared" si="11"/>
        <v>296</v>
      </c>
      <c r="Y111" s="41">
        <v>68</v>
      </c>
      <c r="Z111" s="42">
        <v>5828</v>
      </c>
      <c r="AA111" s="74">
        <f t="shared" si="12"/>
        <v>1457</v>
      </c>
      <c r="AB111" s="41">
        <v>83</v>
      </c>
      <c r="AC111" s="42">
        <v>6009</v>
      </c>
      <c r="AD111" s="74">
        <f t="shared" si="13"/>
        <v>1502.25</v>
      </c>
      <c r="AE111" s="74">
        <v>72</v>
      </c>
      <c r="AF111" s="74">
        <v>5124</v>
      </c>
      <c r="AG111" s="74">
        <f t="shared" si="14"/>
        <v>1281</v>
      </c>
    </row>
    <row r="112" spans="1:33" ht="15.75" customHeight="1">
      <c r="A112" s="1">
        <v>110</v>
      </c>
      <c r="B112" s="7" t="s">
        <v>162</v>
      </c>
      <c r="C112" s="1" t="str">
        <f>VLOOKUP(B112,Remark!G:H,2,0)</f>
        <v>CHC4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1"/>
      <c r="Q112" s="42"/>
      <c r="R112" s="42"/>
      <c r="S112" s="42"/>
      <c r="T112" s="42"/>
      <c r="U112" s="42"/>
      <c r="V112" s="42">
        <f>VLOOKUP(A112,[1]sum!$A$2:$H$154,7,FALSE)</f>
        <v>10</v>
      </c>
      <c r="W112" s="42">
        <f>VLOOKUP(A112,[1]sum!$A$2:$H$154,8,FALSE)</f>
        <v>570</v>
      </c>
      <c r="X112" s="74">
        <f t="shared" si="11"/>
        <v>142.5</v>
      </c>
      <c r="Y112" s="41">
        <v>87</v>
      </c>
      <c r="Z112" s="42">
        <v>5805</v>
      </c>
      <c r="AA112" s="74">
        <f t="shared" si="12"/>
        <v>1451.25</v>
      </c>
      <c r="AB112" s="41">
        <v>114</v>
      </c>
      <c r="AC112" s="42">
        <v>7090</v>
      </c>
      <c r="AD112" s="74">
        <f t="shared" si="13"/>
        <v>1772.5</v>
      </c>
      <c r="AE112" s="74">
        <v>289</v>
      </c>
      <c r="AF112" s="74">
        <v>16551</v>
      </c>
      <c r="AG112" s="74">
        <f t="shared" si="14"/>
        <v>4137.75</v>
      </c>
    </row>
    <row r="113" spans="1:33" ht="15.75" customHeight="1">
      <c r="A113" s="1">
        <v>111</v>
      </c>
      <c r="B113" s="7" t="s">
        <v>163</v>
      </c>
      <c r="C113" s="1" t="str">
        <f>VLOOKUP(B113,Remark!G:H,2,0)</f>
        <v>CHC4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1"/>
      <c r="Q113" s="42"/>
      <c r="R113" s="42"/>
      <c r="S113" s="42"/>
      <c r="T113" s="42"/>
      <c r="U113" s="42"/>
      <c r="V113" s="42">
        <f>VLOOKUP(A113,[1]sum!$A$2:$H$154,7,FALSE)</f>
        <v>8</v>
      </c>
      <c r="W113" s="42">
        <f>VLOOKUP(A113,[1]sum!$A$2:$H$154,8,FALSE)</f>
        <v>560</v>
      </c>
      <c r="X113" s="74">
        <f t="shared" si="11"/>
        <v>140</v>
      </c>
      <c r="Y113" s="41">
        <v>47</v>
      </c>
      <c r="Z113" s="42">
        <v>3133</v>
      </c>
      <c r="AA113" s="74">
        <f t="shared" si="12"/>
        <v>783.25</v>
      </c>
      <c r="AB113" s="41">
        <v>129</v>
      </c>
      <c r="AC113" s="42">
        <v>8827</v>
      </c>
      <c r="AD113" s="74">
        <f t="shared" si="13"/>
        <v>2206.75</v>
      </c>
      <c r="AE113" s="74">
        <v>122</v>
      </c>
      <c r="AF113" s="74">
        <v>8242</v>
      </c>
      <c r="AG113" s="74">
        <f t="shared" si="14"/>
        <v>2060.5</v>
      </c>
    </row>
    <row r="114" spans="1:33" ht="15.75" customHeight="1">
      <c r="A114" s="1">
        <v>112</v>
      </c>
      <c r="B114" s="7" t="s">
        <v>164</v>
      </c>
      <c r="C114" s="1" t="str">
        <f>VLOOKUP(B114,Remark!G:H,2,0)</f>
        <v>CHC4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1"/>
      <c r="Q114" s="42"/>
      <c r="R114" s="42"/>
      <c r="S114" s="42"/>
      <c r="T114" s="42"/>
      <c r="U114" s="42"/>
      <c r="V114" s="42">
        <f>VLOOKUP(A114,[1]sum!$A$2:$H$154,7,FALSE)</f>
        <v>11</v>
      </c>
      <c r="W114" s="42">
        <f>VLOOKUP(A114,[1]sum!$A$2:$H$154,8,FALSE)</f>
        <v>885</v>
      </c>
      <c r="X114" s="74">
        <f t="shared" si="11"/>
        <v>221.25</v>
      </c>
      <c r="Y114" s="41">
        <v>160</v>
      </c>
      <c r="Z114" s="42">
        <v>11248</v>
      </c>
      <c r="AA114" s="74">
        <f t="shared" si="12"/>
        <v>2812</v>
      </c>
      <c r="AB114" s="41">
        <v>252</v>
      </c>
      <c r="AC114" s="42">
        <v>17164</v>
      </c>
      <c r="AD114" s="74">
        <f t="shared" si="13"/>
        <v>4291</v>
      </c>
      <c r="AE114" s="74">
        <v>282</v>
      </c>
      <c r="AF114" s="74">
        <v>19906</v>
      </c>
      <c r="AG114" s="74">
        <f t="shared" si="14"/>
        <v>4976.5</v>
      </c>
    </row>
    <row r="115" spans="1:33" ht="15.75" customHeight="1">
      <c r="A115" s="1">
        <v>113</v>
      </c>
      <c r="B115" s="7" t="s">
        <v>165</v>
      </c>
      <c r="C115" s="1" t="str">
        <f>VLOOKUP(B115,Remark!G:H,2,0)</f>
        <v>CHC4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1"/>
      <c r="Q115" s="42"/>
      <c r="R115" s="42"/>
      <c r="S115" s="42"/>
      <c r="T115" s="42"/>
      <c r="U115" s="42"/>
      <c r="V115" s="42">
        <f>VLOOKUP(A115,[1]sum!$A$2:$H$154,7,FALSE)</f>
        <v>15</v>
      </c>
      <c r="W115" s="42">
        <f>VLOOKUP(A115,[1]sum!$A$2:$H$154,8,FALSE)</f>
        <v>853</v>
      </c>
      <c r="X115" s="74">
        <f t="shared" si="11"/>
        <v>213.25</v>
      </c>
      <c r="Y115" s="41">
        <v>78</v>
      </c>
      <c r="Z115" s="42">
        <v>6038</v>
      </c>
      <c r="AA115" s="74">
        <f t="shared" si="12"/>
        <v>1509.5</v>
      </c>
      <c r="AB115" s="41">
        <v>114</v>
      </c>
      <c r="AC115" s="42">
        <v>6926</v>
      </c>
      <c r="AD115" s="74">
        <f t="shared" si="13"/>
        <v>1731.5</v>
      </c>
      <c r="AE115" s="74">
        <v>168</v>
      </c>
      <c r="AF115" s="74">
        <v>10788</v>
      </c>
      <c r="AG115" s="74">
        <f t="shared" si="14"/>
        <v>2697</v>
      </c>
    </row>
    <row r="116" spans="1:33" ht="15.75" customHeight="1">
      <c r="A116" s="1">
        <v>114</v>
      </c>
      <c r="B116" s="7" t="s">
        <v>166</v>
      </c>
      <c r="C116" s="1" t="str">
        <f>VLOOKUP(B116,Remark!G:H,2,0)</f>
        <v>HPPY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1"/>
      <c r="Q116" s="42"/>
      <c r="R116" s="42"/>
      <c r="S116" s="42"/>
      <c r="T116" s="42"/>
      <c r="U116" s="42"/>
      <c r="V116" s="42">
        <f>VLOOKUP(A116,[1]sum!$A$2:$H$154,7,FALSE)</f>
        <v>6</v>
      </c>
      <c r="W116" s="42">
        <f>VLOOKUP(A116,[1]sum!$A$2:$H$154,8,FALSE)</f>
        <v>426</v>
      </c>
      <c r="X116" s="74">
        <f t="shared" si="11"/>
        <v>106.5</v>
      </c>
      <c r="Y116" s="41">
        <v>14</v>
      </c>
      <c r="Z116" s="42">
        <v>1058</v>
      </c>
      <c r="AA116" s="74">
        <f t="shared" si="12"/>
        <v>264.5</v>
      </c>
      <c r="AB116" s="41">
        <v>41</v>
      </c>
      <c r="AC116" s="42">
        <v>2763</v>
      </c>
      <c r="AD116" s="74">
        <f t="shared" si="13"/>
        <v>690.75</v>
      </c>
      <c r="AE116" s="74">
        <v>31</v>
      </c>
      <c r="AF116" s="74">
        <v>2449</v>
      </c>
      <c r="AG116" s="74">
        <f t="shared" si="14"/>
        <v>612.25</v>
      </c>
    </row>
    <row r="117" spans="1:33" ht="15.75" customHeight="1">
      <c r="A117" s="1">
        <v>115</v>
      </c>
      <c r="B117" s="7" t="s">
        <v>167</v>
      </c>
      <c r="C117" s="1" t="str">
        <f>VLOOKUP(B117,Remark!G:H,2,0)</f>
        <v>HPPY</v>
      </c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1"/>
      <c r="Q117" s="42"/>
      <c r="R117" s="42"/>
      <c r="S117" s="42"/>
      <c r="T117" s="42"/>
      <c r="U117" s="42"/>
      <c r="V117" s="42">
        <f>VLOOKUP(A117,[1]sum!$A$2:$H$154,7,FALSE)</f>
        <v>20</v>
      </c>
      <c r="W117" s="42">
        <f>VLOOKUP(A117,[1]sum!$A$2:$H$154,8,FALSE)</f>
        <v>1608</v>
      </c>
      <c r="X117" s="74">
        <f t="shared" si="11"/>
        <v>402</v>
      </c>
      <c r="Y117" s="41">
        <v>111</v>
      </c>
      <c r="Z117" s="42">
        <v>8001</v>
      </c>
      <c r="AA117" s="74">
        <f t="shared" si="12"/>
        <v>2000.25</v>
      </c>
      <c r="AB117" s="41">
        <v>245</v>
      </c>
      <c r="AC117" s="42">
        <v>17019</v>
      </c>
      <c r="AD117" s="74">
        <f t="shared" si="13"/>
        <v>4254.75</v>
      </c>
      <c r="AE117" s="74">
        <v>282</v>
      </c>
      <c r="AF117" s="74">
        <v>18862</v>
      </c>
      <c r="AG117" s="74">
        <f t="shared" si="14"/>
        <v>4715.5</v>
      </c>
    </row>
    <row r="118" spans="1:33" ht="15.75" customHeight="1">
      <c r="A118" s="1">
        <v>116</v>
      </c>
      <c r="B118" s="7" t="s">
        <v>168</v>
      </c>
      <c r="C118" s="1" t="str">
        <f>VLOOKUP(B118,Remark!G:H,2,0)</f>
        <v>HPPY</v>
      </c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1"/>
      <c r="Q118" s="42"/>
      <c r="R118" s="42"/>
      <c r="S118" s="42"/>
      <c r="T118" s="42"/>
      <c r="U118" s="42"/>
      <c r="V118" s="42">
        <f>VLOOKUP(A118,[1]sum!$A$2:$H$154,7,FALSE)</f>
        <v>8</v>
      </c>
      <c r="W118" s="42">
        <f>VLOOKUP(A118,[1]sum!$A$2:$H$154,8,FALSE)</f>
        <v>632</v>
      </c>
      <c r="X118" s="74">
        <f t="shared" si="11"/>
        <v>158</v>
      </c>
      <c r="Y118" s="41">
        <v>105</v>
      </c>
      <c r="Z118" s="42">
        <v>8931</v>
      </c>
      <c r="AA118" s="74">
        <f t="shared" si="12"/>
        <v>2232.75</v>
      </c>
      <c r="AB118" s="41">
        <v>151</v>
      </c>
      <c r="AC118" s="42">
        <v>11745</v>
      </c>
      <c r="AD118" s="74">
        <f t="shared" si="13"/>
        <v>2936.25</v>
      </c>
      <c r="AE118" s="74">
        <v>218</v>
      </c>
      <c r="AF118" s="74">
        <v>14554</v>
      </c>
      <c r="AG118" s="74">
        <f t="shared" si="14"/>
        <v>3638.5</v>
      </c>
    </row>
    <row r="119" spans="1:33" ht="15.75" customHeight="1">
      <c r="A119" s="1">
        <v>117</v>
      </c>
      <c r="B119" s="7" t="s">
        <v>169</v>
      </c>
      <c r="C119" s="1" t="str">
        <f>VLOOKUP(B119,Remark!G:H,2,0)</f>
        <v>CHC4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1"/>
      <c r="Q119" s="42"/>
      <c r="R119" s="42"/>
      <c r="S119" s="42"/>
      <c r="T119" s="42"/>
      <c r="U119" s="42"/>
      <c r="V119" s="42"/>
      <c r="W119" s="42"/>
      <c r="X119" s="74">
        <f t="shared" si="11"/>
        <v>0</v>
      </c>
      <c r="Y119" s="41">
        <v>77</v>
      </c>
      <c r="Z119" s="42">
        <v>5619</v>
      </c>
      <c r="AA119" s="74">
        <f t="shared" si="12"/>
        <v>1404.75</v>
      </c>
      <c r="AB119" s="41">
        <v>193</v>
      </c>
      <c r="AC119" s="42">
        <v>11843</v>
      </c>
      <c r="AD119" s="74">
        <f t="shared" si="13"/>
        <v>2960.75</v>
      </c>
      <c r="AE119" s="74">
        <v>148</v>
      </c>
      <c r="AF119" s="74">
        <v>9916</v>
      </c>
      <c r="AG119" s="74">
        <f t="shared" si="14"/>
        <v>2479</v>
      </c>
    </row>
    <row r="120" spans="1:33" ht="15.75" customHeight="1">
      <c r="A120" s="1">
        <v>118</v>
      </c>
      <c r="B120" s="7" t="s">
        <v>170</v>
      </c>
      <c r="C120" s="1" t="str">
        <f>VLOOKUP(B120,Remark!G:H,2,0)</f>
        <v>HPPY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1"/>
      <c r="Q120" s="42"/>
      <c r="R120" s="42"/>
      <c r="S120" s="42"/>
      <c r="T120" s="42"/>
      <c r="U120" s="42"/>
      <c r="V120" s="42">
        <f>VLOOKUP(A120,[1]sum!$A$2:$H$154,7,FALSE)</f>
        <v>1</v>
      </c>
      <c r="W120" s="42">
        <f>VLOOKUP(A120,[1]sum!$A$2:$H$154,8,FALSE)</f>
        <v>99</v>
      </c>
      <c r="X120" s="74">
        <f t="shared" si="11"/>
        <v>24.75</v>
      </c>
      <c r="Y120" s="41">
        <v>106</v>
      </c>
      <c r="Z120" s="42">
        <v>8686</v>
      </c>
      <c r="AA120" s="74">
        <f t="shared" si="12"/>
        <v>2171.5</v>
      </c>
      <c r="AB120" s="41">
        <v>135</v>
      </c>
      <c r="AC120" s="42">
        <v>8681</v>
      </c>
      <c r="AD120" s="74">
        <f t="shared" si="13"/>
        <v>2170.25</v>
      </c>
      <c r="AE120" s="74">
        <v>200</v>
      </c>
      <c r="AF120" s="74">
        <v>12176</v>
      </c>
      <c r="AG120" s="74">
        <f t="shared" si="14"/>
        <v>3044</v>
      </c>
    </row>
    <row r="121" spans="1:33" ht="15.75" customHeight="1">
      <c r="A121" s="1">
        <v>119</v>
      </c>
      <c r="B121" s="7" t="s">
        <v>171</v>
      </c>
      <c r="C121" s="1" t="str">
        <f>VLOOKUP(B121,Remark!G:H,2,0)</f>
        <v>HPPY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1"/>
      <c r="Q121" s="42"/>
      <c r="R121" s="42"/>
      <c r="S121" s="42"/>
      <c r="T121" s="42"/>
      <c r="U121" s="42"/>
      <c r="V121" s="42">
        <f>VLOOKUP(A121,[1]sum!$A$2:$H$154,7,FALSE)</f>
        <v>19</v>
      </c>
      <c r="W121" s="42">
        <f>VLOOKUP(A121,[1]sum!$A$2:$H$154,8,FALSE)</f>
        <v>1233</v>
      </c>
      <c r="X121" s="74">
        <f t="shared" si="11"/>
        <v>308.25</v>
      </c>
      <c r="Y121" s="41">
        <v>102</v>
      </c>
      <c r="Z121" s="42">
        <v>6898</v>
      </c>
      <c r="AA121" s="74">
        <f t="shared" si="12"/>
        <v>1724.5</v>
      </c>
      <c r="AB121" s="41">
        <v>127</v>
      </c>
      <c r="AC121" s="42">
        <v>8801</v>
      </c>
      <c r="AD121" s="74">
        <f t="shared" si="13"/>
        <v>2200.25</v>
      </c>
      <c r="AE121" s="74">
        <v>173</v>
      </c>
      <c r="AF121" s="74">
        <v>11067</v>
      </c>
      <c r="AG121" s="74">
        <f t="shared" si="14"/>
        <v>2766.75</v>
      </c>
    </row>
    <row r="122" spans="1:33" ht="15.75" customHeight="1">
      <c r="A122" s="1">
        <v>120</v>
      </c>
      <c r="B122" s="7" t="s">
        <v>172</v>
      </c>
      <c r="C122" s="1" t="str">
        <f>VLOOKUP(B122,Remark!G:H,2,0)</f>
        <v>HPPY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1"/>
      <c r="Q122" s="42"/>
      <c r="R122" s="42"/>
      <c r="S122" s="42"/>
      <c r="T122" s="42"/>
      <c r="U122" s="42"/>
      <c r="V122" s="42">
        <f>VLOOKUP(A122,[1]sum!$A$2:$H$154,7,FALSE)</f>
        <v>31</v>
      </c>
      <c r="W122" s="42">
        <f>VLOOKUP(A122,[1]sum!$A$2:$H$154,8,FALSE)</f>
        <v>2173</v>
      </c>
      <c r="X122" s="74">
        <f t="shared" si="11"/>
        <v>543.25</v>
      </c>
      <c r="Y122" s="41">
        <v>43</v>
      </c>
      <c r="Z122" s="42">
        <v>3377</v>
      </c>
      <c r="AA122" s="74">
        <f t="shared" si="12"/>
        <v>844.25</v>
      </c>
      <c r="AB122" s="41">
        <v>54</v>
      </c>
      <c r="AC122" s="42">
        <v>4166</v>
      </c>
      <c r="AD122" s="74">
        <f t="shared" si="13"/>
        <v>1041.5</v>
      </c>
      <c r="AE122" s="74">
        <v>44</v>
      </c>
      <c r="AF122" s="74">
        <v>3148</v>
      </c>
      <c r="AG122" s="74">
        <f t="shared" si="14"/>
        <v>787</v>
      </c>
    </row>
    <row r="123" spans="1:33" ht="15.75" customHeight="1">
      <c r="A123" s="1">
        <v>121</v>
      </c>
      <c r="B123" s="7" t="s">
        <v>173</v>
      </c>
      <c r="C123" s="1" t="str">
        <f>VLOOKUP(B123,Remark!G:H,2,0)</f>
        <v>HPPY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1"/>
      <c r="Q123" s="42"/>
      <c r="R123" s="42"/>
      <c r="S123" s="42"/>
      <c r="T123" s="42"/>
      <c r="U123" s="42"/>
      <c r="V123" s="42">
        <f>VLOOKUP(A123,[1]sum!$A$2:$H$154,7,FALSE)</f>
        <v>12</v>
      </c>
      <c r="W123" s="42">
        <f>VLOOKUP(A123,[1]sum!$A$2:$H$154,8,FALSE)</f>
        <v>772</v>
      </c>
      <c r="X123" s="74">
        <f t="shared" si="11"/>
        <v>193</v>
      </c>
      <c r="Y123" s="41">
        <v>173</v>
      </c>
      <c r="Z123" s="42">
        <v>12371</v>
      </c>
      <c r="AA123" s="74">
        <f t="shared" si="12"/>
        <v>3092.75</v>
      </c>
      <c r="AB123" s="41">
        <v>225</v>
      </c>
      <c r="AC123" s="42">
        <v>15743</v>
      </c>
      <c r="AD123" s="74">
        <f t="shared" si="13"/>
        <v>3935.75</v>
      </c>
      <c r="AE123" s="74">
        <v>388</v>
      </c>
      <c r="AF123" s="74">
        <v>24268</v>
      </c>
      <c r="AG123" s="74">
        <f t="shared" si="14"/>
        <v>6067</v>
      </c>
    </row>
    <row r="124" spans="1:33" ht="15.75" customHeight="1">
      <c r="A124" s="1">
        <v>122</v>
      </c>
      <c r="B124" s="7" t="s">
        <v>174</v>
      </c>
      <c r="C124" s="1" t="str">
        <f>VLOOKUP(B124,Remark!G:H,2,0)</f>
        <v>HPPY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1"/>
      <c r="Q124" s="42"/>
      <c r="R124" s="42"/>
      <c r="S124" s="42"/>
      <c r="T124" s="42"/>
      <c r="U124" s="42"/>
      <c r="V124" s="42">
        <f>VLOOKUP(A124,[1]sum!$A$2:$H$154,7,FALSE)</f>
        <v>6</v>
      </c>
      <c r="W124" s="42">
        <f>VLOOKUP(A124,[1]sum!$A$2:$H$154,8,FALSE)</f>
        <v>454</v>
      </c>
      <c r="X124" s="74">
        <f t="shared" si="11"/>
        <v>113.5</v>
      </c>
      <c r="Y124" s="41">
        <v>83</v>
      </c>
      <c r="Z124" s="42">
        <v>5181</v>
      </c>
      <c r="AA124" s="74">
        <f t="shared" si="12"/>
        <v>1295.25</v>
      </c>
      <c r="AB124" s="41">
        <v>64</v>
      </c>
      <c r="AC124" s="42">
        <v>5032</v>
      </c>
      <c r="AD124" s="74">
        <f t="shared" si="13"/>
        <v>1258</v>
      </c>
      <c r="AE124" s="74">
        <v>115</v>
      </c>
      <c r="AF124" s="74">
        <v>8473</v>
      </c>
      <c r="AG124" s="74">
        <f t="shared" si="14"/>
        <v>2118.25</v>
      </c>
    </row>
    <row r="125" spans="1:33" ht="15.75" customHeight="1">
      <c r="A125" s="1">
        <v>123</v>
      </c>
      <c r="B125" s="7" t="s">
        <v>175</v>
      </c>
      <c r="C125" s="1" t="str">
        <f>VLOOKUP(B125,Remark!G:H,2,0)</f>
        <v>HPPY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1"/>
      <c r="Q125" s="42"/>
      <c r="R125" s="42"/>
      <c r="S125" s="42"/>
      <c r="T125" s="42"/>
      <c r="U125" s="42"/>
      <c r="V125" s="42">
        <f>VLOOKUP(A125,[1]sum!$A$2:$H$154,7,FALSE)</f>
        <v>25</v>
      </c>
      <c r="W125" s="42">
        <f>VLOOKUP(A125,[1]sum!$A$2:$H$154,8,FALSE)</f>
        <v>2039</v>
      </c>
      <c r="X125" s="74">
        <f t="shared" si="11"/>
        <v>509.75</v>
      </c>
      <c r="Y125" s="41">
        <v>182</v>
      </c>
      <c r="Z125" s="42">
        <v>12854</v>
      </c>
      <c r="AA125" s="74">
        <f t="shared" si="12"/>
        <v>3213.5</v>
      </c>
      <c r="AB125" s="41">
        <v>353</v>
      </c>
      <c r="AC125" s="42">
        <v>26423</v>
      </c>
      <c r="AD125" s="74">
        <f t="shared" si="13"/>
        <v>6605.75</v>
      </c>
      <c r="AE125" s="74">
        <v>411</v>
      </c>
      <c r="AF125" s="74">
        <v>27701</v>
      </c>
      <c r="AG125" s="74">
        <f t="shared" si="14"/>
        <v>6925.25</v>
      </c>
    </row>
    <row r="126" spans="1:33" ht="15.75" customHeight="1">
      <c r="A126" s="1">
        <v>124</v>
      </c>
      <c r="B126" s="7" t="s">
        <v>176</v>
      </c>
      <c r="C126" s="1" t="str">
        <f>VLOOKUP(B126,Remark!G:H,2,0)</f>
        <v>HPPY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1"/>
      <c r="Q126" s="42"/>
      <c r="R126" s="42"/>
      <c r="S126" s="42"/>
      <c r="T126" s="42"/>
      <c r="U126" s="42"/>
      <c r="V126" s="42">
        <f>VLOOKUP(A126,[1]sum!$A$2:$H$154,7,FALSE)</f>
        <v>13</v>
      </c>
      <c r="W126" s="42">
        <f>VLOOKUP(A126,[1]sum!$A$2:$H$154,8,FALSE)</f>
        <v>935</v>
      </c>
      <c r="X126" s="74">
        <f t="shared" si="11"/>
        <v>233.75</v>
      </c>
      <c r="Y126" s="41">
        <v>283</v>
      </c>
      <c r="Z126" s="42">
        <v>22381</v>
      </c>
      <c r="AA126" s="74">
        <f t="shared" si="12"/>
        <v>5595.25</v>
      </c>
      <c r="AB126" s="41">
        <v>582</v>
      </c>
      <c r="AC126" s="42">
        <v>43710</v>
      </c>
      <c r="AD126" s="74">
        <f t="shared" si="13"/>
        <v>10927.5</v>
      </c>
      <c r="AE126" s="74">
        <v>583</v>
      </c>
      <c r="AF126" s="74">
        <v>45925</v>
      </c>
      <c r="AG126" s="74">
        <f t="shared" si="14"/>
        <v>11481.25</v>
      </c>
    </row>
    <row r="127" spans="1:33" ht="15.75" customHeight="1">
      <c r="A127" s="1">
        <v>125</v>
      </c>
      <c r="B127" s="7" t="s">
        <v>177</v>
      </c>
      <c r="C127" s="1" t="str">
        <f>VLOOKUP(B127,Remark!G:H,2,0)</f>
        <v>HPPY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1"/>
      <c r="Q127" s="42"/>
      <c r="R127" s="42"/>
      <c r="S127" s="42"/>
      <c r="T127" s="42"/>
      <c r="U127" s="42"/>
      <c r="V127" s="42">
        <f>VLOOKUP(A127,[1]sum!$A$2:$H$154,7,FALSE)</f>
        <v>18</v>
      </c>
      <c r="W127" s="42">
        <f>VLOOKUP(A127,[1]sum!$A$2:$H$154,8,FALSE)</f>
        <v>1402</v>
      </c>
      <c r="X127" s="74">
        <f t="shared" si="11"/>
        <v>350.5</v>
      </c>
      <c r="Y127" s="41">
        <v>154</v>
      </c>
      <c r="Z127" s="42">
        <v>11714</v>
      </c>
      <c r="AA127" s="74">
        <f t="shared" si="12"/>
        <v>2928.5</v>
      </c>
      <c r="AB127" s="41">
        <v>278</v>
      </c>
      <c r="AC127" s="42">
        <v>20438</v>
      </c>
      <c r="AD127" s="74">
        <f t="shared" si="13"/>
        <v>5109.5</v>
      </c>
      <c r="AE127" s="74">
        <v>448</v>
      </c>
      <c r="AF127" s="74">
        <v>32924</v>
      </c>
      <c r="AG127" s="74">
        <f t="shared" si="14"/>
        <v>8231</v>
      </c>
    </row>
    <row r="128" spans="1:33" ht="15.75" customHeight="1">
      <c r="A128" s="1">
        <v>126</v>
      </c>
      <c r="B128" s="7" t="s">
        <v>178</v>
      </c>
      <c r="C128" s="1" t="str">
        <f>VLOOKUP(B128,Remark!G:H,2,0)</f>
        <v>HPPY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1"/>
      <c r="Q128" s="42"/>
      <c r="R128" s="42"/>
      <c r="S128" s="42"/>
      <c r="T128" s="42"/>
      <c r="U128" s="42"/>
      <c r="V128" s="42"/>
      <c r="W128" s="42"/>
      <c r="X128" s="74">
        <f t="shared" si="11"/>
        <v>0</v>
      </c>
      <c r="Y128" s="41">
        <v>89</v>
      </c>
      <c r="Z128" s="42">
        <v>6247</v>
      </c>
      <c r="AA128" s="74">
        <f t="shared" si="12"/>
        <v>1561.75</v>
      </c>
      <c r="AB128" s="41">
        <v>205</v>
      </c>
      <c r="AC128" s="42">
        <v>13179</v>
      </c>
      <c r="AD128" s="74">
        <f t="shared" si="13"/>
        <v>3294.75</v>
      </c>
      <c r="AE128" s="74">
        <v>260</v>
      </c>
      <c r="AF128" s="74">
        <v>16276</v>
      </c>
      <c r="AG128" s="74">
        <f t="shared" si="14"/>
        <v>4069</v>
      </c>
    </row>
    <row r="129" spans="1:33" ht="15.75" customHeight="1">
      <c r="A129" s="1">
        <v>127</v>
      </c>
      <c r="B129" s="7" t="s">
        <v>179</v>
      </c>
      <c r="C129" s="1" t="str">
        <f>VLOOKUP(B129,Remark!G:H,2,0)</f>
        <v>HPPY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1"/>
      <c r="Q129" s="42"/>
      <c r="R129" s="42"/>
      <c r="S129" s="42"/>
      <c r="T129" s="42"/>
      <c r="U129" s="42"/>
      <c r="V129" s="42"/>
      <c r="W129" s="42"/>
      <c r="X129" s="74">
        <f t="shared" si="11"/>
        <v>0</v>
      </c>
      <c r="Y129" s="41">
        <v>103</v>
      </c>
      <c r="Z129" s="42">
        <v>6857</v>
      </c>
      <c r="AA129" s="74">
        <f t="shared" si="12"/>
        <v>1714.25</v>
      </c>
      <c r="AB129" s="41">
        <v>109</v>
      </c>
      <c r="AC129" s="42">
        <v>7203</v>
      </c>
      <c r="AD129" s="74">
        <f t="shared" si="13"/>
        <v>1800.75</v>
      </c>
      <c r="AE129" s="74">
        <v>140</v>
      </c>
      <c r="AF129" s="74">
        <v>8828</v>
      </c>
      <c r="AG129" s="74">
        <f t="shared" si="14"/>
        <v>2207</v>
      </c>
    </row>
    <row r="130" spans="1:33" ht="15.75" customHeight="1">
      <c r="A130" s="1">
        <v>128</v>
      </c>
      <c r="B130" s="7" t="s">
        <v>180</v>
      </c>
      <c r="C130" s="1" t="str">
        <f>VLOOKUP(B130,Remark!G:H,2,0)</f>
        <v>HPPY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1"/>
      <c r="Q130" s="42"/>
      <c r="R130" s="42"/>
      <c r="S130" s="42"/>
      <c r="T130" s="42"/>
      <c r="U130" s="42"/>
      <c r="V130" s="42"/>
      <c r="W130" s="42"/>
      <c r="X130" s="74">
        <f t="shared" si="11"/>
        <v>0</v>
      </c>
      <c r="Y130" s="41">
        <v>194</v>
      </c>
      <c r="Z130" s="42">
        <v>12610</v>
      </c>
      <c r="AA130" s="74">
        <f t="shared" si="12"/>
        <v>3152.5</v>
      </c>
      <c r="AB130" s="41">
        <v>302</v>
      </c>
      <c r="AC130" s="42">
        <v>18162</v>
      </c>
      <c r="AD130" s="74">
        <f t="shared" si="13"/>
        <v>4540.5</v>
      </c>
      <c r="AE130" s="74">
        <v>397</v>
      </c>
      <c r="AF130" s="74">
        <v>23787</v>
      </c>
      <c r="AG130" s="74">
        <f t="shared" si="14"/>
        <v>5946.75</v>
      </c>
    </row>
    <row r="131" spans="1:33" ht="15.75" customHeight="1">
      <c r="A131" s="1">
        <v>129</v>
      </c>
      <c r="B131" s="7" t="s">
        <v>181</v>
      </c>
      <c r="C131" s="1" t="str">
        <f>VLOOKUP(B131,Remark!G:H,2,0)</f>
        <v>HPPY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1"/>
      <c r="Q131" s="42"/>
      <c r="R131" s="42"/>
      <c r="S131" s="42"/>
      <c r="T131" s="42"/>
      <c r="U131" s="42"/>
      <c r="V131" s="42"/>
      <c r="W131" s="42"/>
      <c r="X131" s="74">
        <f t="shared" si="11"/>
        <v>0</v>
      </c>
      <c r="Y131" s="41">
        <v>137</v>
      </c>
      <c r="Z131" s="42">
        <v>9231</v>
      </c>
      <c r="AA131" s="74">
        <f t="shared" si="12"/>
        <v>2307.75</v>
      </c>
      <c r="AB131" s="41">
        <v>151</v>
      </c>
      <c r="AC131" s="42">
        <v>10245</v>
      </c>
      <c r="AD131" s="74">
        <f t="shared" si="13"/>
        <v>2561.25</v>
      </c>
      <c r="AE131" s="74">
        <v>295</v>
      </c>
      <c r="AF131" s="74">
        <v>18313</v>
      </c>
      <c r="AG131" s="74">
        <f t="shared" si="14"/>
        <v>4578.25</v>
      </c>
    </row>
    <row r="132" spans="1:33" ht="15.75" customHeight="1">
      <c r="A132" s="1">
        <v>130</v>
      </c>
      <c r="B132" s="7" t="s">
        <v>182</v>
      </c>
      <c r="C132" s="1" t="str">
        <f>VLOOKUP(B132,Remark!G:H,2,0)</f>
        <v>HPPY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1"/>
      <c r="Q132" s="42"/>
      <c r="R132" s="42"/>
      <c r="S132" s="42"/>
      <c r="T132" s="42"/>
      <c r="U132" s="42"/>
      <c r="V132" s="42"/>
      <c r="W132" s="42"/>
      <c r="X132" s="74">
        <f t="shared" ref="X132:X195" si="15">W132*25%</f>
        <v>0</v>
      </c>
      <c r="Y132" s="41">
        <v>69</v>
      </c>
      <c r="Z132" s="42">
        <v>5215</v>
      </c>
      <c r="AA132" s="74">
        <f t="shared" ref="AA132:AA195" si="16">Z132*25%</f>
        <v>1303.75</v>
      </c>
      <c r="AB132" s="41">
        <v>178</v>
      </c>
      <c r="AC132" s="42">
        <v>13706</v>
      </c>
      <c r="AD132" s="74">
        <f t="shared" ref="AD132:AD195" si="17">AC132*25%</f>
        <v>3426.5</v>
      </c>
      <c r="AE132" s="74">
        <v>144</v>
      </c>
      <c r="AF132" s="74">
        <v>9632</v>
      </c>
      <c r="AG132" s="74">
        <f t="shared" ref="AG132:AG195" si="18">AF132*25%</f>
        <v>2408</v>
      </c>
    </row>
    <row r="133" spans="1:33" ht="15.75" customHeight="1">
      <c r="A133" s="1">
        <v>131</v>
      </c>
      <c r="B133" s="7" t="s">
        <v>183</v>
      </c>
      <c r="C133" s="1" t="str">
        <f>VLOOKUP(B133,Remark!G:H,2,0)</f>
        <v>Kerry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1"/>
      <c r="Q133" s="42"/>
      <c r="R133" s="42"/>
      <c r="S133" s="42"/>
      <c r="T133" s="42"/>
      <c r="U133" s="42"/>
      <c r="V133" s="42">
        <f>VLOOKUP(A133,[1]sum!$A$2:$H$154,7,FALSE)</f>
        <v>23</v>
      </c>
      <c r="W133" s="42">
        <f>VLOOKUP(A133,[1]sum!$A$2:$H$154,8,FALSE)</f>
        <v>1841</v>
      </c>
      <c r="X133" s="74">
        <f t="shared" si="15"/>
        <v>460.25</v>
      </c>
      <c r="Y133" s="41">
        <v>84</v>
      </c>
      <c r="Z133" s="42">
        <v>6080</v>
      </c>
      <c r="AA133" s="74">
        <f t="shared" si="16"/>
        <v>1520</v>
      </c>
      <c r="AB133" s="41">
        <v>125</v>
      </c>
      <c r="AC133" s="42">
        <v>8435</v>
      </c>
      <c r="AD133" s="74">
        <f t="shared" si="17"/>
        <v>2108.75</v>
      </c>
      <c r="AE133" s="74">
        <v>164</v>
      </c>
      <c r="AF133" s="74">
        <v>12232</v>
      </c>
      <c r="AG133" s="74">
        <f t="shared" si="18"/>
        <v>3058</v>
      </c>
    </row>
    <row r="134" spans="1:33" ht="15.75" customHeight="1">
      <c r="A134" s="1">
        <v>132</v>
      </c>
      <c r="B134" s="7" t="s">
        <v>184</v>
      </c>
      <c r="C134" s="1" t="str">
        <f>VLOOKUP(B134,Remark!G:H,2,0)</f>
        <v>CHC4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1"/>
      <c r="Q134" s="42"/>
      <c r="R134" s="42"/>
      <c r="S134" s="42"/>
      <c r="T134" s="42"/>
      <c r="U134" s="42"/>
      <c r="V134" s="42">
        <f>VLOOKUP(A134,[1]sum!$A$2:$H$154,7,FALSE)</f>
        <v>16</v>
      </c>
      <c r="W134" s="42">
        <f>VLOOKUP(A134,[1]sum!$A$2:$H$154,8,FALSE)</f>
        <v>1072</v>
      </c>
      <c r="X134" s="74">
        <f t="shared" si="15"/>
        <v>268</v>
      </c>
      <c r="Y134" s="41">
        <v>98</v>
      </c>
      <c r="Z134" s="42">
        <v>7042</v>
      </c>
      <c r="AA134" s="74">
        <f t="shared" si="16"/>
        <v>1760.5</v>
      </c>
      <c r="AB134" s="41">
        <v>127</v>
      </c>
      <c r="AC134" s="42">
        <v>7817</v>
      </c>
      <c r="AD134" s="74">
        <f t="shared" si="17"/>
        <v>1954.25</v>
      </c>
      <c r="AE134" s="74">
        <v>142</v>
      </c>
      <c r="AF134" s="74">
        <v>7962</v>
      </c>
      <c r="AG134" s="74">
        <f t="shared" si="18"/>
        <v>1990.5</v>
      </c>
    </row>
    <row r="135" spans="1:33" ht="15.75" customHeight="1">
      <c r="A135" s="1">
        <v>133</v>
      </c>
      <c r="B135" s="7" t="s">
        <v>185</v>
      </c>
      <c r="C135" s="1" t="str">
        <f>VLOOKUP(B135,Remark!G:H,2,0)</f>
        <v>Kerry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1"/>
      <c r="Q135" s="42"/>
      <c r="R135" s="42"/>
      <c r="S135" s="42"/>
      <c r="T135" s="42"/>
      <c r="U135" s="42"/>
      <c r="V135" s="42">
        <f>VLOOKUP(A135,[1]sum!$A$2:$H$154,7,FALSE)</f>
        <v>42</v>
      </c>
      <c r="W135" s="42">
        <f>VLOOKUP(A135,[1]sum!$A$2:$H$154,8,FALSE)</f>
        <v>3710</v>
      </c>
      <c r="X135" s="74">
        <f t="shared" si="15"/>
        <v>927.5</v>
      </c>
      <c r="Y135" s="41">
        <v>92</v>
      </c>
      <c r="Z135" s="42">
        <v>7112</v>
      </c>
      <c r="AA135" s="74">
        <f t="shared" si="16"/>
        <v>1778</v>
      </c>
      <c r="AB135" s="41">
        <v>163</v>
      </c>
      <c r="AC135" s="42">
        <v>12173</v>
      </c>
      <c r="AD135" s="74">
        <f t="shared" si="17"/>
        <v>3043.25</v>
      </c>
      <c r="AE135" s="74">
        <v>121</v>
      </c>
      <c r="AF135" s="74">
        <v>8795</v>
      </c>
      <c r="AG135" s="74">
        <f t="shared" si="18"/>
        <v>2198.75</v>
      </c>
    </row>
    <row r="136" spans="1:33" ht="15.75" customHeight="1">
      <c r="A136" s="1">
        <v>134</v>
      </c>
      <c r="B136" s="7" t="s">
        <v>186</v>
      </c>
      <c r="C136" s="1" t="str">
        <f>VLOOKUP(B136,Remark!G:H,2,0)</f>
        <v>CHC4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1"/>
      <c r="Q136" s="42"/>
      <c r="R136" s="42"/>
      <c r="S136" s="42"/>
      <c r="T136" s="42"/>
      <c r="U136" s="42"/>
      <c r="V136" s="42">
        <f>VLOOKUP(A136,[1]sum!$A$2:$H$154,7,FALSE)</f>
        <v>16</v>
      </c>
      <c r="W136" s="42">
        <f>VLOOKUP(A136,[1]sum!$A$2:$H$154,8,FALSE)</f>
        <v>1300</v>
      </c>
      <c r="X136" s="74">
        <f t="shared" si="15"/>
        <v>325</v>
      </c>
      <c r="Y136" s="41">
        <v>89</v>
      </c>
      <c r="Z136" s="42">
        <v>6651</v>
      </c>
      <c r="AA136" s="74">
        <f t="shared" si="16"/>
        <v>1662.75</v>
      </c>
      <c r="AB136" s="41">
        <v>106</v>
      </c>
      <c r="AC136" s="42">
        <v>7338</v>
      </c>
      <c r="AD136" s="74">
        <f t="shared" si="17"/>
        <v>1834.5</v>
      </c>
      <c r="AE136" s="74">
        <v>128</v>
      </c>
      <c r="AF136" s="74">
        <v>8288</v>
      </c>
      <c r="AG136" s="74">
        <f t="shared" si="18"/>
        <v>2072</v>
      </c>
    </row>
    <row r="137" spans="1:33" ht="15.75" customHeight="1">
      <c r="A137" s="1">
        <v>135</v>
      </c>
      <c r="B137" s="7" t="s">
        <v>187</v>
      </c>
      <c r="C137" s="1" t="str">
        <f>VLOOKUP(B137,Remark!G:H,2,0)</f>
        <v>CHC4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1"/>
      <c r="Q137" s="42"/>
      <c r="R137" s="42"/>
      <c r="S137" s="42"/>
      <c r="T137" s="42"/>
      <c r="U137" s="42"/>
      <c r="V137" s="42"/>
      <c r="W137" s="42"/>
      <c r="X137" s="74">
        <f t="shared" si="15"/>
        <v>0</v>
      </c>
      <c r="Y137" s="41">
        <v>79</v>
      </c>
      <c r="Z137" s="42">
        <v>5073</v>
      </c>
      <c r="AA137" s="74">
        <f t="shared" si="16"/>
        <v>1268.25</v>
      </c>
      <c r="AB137" s="41">
        <v>187</v>
      </c>
      <c r="AC137" s="42">
        <v>12705</v>
      </c>
      <c r="AD137" s="74">
        <f t="shared" si="17"/>
        <v>3176.25</v>
      </c>
      <c r="AE137" s="74">
        <v>153</v>
      </c>
      <c r="AF137" s="74">
        <v>9915</v>
      </c>
      <c r="AG137" s="74">
        <f t="shared" si="18"/>
        <v>2478.75</v>
      </c>
    </row>
    <row r="138" spans="1:33" ht="15.75" customHeight="1">
      <c r="A138" s="1">
        <v>136</v>
      </c>
      <c r="B138" s="7" t="s">
        <v>188</v>
      </c>
      <c r="C138" s="1" t="str">
        <f>VLOOKUP(B138,Remark!G:H,2,0)</f>
        <v>HPPY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1"/>
      <c r="Q138" s="42"/>
      <c r="R138" s="42"/>
      <c r="S138" s="42"/>
      <c r="T138" s="42"/>
      <c r="U138" s="42"/>
      <c r="V138" s="42">
        <f>VLOOKUP(A138,[1]sum!$A$2:$H$154,7,FALSE)</f>
        <v>20</v>
      </c>
      <c r="W138" s="42">
        <f>VLOOKUP(A138,[1]sum!$A$2:$H$154,8,FALSE)</f>
        <v>1424</v>
      </c>
      <c r="X138" s="74">
        <f t="shared" si="15"/>
        <v>356</v>
      </c>
      <c r="Y138" s="41">
        <v>174</v>
      </c>
      <c r="Z138" s="42">
        <v>13174</v>
      </c>
      <c r="AA138" s="74">
        <f t="shared" si="16"/>
        <v>3293.5</v>
      </c>
      <c r="AB138" s="41">
        <v>308</v>
      </c>
      <c r="AC138" s="42">
        <v>20772</v>
      </c>
      <c r="AD138" s="74">
        <f t="shared" si="17"/>
        <v>5193</v>
      </c>
      <c r="AE138" s="74">
        <v>408</v>
      </c>
      <c r="AF138" s="74">
        <v>27316</v>
      </c>
      <c r="AG138" s="74">
        <f t="shared" si="18"/>
        <v>6829</v>
      </c>
    </row>
    <row r="139" spans="1:33" ht="15.75" customHeight="1">
      <c r="A139" s="1">
        <v>137</v>
      </c>
      <c r="B139" s="7" t="s">
        <v>189</v>
      </c>
      <c r="C139" s="1" t="str">
        <f>VLOOKUP(B139,Remark!G:H,2,0)</f>
        <v>Kerry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1"/>
      <c r="Q139" s="42"/>
      <c r="R139" s="42"/>
      <c r="S139" s="42"/>
      <c r="T139" s="42"/>
      <c r="U139" s="42"/>
      <c r="V139" s="42">
        <f>VLOOKUP(A139,[1]sum!$A$2:$H$154,7,FALSE)</f>
        <v>2</v>
      </c>
      <c r="W139" s="42">
        <f>VLOOKUP(A139,[1]sum!$A$2:$H$154,8,FALSE)</f>
        <v>158</v>
      </c>
      <c r="X139" s="74">
        <f t="shared" si="15"/>
        <v>39.5</v>
      </c>
      <c r="Y139" s="41">
        <v>71</v>
      </c>
      <c r="Z139" s="42">
        <v>4937</v>
      </c>
      <c r="AA139" s="74">
        <f t="shared" si="16"/>
        <v>1234.25</v>
      </c>
      <c r="AB139" s="41">
        <v>92</v>
      </c>
      <c r="AC139" s="42">
        <v>6444</v>
      </c>
      <c r="AD139" s="74">
        <f t="shared" si="17"/>
        <v>1611</v>
      </c>
      <c r="AE139" s="74">
        <v>116</v>
      </c>
      <c r="AF139" s="74">
        <v>8096</v>
      </c>
      <c r="AG139" s="74">
        <f t="shared" si="18"/>
        <v>2024</v>
      </c>
    </row>
    <row r="140" spans="1:33" ht="15.75" customHeight="1">
      <c r="A140" s="1">
        <v>138</v>
      </c>
      <c r="B140" s="7" t="s">
        <v>190</v>
      </c>
      <c r="C140" s="1" t="str">
        <f>VLOOKUP(B140,Remark!G:H,2,0)</f>
        <v>HPPY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1"/>
      <c r="Q140" s="42"/>
      <c r="R140" s="42"/>
      <c r="S140" s="42"/>
      <c r="T140" s="42"/>
      <c r="U140" s="42"/>
      <c r="V140" s="42">
        <f>VLOOKUP(A140,[1]sum!$A$2:$H$154,7,FALSE)</f>
        <v>50</v>
      </c>
      <c r="W140" s="42">
        <f>VLOOKUP(A140,[1]sum!$A$2:$H$154,8,FALSE)</f>
        <v>2650</v>
      </c>
      <c r="X140" s="74">
        <f t="shared" si="15"/>
        <v>662.5</v>
      </c>
      <c r="Y140" s="41">
        <v>90</v>
      </c>
      <c r="Z140" s="42">
        <v>7406</v>
      </c>
      <c r="AA140" s="74">
        <f t="shared" si="16"/>
        <v>1851.5</v>
      </c>
      <c r="AB140" s="41">
        <v>125</v>
      </c>
      <c r="AC140" s="42">
        <v>8871</v>
      </c>
      <c r="AD140" s="74">
        <f t="shared" si="17"/>
        <v>2217.75</v>
      </c>
      <c r="AE140" s="74">
        <v>151</v>
      </c>
      <c r="AF140" s="74">
        <v>9197</v>
      </c>
      <c r="AG140" s="74">
        <f t="shared" si="18"/>
        <v>2299.25</v>
      </c>
    </row>
    <row r="141" spans="1:33" ht="15.75" customHeight="1">
      <c r="A141" s="1">
        <v>139</v>
      </c>
      <c r="B141" s="7" t="s">
        <v>192</v>
      </c>
      <c r="C141" s="1" t="str">
        <f>VLOOKUP(B141,Remark!G:H,2,0)</f>
        <v>PTNK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1"/>
      <c r="Q141" s="42"/>
      <c r="R141" s="42"/>
      <c r="S141" s="42"/>
      <c r="T141" s="42"/>
      <c r="U141" s="42"/>
      <c r="V141" s="42">
        <f>VLOOKUP(A141,[1]sum!$A$2:$H$154,7,FALSE)</f>
        <v>9</v>
      </c>
      <c r="W141" s="42">
        <f>VLOOKUP(A141,[1]sum!$A$2:$H$154,8,FALSE)</f>
        <v>479</v>
      </c>
      <c r="X141" s="74">
        <f t="shared" si="15"/>
        <v>119.75</v>
      </c>
      <c r="Y141" s="41">
        <v>86</v>
      </c>
      <c r="Z141" s="42">
        <v>5870</v>
      </c>
      <c r="AA141" s="74">
        <f t="shared" si="16"/>
        <v>1467.5</v>
      </c>
      <c r="AB141" s="41">
        <v>166</v>
      </c>
      <c r="AC141" s="42">
        <v>11690</v>
      </c>
      <c r="AD141" s="74">
        <f t="shared" si="17"/>
        <v>2922.5</v>
      </c>
      <c r="AE141" s="74">
        <v>281</v>
      </c>
      <c r="AF141" s="74">
        <v>17899</v>
      </c>
      <c r="AG141" s="74">
        <f t="shared" si="18"/>
        <v>4474.75</v>
      </c>
    </row>
    <row r="142" spans="1:33" ht="15.75" customHeight="1">
      <c r="A142" s="1">
        <v>140</v>
      </c>
      <c r="B142" s="7" t="s">
        <v>193</v>
      </c>
      <c r="C142" s="1" t="str">
        <f>VLOOKUP(B142,Remark!G:H,2,0)</f>
        <v>NMIN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1"/>
      <c r="Q142" s="42"/>
      <c r="R142" s="42"/>
      <c r="S142" s="42"/>
      <c r="T142" s="42"/>
      <c r="U142" s="42"/>
      <c r="V142" s="42">
        <f>VLOOKUP(A142,[1]sum!$A$2:$H$154,7,FALSE)</f>
        <v>6</v>
      </c>
      <c r="W142" s="42">
        <f>VLOOKUP(A142,[1]sum!$A$2:$H$154,8,FALSE)</f>
        <v>394</v>
      </c>
      <c r="X142" s="74">
        <f t="shared" si="15"/>
        <v>98.5</v>
      </c>
      <c r="Y142" s="41">
        <v>108</v>
      </c>
      <c r="Z142" s="42">
        <v>7484</v>
      </c>
      <c r="AA142" s="74">
        <f t="shared" si="16"/>
        <v>1871</v>
      </c>
      <c r="AB142" s="41">
        <v>176</v>
      </c>
      <c r="AC142" s="42">
        <v>12004</v>
      </c>
      <c r="AD142" s="74">
        <f t="shared" si="17"/>
        <v>3001</v>
      </c>
      <c r="AE142" s="74">
        <v>214</v>
      </c>
      <c r="AF142" s="74">
        <v>13862</v>
      </c>
      <c r="AG142" s="74">
        <f t="shared" si="18"/>
        <v>3465.5</v>
      </c>
    </row>
    <row r="143" spans="1:33" ht="15.75" customHeight="1">
      <c r="A143" s="1">
        <v>141</v>
      </c>
      <c r="B143" s="7" t="s">
        <v>194</v>
      </c>
      <c r="C143" s="1" t="str">
        <f>VLOOKUP(B143,Remark!G:H,2,0)</f>
        <v>NMIN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1"/>
      <c r="Q143" s="42"/>
      <c r="R143" s="42"/>
      <c r="S143" s="42"/>
      <c r="T143" s="42"/>
      <c r="U143" s="42"/>
      <c r="V143" s="42">
        <f>VLOOKUP(A143,[1]sum!$A$2:$H$154,7,FALSE)</f>
        <v>5</v>
      </c>
      <c r="W143" s="42">
        <f>VLOOKUP(A143,[1]sum!$A$2:$H$154,8,FALSE)</f>
        <v>327</v>
      </c>
      <c r="X143" s="74">
        <f t="shared" si="15"/>
        <v>81.75</v>
      </c>
      <c r="Y143" s="41">
        <v>71</v>
      </c>
      <c r="Z143" s="42">
        <v>4657</v>
      </c>
      <c r="AA143" s="74">
        <f t="shared" si="16"/>
        <v>1164.25</v>
      </c>
      <c r="AB143" s="41">
        <v>102</v>
      </c>
      <c r="AC143" s="42">
        <v>6926</v>
      </c>
      <c r="AD143" s="74">
        <f t="shared" si="17"/>
        <v>1731.5</v>
      </c>
      <c r="AE143" s="74">
        <v>121</v>
      </c>
      <c r="AF143" s="74">
        <v>8243</v>
      </c>
      <c r="AG143" s="74">
        <f t="shared" si="18"/>
        <v>2060.75</v>
      </c>
    </row>
    <row r="144" spans="1:33" ht="15.75" customHeight="1">
      <c r="A144" s="1">
        <v>142</v>
      </c>
      <c r="B144" s="7" t="s">
        <v>195</v>
      </c>
      <c r="C144" s="1" t="str">
        <f>VLOOKUP(B144,Remark!G:H,2,0)</f>
        <v>NMIN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1"/>
      <c r="Q144" s="42"/>
      <c r="R144" s="42"/>
      <c r="S144" s="42"/>
      <c r="T144" s="42"/>
      <c r="U144" s="42"/>
      <c r="V144" s="42">
        <f>VLOOKUP(A144,[1]sum!$A$2:$H$154,7,FALSE)</f>
        <v>19</v>
      </c>
      <c r="W144" s="42">
        <f>VLOOKUP(A144,[1]sum!$A$2:$H$154,8,FALSE)</f>
        <v>1573</v>
      </c>
      <c r="X144" s="74">
        <f t="shared" si="15"/>
        <v>393.25</v>
      </c>
      <c r="Y144" s="41">
        <v>65</v>
      </c>
      <c r="Z144" s="42">
        <v>4263</v>
      </c>
      <c r="AA144" s="74">
        <f t="shared" si="16"/>
        <v>1065.75</v>
      </c>
      <c r="AB144" s="41">
        <v>56</v>
      </c>
      <c r="AC144" s="42">
        <v>4420</v>
      </c>
      <c r="AD144" s="74">
        <f t="shared" si="17"/>
        <v>1105</v>
      </c>
      <c r="AE144" s="74">
        <v>69</v>
      </c>
      <c r="AF144" s="74">
        <v>4635</v>
      </c>
      <c r="AG144" s="74">
        <f t="shared" si="18"/>
        <v>1158.75</v>
      </c>
    </row>
    <row r="145" spans="1:33" ht="15.75" customHeight="1">
      <c r="A145" s="1">
        <v>143</v>
      </c>
      <c r="B145" s="7" t="s">
        <v>196</v>
      </c>
      <c r="C145" s="1" t="str">
        <f>VLOOKUP(B145,Remark!G:H,2,0)</f>
        <v>NMIN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1"/>
      <c r="Q145" s="42"/>
      <c r="R145" s="42"/>
      <c r="S145" s="42"/>
      <c r="T145" s="42"/>
      <c r="U145" s="42"/>
      <c r="V145" s="42">
        <f>VLOOKUP(A145,[1]sum!$A$2:$H$154,7,FALSE)</f>
        <v>4</v>
      </c>
      <c r="W145" s="42">
        <f>VLOOKUP(A145,[1]sum!$A$2:$H$154,8,FALSE)</f>
        <v>312</v>
      </c>
      <c r="X145" s="74">
        <f t="shared" si="15"/>
        <v>78</v>
      </c>
      <c r="Y145" s="41">
        <v>95</v>
      </c>
      <c r="Z145" s="42">
        <v>6765</v>
      </c>
      <c r="AA145" s="74">
        <f t="shared" si="16"/>
        <v>1691.25</v>
      </c>
      <c r="AB145" s="41">
        <v>111</v>
      </c>
      <c r="AC145" s="42">
        <v>6253</v>
      </c>
      <c r="AD145" s="74">
        <f t="shared" si="17"/>
        <v>1563.25</v>
      </c>
      <c r="AE145" s="74">
        <v>78</v>
      </c>
      <c r="AF145" s="74">
        <v>4890</v>
      </c>
      <c r="AG145" s="74">
        <f t="shared" si="18"/>
        <v>1222.5</v>
      </c>
    </row>
    <row r="146" spans="1:33" ht="15.75" customHeight="1">
      <c r="A146" s="1">
        <v>144</v>
      </c>
      <c r="B146" s="7" t="s">
        <v>197</v>
      </c>
      <c r="C146" s="1" t="str">
        <f>VLOOKUP(B146,Remark!G:H,2,0)</f>
        <v>HPPY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1"/>
      <c r="Q146" s="42"/>
      <c r="R146" s="42"/>
      <c r="S146" s="42"/>
      <c r="T146" s="42"/>
      <c r="U146" s="42"/>
      <c r="V146" s="42">
        <f>VLOOKUP(A146,[1]sum!$A$2:$H$154,7,FALSE)</f>
        <v>18</v>
      </c>
      <c r="W146" s="42">
        <f>VLOOKUP(A146,[1]sum!$A$2:$H$154,8,FALSE)</f>
        <v>1286</v>
      </c>
      <c r="X146" s="74">
        <f t="shared" si="15"/>
        <v>321.5</v>
      </c>
      <c r="Y146" s="41">
        <v>98</v>
      </c>
      <c r="Z146" s="42">
        <v>6390</v>
      </c>
      <c r="AA146" s="74">
        <f t="shared" si="16"/>
        <v>1597.5</v>
      </c>
      <c r="AB146" s="41">
        <v>219</v>
      </c>
      <c r="AC146" s="42">
        <v>13525</v>
      </c>
      <c r="AD146" s="74">
        <f t="shared" si="17"/>
        <v>3381.25</v>
      </c>
      <c r="AE146" s="74">
        <v>164</v>
      </c>
      <c r="AF146" s="74">
        <v>11396</v>
      </c>
      <c r="AG146" s="74">
        <f t="shared" si="18"/>
        <v>2849</v>
      </c>
    </row>
    <row r="147" spans="1:33" ht="15.75" customHeight="1">
      <c r="A147" s="1">
        <v>145</v>
      </c>
      <c r="B147" s="7" t="s">
        <v>198</v>
      </c>
      <c r="C147" s="1" t="str">
        <f>VLOOKUP(B147,Remark!G:H,2,0)</f>
        <v>PTNK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1"/>
      <c r="Q147" s="42"/>
      <c r="R147" s="42"/>
      <c r="S147" s="42"/>
      <c r="T147" s="42"/>
      <c r="U147" s="42"/>
      <c r="V147" s="42">
        <f>VLOOKUP(A147,[1]sum!$A$2:$H$154,7,FALSE)</f>
        <v>7</v>
      </c>
      <c r="W147" s="42">
        <f>VLOOKUP(A147,[1]sum!$A$2:$H$154,8,FALSE)</f>
        <v>529</v>
      </c>
      <c r="X147" s="74">
        <f t="shared" si="15"/>
        <v>132.25</v>
      </c>
      <c r="Y147" s="41">
        <v>95</v>
      </c>
      <c r="Z147" s="42">
        <v>6613</v>
      </c>
      <c r="AA147" s="74">
        <f t="shared" si="16"/>
        <v>1653.25</v>
      </c>
      <c r="AB147" s="41">
        <v>157</v>
      </c>
      <c r="AC147" s="42">
        <v>11227</v>
      </c>
      <c r="AD147" s="74">
        <f t="shared" si="17"/>
        <v>2806.75</v>
      </c>
      <c r="AE147" s="74">
        <v>235</v>
      </c>
      <c r="AF147" s="74">
        <v>15809</v>
      </c>
      <c r="AG147" s="74">
        <f t="shared" si="18"/>
        <v>3952.25</v>
      </c>
    </row>
    <row r="148" spans="1:33" ht="15.75" customHeight="1">
      <c r="A148" s="1">
        <v>146</v>
      </c>
      <c r="B148" s="7" t="s">
        <v>199</v>
      </c>
      <c r="C148" s="1" t="str">
        <f>VLOOKUP(B148,Remark!G:H,2,0)</f>
        <v>PTNK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1"/>
      <c r="Q148" s="42"/>
      <c r="R148" s="42"/>
      <c r="S148" s="42"/>
      <c r="T148" s="42"/>
      <c r="U148" s="42"/>
      <c r="V148" s="42">
        <f>VLOOKUP(A148,[1]sum!$A$2:$H$154,7,FALSE)</f>
        <v>23</v>
      </c>
      <c r="W148" s="42">
        <f>VLOOKUP(A148,[1]sum!$A$2:$H$154,8,FALSE)</f>
        <v>1545</v>
      </c>
      <c r="X148" s="74">
        <f t="shared" si="15"/>
        <v>386.25</v>
      </c>
      <c r="Y148" s="41">
        <v>56</v>
      </c>
      <c r="Z148" s="42">
        <v>3960</v>
      </c>
      <c r="AA148" s="74">
        <f t="shared" si="16"/>
        <v>990</v>
      </c>
      <c r="AB148" s="41">
        <v>63</v>
      </c>
      <c r="AC148" s="42">
        <v>3849</v>
      </c>
      <c r="AD148" s="74">
        <f t="shared" si="17"/>
        <v>962.25</v>
      </c>
      <c r="AE148" s="74">
        <v>137</v>
      </c>
      <c r="AF148" s="74">
        <v>8587</v>
      </c>
      <c r="AG148" s="74">
        <f t="shared" si="18"/>
        <v>2146.75</v>
      </c>
    </row>
    <row r="149" spans="1:33" ht="15.75" customHeight="1">
      <c r="A149" s="1">
        <v>147</v>
      </c>
      <c r="B149" s="7" t="s">
        <v>200</v>
      </c>
      <c r="C149" s="1" t="str">
        <f>VLOOKUP(B149,Remark!G:H,2,0)</f>
        <v>PTNK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1"/>
      <c r="Q149" s="42"/>
      <c r="R149" s="42"/>
      <c r="S149" s="42"/>
      <c r="T149" s="42"/>
      <c r="U149" s="42"/>
      <c r="V149" s="42">
        <f>VLOOKUP(A149,[1]sum!$A$2:$H$154,7,FALSE)</f>
        <v>14</v>
      </c>
      <c r="W149" s="42">
        <f>VLOOKUP(A149,[1]sum!$A$2:$H$154,8,FALSE)</f>
        <v>802</v>
      </c>
      <c r="X149" s="74">
        <f t="shared" si="15"/>
        <v>200.5</v>
      </c>
      <c r="Y149" s="41">
        <v>31</v>
      </c>
      <c r="Z149" s="42">
        <v>2617</v>
      </c>
      <c r="AA149" s="74">
        <f t="shared" si="16"/>
        <v>654.25</v>
      </c>
      <c r="AB149" s="41">
        <v>88</v>
      </c>
      <c r="AC149" s="42">
        <v>6204</v>
      </c>
      <c r="AD149" s="74">
        <f t="shared" si="17"/>
        <v>1551</v>
      </c>
      <c r="AE149" s="74">
        <v>87</v>
      </c>
      <c r="AF149" s="74">
        <v>6497</v>
      </c>
      <c r="AG149" s="74">
        <f t="shared" si="18"/>
        <v>1624.25</v>
      </c>
    </row>
    <row r="150" spans="1:33" ht="15.75" customHeight="1">
      <c r="A150" s="1">
        <v>148</v>
      </c>
      <c r="B150" s="7" t="s">
        <v>201</v>
      </c>
      <c r="C150" s="1" t="str">
        <f>VLOOKUP(B150,Remark!G:H,2,0)</f>
        <v>PTNK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1"/>
      <c r="Q150" s="42"/>
      <c r="R150" s="42"/>
      <c r="S150" s="42"/>
      <c r="T150" s="42"/>
      <c r="U150" s="42"/>
      <c r="V150" s="42">
        <f>VLOOKUP(A150,[1]sum!$A$2:$H$154,7,FALSE)</f>
        <v>10</v>
      </c>
      <c r="W150" s="42">
        <f>VLOOKUP(A150,[1]sum!$A$2:$H$154,8,FALSE)</f>
        <v>702</v>
      </c>
      <c r="X150" s="74">
        <f t="shared" si="15"/>
        <v>175.5</v>
      </c>
      <c r="Y150" s="41">
        <v>154</v>
      </c>
      <c r="Z150" s="42">
        <v>10558</v>
      </c>
      <c r="AA150" s="74">
        <f t="shared" si="16"/>
        <v>2639.5</v>
      </c>
      <c r="AB150" s="41">
        <v>187</v>
      </c>
      <c r="AC150" s="42">
        <v>12125</v>
      </c>
      <c r="AD150" s="74">
        <f t="shared" si="17"/>
        <v>3031.25</v>
      </c>
      <c r="AE150" s="74">
        <v>273</v>
      </c>
      <c r="AF150" s="74">
        <v>17187</v>
      </c>
      <c r="AG150" s="74">
        <f t="shared" si="18"/>
        <v>4296.75</v>
      </c>
    </row>
    <row r="151" spans="1:33" ht="15.75" customHeight="1">
      <c r="A151" s="1">
        <v>149</v>
      </c>
      <c r="B151" s="7" t="s">
        <v>202</v>
      </c>
      <c r="C151" s="1" t="str">
        <f>VLOOKUP(B151,Remark!G:H,2,0)</f>
        <v>Kerry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1"/>
      <c r="Q151" s="42"/>
      <c r="R151" s="42"/>
      <c r="S151" s="42"/>
      <c r="T151" s="42"/>
      <c r="U151" s="42"/>
      <c r="V151" s="42"/>
      <c r="W151" s="42"/>
      <c r="X151" s="74">
        <f t="shared" si="15"/>
        <v>0</v>
      </c>
      <c r="Y151" s="41">
        <v>75</v>
      </c>
      <c r="Z151" s="42">
        <v>5661</v>
      </c>
      <c r="AA151" s="74">
        <f t="shared" si="16"/>
        <v>1415.25</v>
      </c>
      <c r="AB151" s="41">
        <v>87</v>
      </c>
      <c r="AC151" s="42">
        <v>6281</v>
      </c>
      <c r="AD151" s="74">
        <f t="shared" si="17"/>
        <v>1570.25</v>
      </c>
      <c r="AE151" s="74">
        <v>129</v>
      </c>
      <c r="AF151" s="74">
        <v>9019</v>
      </c>
      <c r="AG151" s="74">
        <f t="shared" si="18"/>
        <v>2254.75</v>
      </c>
    </row>
    <row r="152" spans="1:33" ht="15.75" customHeight="1">
      <c r="A152" s="1">
        <v>150</v>
      </c>
      <c r="B152" s="7" t="s">
        <v>203</v>
      </c>
      <c r="C152" s="1" t="str">
        <f>VLOOKUP(B152,Remark!G:H,2,0)</f>
        <v>HPPY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1"/>
      <c r="Q152" s="42"/>
      <c r="R152" s="42"/>
      <c r="S152" s="42"/>
      <c r="T152" s="42"/>
      <c r="U152" s="42"/>
      <c r="V152" s="42"/>
      <c r="W152" s="42"/>
      <c r="X152" s="74">
        <f t="shared" si="15"/>
        <v>0</v>
      </c>
      <c r="Y152" s="41">
        <v>109</v>
      </c>
      <c r="Z152" s="42">
        <v>7983</v>
      </c>
      <c r="AA152" s="74">
        <f t="shared" si="16"/>
        <v>1995.75</v>
      </c>
      <c r="AB152" s="41">
        <v>217</v>
      </c>
      <c r="AC152" s="42">
        <v>14867</v>
      </c>
      <c r="AD152" s="74">
        <f t="shared" si="17"/>
        <v>3716.75</v>
      </c>
      <c r="AE152" s="74">
        <v>295</v>
      </c>
      <c r="AF152" s="74">
        <v>21333</v>
      </c>
      <c r="AG152" s="74">
        <f t="shared" si="18"/>
        <v>5333.25</v>
      </c>
    </row>
    <row r="153" spans="1:33" ht="15.75" customHeight="1">
      <c r="A153" s="1">
        <v>151</v>
      </c>
      <c r="B153" s="7" t="s">
        <v>205</v>
      </c>
      <c r="C153" s="1" t="str">
        <f>VLOOKUP(B153,Remark!G:H,2,0)</f>
        <v>SCON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1"/>
      <c r="Q153" s="42"/>
      <c r="R153" s="42"/>
      <c r="S153" s="42"/>
      <c r="T153" s="42"/>
      <c r="U153" s="42"/>
      <c r="V153" s="42"/>
      <c r="W153" s="42"/>
      <c r="X153" s="74">
        <f t="shared" si="15"/>
        <v>0</v>
      </c>
      <c r="Y153" s="41">
        <v>63</v>
      </c>
      <c r="Z153" s="42">
        <v>4197</v>
      </c>
      <c r="AA153" s="74">
        <f t="shared" si="16"/>
        <v>1049.25</v>
      </c>
      <c r="AB153" s="41">
        <v>78</v>
      </c>
      <c r="AC153" s="42">
        <v>5878</v>
      </c>
      <c r="AD153" s="74">
        <f t="shared" si="17"/>
        <v>1469.5</v>
      </c>
      <c r="AE153" s="74">
        <v>68</v>
      </c>
      <c r="AF153" s="74">
        <v>5044</v>
      </c>
      <c r="AG153" s="74">
        <f t="shared" si="18"/>
        <v>1261</v>
      </c>
    </row>
    <row r="154" spans="1:33" ht="15.75" customHeight="1">
      <c r="A154" s="1">
        <v>152</v>
      </c>
      <c r="B154" s="7" t="s">
        <v>206</v>
      </c>
      <c r="C154" s="1" t="str">
        <f>VLOOKUP(B154,Remark!G:H,2,0)</f>
        <v>SCON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1"/>
      <c r="Q154" s="42"/>
      <c r="R154" s="42"/>
      <c r="S154" s="42"/>
      <c r="T154" s="42"/>
      <c r="U154" s="42"/>
      <c r="V154" s="42"/>
      <c r="W154" s="42"/>
      <c r="X154" s="74">
        <f t="shared" si="15"/>
        <v>0</v>
      </c>
      <c r="Y154" s="41">
        <v>87</v>
      </c>
      <c r="Z154" s="42">
        <v>5477</v>
      </c>
      <c r="AA154" s="74">
        <f t="shared" si="16"/>
        <v>1369.25</v>
      </c>
      <c r="AB154" s="41">
        <v>104</v>
      </c>
      <c r="AC154" s="42">
        <v>7236</v>
      </c>
      <c r="AD154" s="74">
        <f t="shared" si="17"/>
        <v>1809</v>
      </c>
      <c r="AE154" s="74">
        <v>117</v>
      </c>
      <c r="AF154" s="74">
        <v>7019</v>
      </c>
      <c r="AG154" s="74">
        <f t="shared" si="18"/>
        <v>1754.75</v>
      </c>
    </row>
    <row r="155" spans="1:33" ht="15.75" customHeight="1">
      <c r="A155" s="1">
        <v>153</v>
      </c>
      <c r="B155" s="7" t="s">
        <v>208</v>
      </c>
      <c r="C155" s="1" t="str">
        <f>VLOOKUP(B155,Remark!G:H,2,0)</f>
        <v>MINB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1"/>
      <c r="Q155" s="42"/>
      <c r="R155" s="42"/>
      <c r="S155" s="42"/>
      <c r="T155" s="42"/>
      <c r="U155" s="42"/>
      <c r="V155" s="42"/>
      <c r="W155" s="42"/>
      <c r="X155" s="74">
        <f t="shared" si="15"/>
        <v>0</v>
      </c>
      <c r="Y155" s="41">
        <v>145</v>
      </c>
      <c r="Z155" s="42">
        <v>9619</v>
      </c>
      <c r="AA155" s="74">
        <f t="shared" si="16"/>
        <v>2404.75</v>
      </c>
      <c r="AB155" s="41">
        <v>209</v>
      </c>
      <c r="AC155" s="42">
        <v>15031</v>
      </c>
      <c r="AD155" s="74">
        <f t="shared" si="17"/>
        <v>3757.75</v>
      </c>
      <c r="AE155" s="74">
        <v>434</v>
      </c>
      <c r="AF155" s="74">
        <v>28510</v>
      </c>
      <c r="AG155" s="74">
        <f t="shared" si="18"/>
        <v>7127.5</v>
      </c>
    </row>
    <row r="156" spans="1:33" ht="15.75" customHeight="1">
      <c r="A156" s="1">
        <v>154</v>
      </c>
      <c r="B156" s="7" t="s">
        <v>209</v>
      </c>
      <c r="C156" s="1" t="str">
        <f>VLOOKUP(B156,Remark!G:H,2,0)</f>
        <v>MINB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1"/>
      <c r="Q156" s="42"/>
      <c r="R156" s="42"/>
      <c r="S156" s="42"/>
      <c r="T156" s="42"/>
      <c r="U156" s="42"/>
      <c r="V156" s="42"/>
      <c r="W156" s="42"/>
      <c r="X156" s="74">
        <f t="shared" si="15"/>
        <v>0</v>
      </c>
      <c r="Y156" s="41">
        <v>76</v>
      </c>
      <c r="Z156" s="42">
        <v>5100</v>
      </c>
      <c r="AA156" s="74">
        <f t="shared" si="16"/>
        <v>1275</v>
      </c>
      <c r="AB156" s="41">
        <v>95</v>
      </c>
      <c r="AC156" s="42">
        <v>6781</v>
      </c>
      <c r="AD156" s="74">
        <f t="shared" si="17"/>
        <v>1695.25</v>
      </c>
      <c r="AE156" s="74">
        <v>109</v>
      </c>
      <c r="AF156" s="74">
        <v>7483</v>
      </c>
      <c r="AG156" s="74">
        <f t="shared" si="18"/>
        <v>1870.75</v>
      </c>
    </row>
    <row r="157" spans="1:33" ht="15.75" customHeight="1">
      <c r="A157" s="1">
        <v>155</v>
      </c>
      <c r="B157" s="7" t="s">
        <v>210</v>
      </c>
      <c r="C157" s="1" t="str">
        <f>VLOOKUP(B157,Remark!G:H,2,0)</f>
        <v>MINB</v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1"/>
      <c r="Q157" s="42"/>
      <c r="R157" s="42"/>
      <c r="S157" s="42"/>
      <c r="T157" s="42"/>
      <c r="U157" s="42"/>
      <c r="V157" s="42"/>
      <c r="W157" s="42"/>
      <c r="X157" s="74">
        <f t="shared" si="15"/>
        <v>0</v>
      </c>
      <c r="Y157" s="41">
        <v>80</v>
      </c>
      <c r="Z157" s="42">
        <v>5500</v>
      </c>
      <c r="AA157" s="74">
        <f t="shared" si="16"/>
        <v>1375</v>
      </c>
      <c r="AB157" s="41">
        <v>72</v>
      </c>
      <c r="AC157" s="42">
        <v>5356</v>
      </c>
      <c r="AD157" s="74">
        <f t="shared" si="17"/>
        <v>1339</v>
      </c>
      <c r="AE157" s="74">
        <v>88</v>
      </c>
      <c r="AF157" s="74">
        <v>5592</v>
      </c>
      <c r="AG157" s="74">
        <f t="shared" si="18"/>
        <v>1398</v>
      </c>
    </row>
    <row r="158" spans="1:33" ht="15.75" customHeight="1">
      <c r="A158" s="1">
        <v>156</v>
      </c>
      <c r="B158" s="7" t="s">
        <v>211</v>
      </c>
      <c r="C158" s="1" t="str">
        <f>VLOOKUP(B158,Remark!G:H,2,0)</f>
        <v>MINB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1"/>
      <c r="Q158" s="42"/>
      <c r="R158" s="42"/>
      <c r="S158" s="42"/>
      <c r="T158" s="42"/>
      <c r="U158" s="42"/>
      <c r="V158" s="42"/>
      <c r="W158" s="42"/>
      <c r="X158" s="74">
        <f t="shared" si="15"/>
        <v>0</v>
      </c>
      <c r="Y158" s="41">
        <v>89</v>
      </c>
      <c r="Z158" s="42">
        <v>6059</v>
      </c>
      <c r="AA158" s="74">
        <f t="shared" si="16"/>
        <v>1514.75</v>
      </c>
      <c r="AB158" s="41">
        <v>157</v>
      </c>
      <c r="AC158" s="42">
        <v>10431</v>
      </c>
      <c r="AD158" s="74">
        <f t="shared" si="17"/>
        <v>2607.75</v>
      </c>
      <c r="AE158" s="74">
        <v>167</v>
      </c>
      <c r="AF158" s="74">
        <v>10897</v>
      </c>
      <c r="AG158" s="74">
        <f t="shared" si="18"/>
        <v>2724.25</v>
      </c>
    </row>
    <row r="159" spans="1:33" ht="15.75" customHeight="1">
      <c r="A159" s="1">
        <v>157</v>
      </c>
      <c r="B159" s="7" t="s">
        <v>212</v>
      </c>
      <c r="C159" s="1" t="str">
        <f>VLOOKUP(B159,Remark!G:H,2,0)</f>
        <v>MINB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1"/>
      <c r="Q159" s="42"/>
      <c r="R159" s="42"/>
      <c r="S159" s="42"/>
      <c r="T159" s="42"/>
      <c r="U159" s="42"/>
      <c r="V159" s="42"/>
      <c r="W159" s="42"/>
      <c r="X159" s="74">
        <f t="shared" si="15"/>
        <v>0</v>
      </c>
      <c r="Y159" s="41">
        <v>50</v>
      </c>
      <c r="Z159" s="42">
        <v>3426</v>
      </c>
      <c r="AA159" s="74">
        <f t="shared" si="16"/>
        <v>856.5</v>
      </c>
      <c r="AB159" s="41">
        <v>49</v>
      </c>
      <c r="AC159" s="42">
        <v>3543</v>
      </c>
      <c r="AD159" s="74">
        <f t="shared" si="17"/>
        <v>885.75</v>
      </c>
      <c r="AE159" s="74">
        <v>74</v>
      </c>
      <c r="AF159" s="74">
        <v>5170</v>
      </c>
      <c r="AG159" s="74">
        <f t="shared" si="18"/>
        <v>1292.5</v>
      </c>
    </row>
    <row r="160" spans="1:33" ht="15.75" customHeight="1">
      <c r="A160" s="1">
        <v>158</v>
      </c>
      <c r="B160" s="7" t="s">
        <v>213</v>
      </c>
      <c r="C160" s="1" t="str">
        <f>VLOOKUP(B160,Remark!G:H,2,0)</f>
        <v>MINB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1"/>
      <c r="Q160" s="42"/>
      <c r="R160" s="42"/>
      <c r="S160" s="42"/>
      <c r="T160" s="42"/>
      <c r="U160" s="42"/>
      <c r="V160" s="42"/>
      <c r="W160" s="42"/>
      <c r="X160" s="74">
        <f t="shared" si="15"/>
        <v>0</v>
      </c>
      <c r="Y160" s="41">
        <v>98</v>
      </c>
      <c r="Z160" s="42">
        <v>7114</v>
      </c>
      <c r="AA160" s="74">
        <f t="shared" si="16"/>
        <v>1778.5</v>
      </c>
      <c r="AB160" s="41">
        <v>165</v>
      </c>
      <c r="AC160" s="42">
        <v>11639</v>
      </c>
      <c r="AD160" s="74">
        <f t="shared" si="17"/>
        <v>2909.75</v>
      </c>
      <c r="AE160" s="74">
        <v>154</v>
      </c>
      <c r="AF160" s="74">
        <v>10646</v>
      </c>
      <c r="AG160" s="74">
        <f t="shared" si="18"/>
        <v>2661.5</v>
      </c>
    </row>
    <row r="161" spans="1:33" ht="15.75" customHeight="1">
      <c r="A161" s="1">
        <v>159</v>
      </c>
      <c r="B161" s="7" t="s">
        <v>214</v>
      </c>
      <c r="C161" s="1" t="str">
        <f>VLOOKUP(B161,Remark!G:H,2,0)</f>
        <v>MINB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1"/>
      <c r="Q161" s="42"/>
      <c r="R161" s="42"/>
      <c r="S161" s="42"/>
      <c r="T161" s="42"/>
      <c r="U161" s="42"/>
      <c r="V161" s="42"/>
      <c r="W161" s="42"/>
      <c r="X161" s="74">
        <f t="shared" si="15"/>
        <v>0</v>
      </c>
      <c r="Y161" s="41">
        <v>30</v>
      </c>
      <c r="Z161" s="42">
        <v>2238</v>
      </c>
      <c r="AA161" s="74">
        <f t="shared" si="16"/>
        <v>559.5</v>
      </c>
      <c r="AB161" s="41">
        <v>32</v>
      </c>
      <c r="AC161" s="42">
        <v>2252</v>
      </c>
      <c r="AD161" s="74">
        <f t="shared" si="17"/>
        <v>563</v>
      </c>
      <c r="AE161" s="74">
        <v>58</v>
      </c>
      <c r="AF161" s="74">
        <v>4238</v>
      </c>
      <c r="AG161" s="74">
        <f t="shared" si="18"/>
        <v>1059.5</v>
      </c>
    </row>
    <row r="162" spans="1:33" ht="15.75" customHeight="1">
      <c r="A162" s="1">
        <v>160</v>
      </c>
      <c r="B162" s="7" t="s">
        <v>215</v>
      </c>
      <c r="C162" s="1" t="str">
        <f>VLOOKUP(B162,Remark!G:H,2,0)</f>
        <v>Kerry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1"/>
      <c r="Q162" s="42"/>
      <c r="R162" s="42"/>
      <c r="S162" s="42"/>
      <c r="T162" s="42"/>
      <c r="U162" s="42"/>
      <c r="V162" s="42"/>
      <c r="W162" s="42"/>
      <c r="X162" s="74">
        <f t="shared" si="15"/>
        <v>0</v>
      </c>
      <c r="Y162" s="41">
        <v>19</v>
      </c>
      <c r="Z162" s="42">
        <v>1385</v>
      </c>
      <c r="AA162" s="74">
        <f t="shared" si="16"/>
        <v>346.25</v>
      </c>
      <c r="AB162" s="41">
        <v>32</v>
      </c>
      <c r="AC162" s="42">
        <v>2136</v>
      </c>
      <c r="AD162" s="74">
        <f t="shared" si="17"/>
        <v>534</v>
      </c>
      <c r="AE162" s="74">
        <v>68</v>
      </c>
      <c r="AF162" s="74">
        <v>4972</v>
      </c>
      <c r="AG162" s="74">
        <f t="shared" si="18"/>
        <v>1243</v>
      </c>
    </row>
    <row r="163" spans="1:33" ht="15.75" customHeight="1">
      <c r="A163" s="1">
        <v>161</v>
      </c>
      <c r="B163" s="7" t="s">
        <v>217</v>
      </c>
      <c r="C163" s="1" t="str">
        <f>VLOOKUP(B163,Remark!G:H,2,0)</f>
        <v>LKAB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1"/>
      <c r="Q163" s="42"/>
      <c r="R163" s="42"/>
      <c r="S163" s="42"/>
      <c r="T163" s="42"/>
      <c r="U163" s="42"/>
      <c r="V163" s="42"/>
      <c r="W163" s="42"/>
      <c r="X163" s="74">
        <f t="shared" si="15"/>
        <v>0</v>
      </c>
      <c r="Y163" s="41">
        <v>67</v>
      </c>
      <c r="Z163" s="42">
        <v>3537</v>
      </c>
      <c r="AA163" s="74">
        <f t="shared" si="16"/>
        <v>884.25</v>
      </c>
      <c r="AB163" s="41">
        <v>87</v>
      </c>
      <c r="AC163" s="42">
        <v>4957</v>
      </c>
      <c r="AD163" s="74">
        <f t="shared" si="17"/>
        <v>1239.25</v>
      </c>
      <c r="AE163" s="74">
        <v>87</v>
      </c>
      <c r="AF163" s="74">
        <v>5329</v>
      </c>
      <c r="AG163" s="74">
        <f t="shared" si="18"/>
        <v>1332.25</v>
      </c>
    </row>
    <row r="164" spans="1:33" ht="15.75" customHeight="1">
      <c r="A164" s="1">
        <v>162</v>
      </c>
      <c r="B164" s="7" t="s">
        <v>219</v>
      </c>
      <c r="C164" s="1" t="str">
        <f>VLOOKUP(B164,Remark!G:H,2,0)</f>
        <v>SAT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1"/>
      <c r="Q164" s="42"/>
      <c r="R164" s="42"/>
      <c r="S164" s="42"/>
      <c r="T164" s="42"/>
      <c r="U164" s="42"/>
      <c r="V164" s="42"/>
      <c r="W164" s="42"/>
      <c r="X164" s="74">
        <f t="shared" si="15"/>
        <v>0</v>
      </c>
      <c r="Y164" s="41">
        <v>37</v>
      </c>
      <c r="Z164" s="42">
        <v>2547</v>
      </c>
      <c r="AA164" s="74">
        <f t="shared" si="16"/>
        <v>636.75</v>
      </c>
      <c r="AB164" s="41">
        <v>74</v>
      </c>
      <c r="AC164" s="42">
        <v>4602</v>
      </c>
      <c r="AD164" s="74">
        <f t="shared" si="17"/>
        <v>1150.5</v>
      </c>
      <c r="AE164" s="74">
        <v>77</v>
      </c>
      <c r="AF164" s="74">
        <v>4319</v>
      </c>
      <c r="AG164" s="74">
        <f t="shared" si="18"/>
        <v>1079.75</v>
      </c>
    </row>
    <row r="165" spans="1:33" ht="15.75" customHeight="1">
      <c r="A165" s="1">
        <v>163</v>
      </c>
      <c r="B165" s="7" t="s">
        <v>220</v>
      </c>
      <c r="C165" s="1" t="str">
        <f>VLOOKUP(B165,Remark!G:H,2,0)</f>
        <v>LKAB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1"/>
      <c r="Q165" s="42"/>
      <c r="R165" s="42"/>
      <c r="S165" s="42"/>
      <c r="T165" s="42"/>
      <c r="U165" s="42"/>
      <c r="V165" s="42">
        <f>VLOOKUP(A165,[1]sum!$A$2:$H$154,7,FALSE)</f>
        <v>5</v>
      </c>
      <c r="W165" s="42">
        <f>VLOOKUP(A165,[1]sum!$A$2:$H$154,8,FALSE)</f>
        <v>331</v>
      </c>
      <c r="X165" s="74">
        <f t="shared" si="15"/>
        <v>82.75</v>
      </c>
      <c r="Y165" s="41">
        <v>37</v>
      </c>
      <c r="Z165" s="42">
        <v>2631</v>
      </c>
      <c r="AA165" s="74">
        <f t="shared" si="16"/>
        <v>657.75</v>
      </c>
      <c r="AB165" s="41">
        <v>91</v>
      </c>
      <c r="AC165" s="42">
        <v>6805</v>
      </c>
      <c r="AD165" s="74">
        <f t="shared" si="17"/>
        <v>1701.25</v>
      </c>
      <c r="AE165" s="74">
        <v>124</v>
      </c>
      <c r="AF165" s="74">
        <v>8488</v>
      </c>
      <c r="AG165" s="74">
        <f t="shared" si="18"/>
        <v>2122</v>
      </c>
    </row>
    <row r="166" spans="1:33" ht="15.75" customHeight="1">
      <c r="A166" s="1">
        <v>164</v>
      </c>
      <c r="B166" s="7" t="s">
        <v>221</v>
      </c>
      <c r="C166" s="1" t="str">
        <f>VLOOKUP(B166,Remark!G:H,2,0)</f>
        <v>LKAB</v>
      </c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1"/>
      <c r="Q166" s="42"/>
      <c r="R166" s="42"/>
      <c r="S166" s="42"/>
      <c r="T166" s="42"/>
      <c r="U166" s="42"/>
      <c r="V166" s="42"/>
      <c r="W166" s="42"/>
      <c r="X166" s="74">
        <f t="shared" si="15"/>
        <v>0</v>
      </c>
      <c r="Y166" s="41">
        <v>33</v>
      </c>
      <c r="Z166" s="42">
        <v>2643</v>
      </c>
      <c r="AA166" s="74">
        <f t="shared" si="16"/>
        <v>660.75</v>
      </c>
      <c r="AB166" s="41">
        <v>65</v>
      </c>
      <c r="AC166" s="42">
        <v>4555</v>
      </c>
      <c r="AD166" s="74">
        <f t="shared" si="17"/>
        <v>1138.75</v>
      </c>
      <c r="AE166" s="74">
        <v>57</v>
      </c>
      <c r="AF166" s="74">
        <v>4343</v>
      </c>
      <c r="AG166" s="74">
        <f t="shared" si="18"/>
        <v>1085.75</v>
      </c>
    </row>
    <row r="167" spans="1:33" ht="15.75" customHeight="1">
      <c r="A167" s="1">
        <v>165</v>
      </c>
      <c r="B167" s="7" t="s">
        <v>223</v>
      </c>
      <c r="C167" s="1" t="str">
        <f>VLOOKUP(B167,Remark!G:H,2,0)</f>
        <v>ROMK</v>
      </c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1"/>
      <c r="Q167" s="42"/>
      <c r="R167" s="42"/>
      <c r="S167" s="42"/>
      <c r="T167" s="42"/>
      <c r="U167" s="42"/>
      <c r="V167" s="42"/>
      <c r="W167" s="42"/>
      <c r="X167" s="74">
        <f t="shared" si="15"/>
        <v>0</v>
      </c>
      <c r="Y167" s="41">
        <v>37</v>
      </c>
      <c r="Z167" s="42">
        <v>2387</v>
      </c>
      <c r="AA167" s="74">
        <f t="shared" si="16"/>
        <v>596.75</v>
      </c>
      <c r="AB167" s="41">
        <v>77</v>
      </c>
      <c r="AC167" s="42">
        <v>4739</v>
      </c>
      <c r="AD167" s="74">
        <f t="shared" si="17"/>
        <v>1184.75</v>
      </c>
      <c r="AE167" s="74">
        <v>147</v>
      </c>
      <c r="AF167" s="74">
        <v>8029</v>
      </c>
      <c r="AG167" s="74">
        <f t="shared" si="18"/>
        <v>2007.25</v>
      </c>
    </row>
    <row r="168" spans="1:33" ht="15.75" customHeight="1">
      <c r="A168" s="1">
        <v>166</v>
      </c>
      <c r="B168" s="7" t="s">
        <v>224</v>
      </c>
      <c r="C168" s="1" t="str">
        <f>VLOOKUP(B168,Remark!G:H,2,0)</f>
        <v>ROMK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1"/>
      <c r="Q168" s="42"/>
      <c r="R168" s="42"/>
      <c r="S168" s="42"/>
      <c r="T168" s="42"/>
      <c r="U168" s="42"/>
      <c r="V168" s="42"/>
      <c r="W168" s="42"/>
      <c r="X168" s="74">
        <f t="shared" si="15"/>
        <v>0</v>
      </c>
      <c r="Y168" s="41">
        <v>55</v>
      </c>
      <c r="Z168" s="42">
        <v>4117</v>
      </c>
      <c r="AA168" s="74">
        <f t="shared" si="16"/>
        <v>1029.25</v>
      </c>
      <c r="AB168" s="41">
        <v>62</v>
      </c>
      <c r="AC168" s="42">
        <v>4850</v>
      </c>
      <c r="AD168" s="74">
        <f t="shared" si="17"/>
        <v>1212.5</v>
      </c>
      <c r="AE168" s="74">
        <v>107</v>
      </c>
      <c r="AF168" s="74">
        <v>7365</v>
      </c>
      <c r="AG168" s="74">
        <f t="shared" si="18"/>
        <v>1841.25</v>
      </c>
    </row>
    <row r="169" spans="1:33" ht="15.75" customHeight="1">
      <c r="A169" s="1">
        <v>167</v>
      </c>
      <c r="B169" s="7" t="s">
        <v>225</v>
      </c>
      <c r="C169" s="1" t="str">
        <f>VLOOKUP(B169,Remark!G:H,2,0)</f>
        <v>LKAB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1"/>
      <c r="Q169" s="42"/>
      <c r="R169" s="42"/>
      <c r="S169" s="42"/>
      <c r="T169" s="42"/>
      <c r="U169" s="42"/>
      <c r="V169" s="42"/>
      <c r="W169" s="42"/>
      <c r="X169" s="74">
        <f t="shared" si="15"/>
        <v>0</v>
      </c>
      <c r="Y169" s="41">
        <v>47</v>
      </c>
      <c r="Z169" s="42">
        <v>3321</v>
      </c>
      <c r="AA169" s="74">
        <f t="shared" si="16"/>
        <v>830.25</v>
      </c>
      <c r="AB169" s="41">
        <v>98</v>
      </c>
      <c r="AC169" s="42">
        <v>5946</v>
      </c>
      <c r="AD169" s="74">
        <f t="shared" si="17"/>
        <v>1486.5</v>
      </c>
      <c r="AE169" s="74">
        <v>84</v>
      </c>
      <c r="AF169" s="74">
        <v>6144</v>
      </c>
      <c r="AG169" s="74">
        <f t="shared" si="18"/>
        <v>1536</v>
      </c>
    </row>
    <row r="170" spans="1:33" ht="15.75" customHeight="1">
      <c r="A170" s="1">
        <v>168</v>
      </c>
      <c r="B170" s="7" t="s">
        <v>226</v>
      </c>
      <c r="C170" s="1" t="str">
        <f>VLOOKUP(B170,Remark!G:H,2,0)</f>
        <v>LKAB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1"/>
      <c r="Q170" s="42"/>
      <c r="R170" s="42"/>
      <c r="S170" s="42"/>
      <c r="T170" s="42"/>
      <c r="U170" s="42"/>
      <c r="V170" s="42"/>
      <c r="W170" s="42"/>
      <c r="X170" s="74">
        <f t="shared" si="15"/>
        <v>0</v>
      </c>
      <c r="Y170" s="41">
        <v>48</v>
      </c>
      <c r="Z170" s="42">
        <v>3636</v>
      </c>
      <c r="AA170" s="74">
        <f t="shared" si="16"/>
        <v>909</v>
      </c>
      <c r="AB170" s="41">
        <v>54</v>
      </c>
      <c r="AC170" s="42">
        <v>3974</v>
      </c>
      <c r="AD170" s="74">
        <f t="shared" si="17"/>
        <v>993.5</v>
      </c>
      <c r="AE170" s="74">
        <v>116</v>
      </c>
      <c r="AF170" s="74">
        <v>8588</v>
      </c>
      <c r="AG170" s="74">
        <f t="shared" si="18"/>
        <v>2147</v>
      </c>
    </row>
    <row r="171" spans="1:33" ht="15.75" customHeight="1">
      <c r="A171" s="1">
        <v>169</v>
      </c>
      <c r="B171" s="7" t="s">
        <v>227</v>
      </c>
      <c r="C171" s="1" t="str">
        <f>VLOOKUP(B171,Remark!G:H,2,0)</f>
        <v>ROMK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1"/>
      <c r="Q171" s="42"/>
      <c r="R171" s="42"/>
      <c r="S171" s="42"/>
      <c r="T171" s="42"/>
      <c r="U171" s="42"/>
      <c r="V171" s="42"/>
      <c r="W171" s="42"/>
      <c r="X171" s="74">
        <f t="shared" si="15"/>
        <v>0</v>
      </c>
      <c r="Y171" s="41">
        <v>50</v>
      </c>
      <c r="Z171" s="42">
        <v>3094</v>
      </c>
      <c r="AA171" s="74">
        <f t="shared" si="16"/>
        <v>773.5</v>
      </c>
      <c r="AB171" s="41">
        <v>83</v>
      </c>
      <c r="AC171" s="42">
        <v>5209</v>
      </c>
      <c r="AD171" s="74">
        <f t="shared" si="17"/>
        <v>1302.25</v>
      </c>
      <c r="AE171" s="74">
        <v>83</v>
      </c>
      <c r="AF171" s="74">
        <v>4681</v>
      </c>
      <c r="AG171" s="74">
        <f t="shared" si="18"/>
        <v>1170.25</v>
      </c>
    </row>
    <row r="172" spans="1:33" ht="15.75" customHeight="1">
      <c r="A172" s="1">
        <v>170</v>
      </c>
      <c r="B172" s="7" t="s">
        <v>228</v>
      </c>
      <c r="C172" s="1" t="str">
        <f>VLOOKUP(B172,Remark!G:H,2,0)</f>
        <v>ROMK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1"/>
      <c r="Q172" s="42"/>
      <c r="R172" s="42"/>
      <c r="S172" s="42"/>
      <c r="T172" s="42"/>
      <c r="U172" s="42"/>
      <c r="V172" s="42"/>
      <c r="W172" s="42"/>
      <c r="X172" s="74">
        <f t="shared" si="15"/>
        <v>0</v>
      </c>
      <c r="Y172" s="41">
        <v>10</v>
      </c>
      <c r="Z172" s="42">
        <v>702</v>
      </c>
      <c r="AA172" s="74">
        <f t="shared" si="16"/>
        <v>175.5</v>
      </c>
      <c r="AB172" s="41">
        <v>31</v>
      </c>
      <c r="AC172" s="42">
        <v>1641</v>
      </c>
      <c r="AD172" s="74">
        <f t="shared" si="17"/>
        <v>410.25</v>
      </c>
      <c r="AE172" s="74">
        <v>31</v>
      </c>
      <c r="AF172" s="74">
        <v>1961</v>
      </c>
      <c r="AG172" s="74">
        <f t="shared" si="18"/>
        <v>490.25</v>
      </c>
    </row>
    <row r="173" spans="1:33" ht="15.75" customHeight="1">
      <c r="A173" s="1">
        <v>171</v>
      </c>
      <c r="B173" s="7" t="s">
        <v>229</v>
      </c>
      <c r="C173" s="1" t="str">
        <f>VLOOKUP(B173,Remark!G:H,2,0)</f>
        <v>ROMK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1"/>
      <c r="Q173" s="42"/>
      <c r="R173" s="42"/>
      <c r="S173" s="42"/>
      <c r="T173" s="42"/>
      <c r="U173" s="42"/>
      <c r="V173" s="42"/>
      <c r="W173" s="42"/>
      <c r="X173" s="74">
        <f t="shared" si="15"/>
        <v>0</v>
      </c>
      <c r="Y173" s="41">
        <v>51</v>
      </c>
      <c r="Z173" s="42">
        <v>3105</v>
      </c>
      <c r="AA173" s="74">
        <f t="shared" si="16"/>
        <v>776.25</v>
      </c>
      <c r="AB173" s="41">
        <v>72</v>
      </c>
      <c r="AC173" s="42">
        <v>5540</v>
      </c>
      <c r="AD173" s="74">
        <f t="shared" si="17"/>
        <v>1385</v>
      </c>
      <c r="AE173" s="74">
        <v>115</v>
      </c>
      <c r="AF173" s="74">
        <v>8501</v>
      </c>
      <c r="AG173" s="74">
        <f t="shared" si="18"/>
        <v>2125.25</v>
      </c>
    </row>
    <row r="174" spans="1:33" ht="15.75" customHeight="1">
      <c r="A174" s="1">
        <v>172</v>
      </c>
      <c r="B174" s="7" t="s">
        <v>230</v>
      </c>
      <c r="C174" s="1" t="str">
        <f>VLOOKUP(B174,Remark!G:H,2,0)</f>
        <v>LKAB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1"/>
      <c r="Q174" s="42"/>
      <c r="R174" s="42"/>
      <c r="S174" s="42"/>
      <c r="T174" s="42"/>
      <c r="U174" s="42"/>
      <c r="V174" s="42"/>
      <c r="W174" s="42"/>
      <c r="X174" s="74">
        <f t="shared" si="15"/>
        <v>0</v>
      </c>
      <c r="Y174" s="41">
        <v>24</v>
      </c>
      <c r="Z174" s="42">
        <v>1624</v>
      </c>
      <c r="AA174" s="74">
        <f t="shared" si="16"/>
        <v>406</v>
      </c>
      <c r="AB174" s="41">
        <v>91</v>
      </c>
      <c r="AC174" s="42">
        <v>5553</v>
      </c>
      <c r="AD174" s="74">
        <f t="shared" si="17"/>
        <v>1388.25</v>
      </c>
      <c r="AE174" s="74">
        <v>104</v>
      </c>
      <c r="AF174" s="74">
        <v>6060</v>
      </c>
      <c r="AG174" s="74">
        <f t="shared" si="18"/>
        <v>1515</v>
      </c>
    </row>
    <row r="175" spans="1:33" ht="15.75" customHeight="1">
      <c r="A175" s="1">
        <v>173</v>
      </c>
      <c r="B175" s="7" t="s">
        <v>231</v>
      </c>
      <c r="C175" s="1" t="str">
        <f>VLOOKUP(B175,Remark!G:H,2,0)</f>
        <v>ROMK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1"/>
      <c r="Q175" s="42"/>
      <c r="R175" s="42"/>
      <c r="S175" s="42"/>
      <c r="T175" s="42"/>
      <c r="U175" s="42"/>
      <c r="V175" s="42"/>
      <c r="W175" s="42"/>
      <c r="X175" s="74">
        <f t="shared" si="15"/>
        <v>0</v>
      </c>
      <c r="Y175" s="41">
        <v>49</v>
      </c>
      <c r="Z175" s="42">
        <v>3983</v>
      </c>
      <c r="AA175" s="74">
        <f t="shared" si="16"/>
        <v>995.75</v>
      </c>
      <c r="AB175" s="41">
        <v>80</v>
      </c>
      <c r="AC175" s="42">
        <v>5424</v>
      </c>
      <c r="AD175" s="74">
        <f t="shared" si="17"/>
        <v>1356</v>
      </c>
      <c r="AE175" s="74">
        <v>94</v>
      </c>
      <c r="AF175" s="74">
        <v>6266</v>
      </c>
      <c r="AG175" s="74">
        <f t="shared" si="18"/>
        <v>1566.5</v>
      </c>
    </row>
    <row r="176" spans="1:33" ht="15.75" customHeight="1">
      <c r="A176" s="1">
        <v>174</v>
      </c>
      <c r="B176" s="49" t="s">
        <v>232</v>
      </c>
      <c r="C176" s="1" t="str">
        <f>VLOOKUP(B176,Remark!G:H,2,0)</f>
        <v>PKED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1"/>
      <c r="Q176" s="42"/>
      <c r="R176" s="42"/>
      <c r="S176" s="42"/>
      <c r="T176" s="42"/>
      <c r="U176" s="42"/>
      <c r="V176" s="42"/>
      <c r="W176" s="42"/>
      <c r="X176" s="74">
        <f t="shared" si="15"/>
        <v>0</v>
      </c>
      <c r="Y176" s="41">
        <v>91</v>
      </c>
      <c r="Z176" s="42">
        <v>6149</v>
      </c>
      <c r="AA176" s="74">
        <f t="shared" si="16"/>
        <v>1537.25</v>
      </c>
      <c r="AB176" s="41">
        <v>129</v>
      </c>
      <c r="AC176" s="42">
        <v>9815</v>
      </c>
      <c r="AD176" s="74">
        <f t="shared" si="17"/>
        <v>2453.75</v>
      </c>
      <c r="AE176" s="74">
        <v>74</v>
      </c>
      <c r="AF176" s="74">
        <v>4746</v>
      </c>
      <c r="AG176" s="74">
        <f t="shared" si="18"/>
        <v>1186.5</v>
      </c>
    </row>
    <row r="177" spans="1:33" ht="15.75" customHeight="1">
      <c r="A177" s="1">
        <v>175</v>
      </c>
      <c r="B177" s="7" t="s">
        <v>233</v>
      </c>
      <c r="C177" s="1" t="str">
        <f>VLOOKUP(B177,Remark!G:H,2,0)</f>
        <v>LKAB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1"/>
      <c r="Q177" s="42"/>
      <c r="R177" s="42"/>
      <c r="S177" s="42"/>
      <c r="T177" s="42"/>
      <c r="U177" s="42"/>
      <c r="V177" s="42"/>
      <c r="W177" s="42"/>
      <c r="X177" s="74">
        <f t="shared" si="15"/>
        <v>0</v>
      </c>
      <c r="Y177" s="41">
        <v>57</v>
      </c>
      <c r="Z177" s="42">
        <v>4111</v>
      </c>
      <c r="AA177" s="74">
        <f t="shared" si="16"/>
        <v>1027.75</v>
      </c>
      <c r="AB177" s="41">
        <v>129</v>
      </c>
      <c r="AC177" s="42">
        <v>9195</v>
      </c>
      <c r="AD177" s="74">
        <f t="shared" si="17"/>
        <v>2298.75</v>
      </c>
      <c r="AE177" s="74">
        <v>140</v>
      </c>
      <c r="AF177" s="74">
        <v>9724</v>
      </c>
      <c r="AG177" s="74">
        <f t="shared" si="18"/>
        <v>2431</v>
      </c>
    </row>
    <row r="178" spans="1:33" ht="15.75" customHeight="1">
      <c r="A178" s="1">
        <v>176</v>
      </c>
      <c r="B178" s="7" t="s">
        <v>234</v>
      </c>
      <c r="C178" s="1" t="str">
        <f>VLOOKUP(B178,Remark!G:H,2,0)</f>
        <v>LKAB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1"/>
      <c r="Q178" s="42"/>
      <c r="R178" s="42"/>
      <c r="S178" s="42"/>
      <c r="T178" s="42"/>
      <c r="U178" s="42"/>
      <c r="V178" s="42"/>
      <c r="W178" s="42"/>
      <c r="X178" s="74">
        <f t="shared" si="15"/>
        <v>0</v>
      </c>
      <c r="Y178" s="41">
        <v>39</v>
      </c>
      <c r="Z178" s="42">
        <v>2589</v>
      </c>
      <c r="AA178" s="74">
        <f t="shared" si="16"/>
        <v>647.25</v>
      </c>
      <c r="AB178" s="41">
        <v>76</v>
      </c>
      <c r="AC178" s="42">
        <v>4952</v>
      </c>
      <c r="AD178" s="74">
        <f t="shared" si="17"/>
        <v>1238</v>
      </c>
      <c r="AE178" s="74">
        <v>82</v>
      </c>
      <c r="AF178" s="74">
        <v>5102</v>
      </c>
      <c r="AG178" s="74">
        <f t="shared" si="18"/>
        <v>1275.5</v>
      </c>
    </row>
    <row r="179" spans="1:33" ht="15.75" customHeight="1">
      <c r="A179" s="1">
        <v>177</v>
      </c>
      <c r="B179" s="7" t="s">
        <v>235</v>
      </c>
      <c r="C179" s="1" t="str">
        <f>VLOOKUP(B179,Remark!G:H,2,0)</f>
        <v>LKAB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1"/>
      <c r="Q179" s="42"/>
      <c r="R179" s="42"/>
      <c r="S179" s="42"/>
      <c r="T179" s="42"/>
      <c r="U179" s="42"/>
      <c r="V179" s="42"/>
      <c r="W179" s="42"/>
      <c r="X179" s="74">
        <f t="shared" si="15"/>
        <v>0</v>
      </c>
      <c r="Y179" s="41">
        <v>38</v>
      </c>
      <c r="Z179" s="42">
        <v>3286</v>
      </c>
      <c r="AA179" s="74">
        <f t="shared" si="16"/>
        <v>821.5</v>
      </c>
      <c r="AB179" s="41">
        <v>86</v>
      </c>
      <c r="AC179" s="42">
        <v>6598</v>
      </c>
      <c r="AD179" s="74">
        <f t="shared" si="17"/>
        <v>1649.5</v>
      </c>
      <c r="AE179" s="74">
        <v>127</v>
      </c>
      <c r="AF179" s="74">
        <v>9173</v>
      </c>
      <c r="AG179" s="74">
        <f t="shared" si="18"/>
        <v>2293.25</v>
      </c>
    </row>
    <row r="180" spans="1:33" ht="15.75" customHeight="1">
      <c r="A180" s="1">
        <v>178</v>
      </c>
      <c r="B180" s="7" t="s">
        <v>236</v>
      </c>
      <c r="C180" s="1" t="str">
        <f>VLOOKUP(B180,Remark!G:H,2,0)</f>
        <v>MINB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1"/>
      <c r="Q180" s="42"/>
      <c r="R180" s="42"/>
      <c r="S180" s="42"/>
      <c r="T180" s="42"/>
      <c r="U180" s="42"/>
      <c r="V180" s="42"/>
      <c r="W180" s="42"/>
      <c r="X180" s="74">
        <f t="shared" si="15"/>
        <v>0</v>
      </c>
      <c r="Y180" s="41">
        <v>40</v>
      </c>
      <c r="Z180" s="42">
        <v>2808</v>
      </c>
      <c r="AA180" s="74">
        <f t="shared" si="16"/>
        <v>702</v>
      </c>
      <c r="AB180" s="41">
        <v>55</v>
      </c>
      <c r="AC180" s="42">
        <v>3573</v>
      </c>
      <c r="AD180" s="74">
        <f t="shared" si="17"/>
        <v>893.25</v>
      </c>
      <c r="AE180" s="74">
        <v>85</v>
      </c>
      <c r="AF180" s="74">
        <v>5447</v>
      </c>
      <c r="AG180" s="74">
        <f t="shared" si="18"/>
        <v>1361.75</v>
      </c>
    </row>
    <row r="181" spans="1:33" ht="15.75" customHeight="1">
      <c r="A181" s="1">
        <v>179</v>
      </c>
      <c r="B181" s="7" t="s">
        <v>237</v>
      </c>
      <c r="C181" s="1" t="str">
        <f>VLOOKUP(B181,Remark!G:H,2,0)</f>
        <v>MINB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1"/>
      <c r="Q181" s="42"/>
      <c r="R181" s="42"/>
      <c r="S181" s="42"/>
      <c r="T181" s="42"/>
      <c r="U181" s="42"/>
      <c r="V181" s="42"/>
      <c r="W181" s="42"/>
      <c r="X181" s="74">
        <f t="shared" si="15"/>
        <v>0</v>
      </c>
      <c r="Y181" s="41">
        <v>55</v>
      </c>
      <c r="Z181" s="42">
        <v>4289</v>
      </c>
      <c r="AA181" s="74">
        <f t="shared" si="16"/>
        <v>1072.25</v>
      </c>
      <c r="AB181" s="41">
        <v>86</v>
      </c>
      <c r="AC181" s="42">
        <v>5534</v>
      </c>
      <c r="AD181" s="74">
        <f t="shared" si="17"/>
        <v>1383.5</v>
      </c>
      <c r="AE181" s="74">
        <v>60</v>
      </c>
      <c r="AF181" s="74">
        <v>4428</v>
      </c>
      <c r="AG181" s="74">
        <f t="shared" si="18"/>
        <v>1107</v>
      </c>
    </row>
    <row r="182" spans="1:33" ht="15.75" customHeight="1">
      <c r="A182" s="1">
        <v>180</v>
      </c>
      <c r="B182" s="7" t="s">
        <v>239</v>
      </c>
      <c r="C182" s="1" t="str">
        <f>VLOOKUP(B182,Remark!G:H,2,0)</f>
        <v>NJOK</v>
      </c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1"/>
      <c r="Q182" s="42"/>
      <c r="R182" s="42"/>
      <c r="S182" s="42"/>
      <c r="T182" s="42"/>
      <c r="U182" s="42"/>
      <c r="V182" s="42"/>
      <c r="W182" s="42"/>
      <c r="X182" s="74">
        <f t="shared" si="15"/>
        <v>0</v>
      </c>
      <c r="Y182" s="41">
        <v>24</v>
      </c>
      <c r="Z182" s="42">
        <v>1732</v>
      </c>
      <c r="AA182" s="74">
        <f t="shared" si="16"/>
        <v>433</v>
      </c>
      <c r="AB182" s="41">
        <v>56</v>
      </c>
      <c r="AC182" s="42">
        <v>3272</v>
      </c>
      <c r="AD182" s="74">
        <f t="shared" si="17"/>
        <v>818</v>
      </c>
      <c r="AE182" s="74">
        <v>67</v>
      </c>
      <c r="AF182" s="74">
        <v>4841</v>
      </c>
      <c r="AG182" s="74">
        <f t="shared" si="18"/>
        <v>1210.25</v>
      </c>
    </row>
    <row r="183" spans="1:33" ht="15.75" customHeight="1">
      <c r="A183" s="1">
        <v>181</v>
      </c>
      <c r="B183" s="7" t="s">
        <v>240</v>
      </c>
      <c r="C183" s="1" t="str">
        <f>VLOOKUP(B183,Remark!G:H,2,0)</f>
        <v>NJOK</v>
      </c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1"/>
      <c r="Q183" s="42"/>
      <c r="R183" s="42"/>
      <c r="S183" s="42"/>
      <c r="T183" s="42"/>
      <c r="U183" s="42"/>
      <c r="V183" s="42"/>
      <c r="W183" s="42"/>
      <c r="X183" s="74">
        <f t="shared" si="15"/>
        <v>0</v>
      </c>
      <c r="Y183" s="41">
        <v>23</v>
      </c>
      <c r="Z183" s="42">
        <v>1721</v>
      </c>
      <c r="AA183" s="74">
        <f t="shared" si="16"/>
        <v>430.25</v>
      </c>
      <c r="AB183" s="41">
        <v>127</v>
      </c>
      <c r="AC183" s="42">
        <v>9073</v>
      </c>
      <c r="AD183" s="74">
        <f t="shared" si="17"/>
        <v>2268.25</v>
      </c>
      <c r="AE183" s="74">
        <v>95</v>
      </c>
      <c r="AF183" s="74">
        <v>6205</v>
      </c>
      <c r="AG183" s="74">
        <f t="shared" si="18"/>
        <v>1551.25</v>
      </c>
    </row>
    <row r="184" spans="1:33" ht="15.75" customHeight="1">
      <c r="A184" s="1">
        <v>182</v>
      </c>
      <c r="B184" s="7" t="s">
        <v>241</v>
      </c>
      <c r="C184" s="1" t="str">
        <f>VLOOKUP(B184,Remark!G:H,2,0)</f>
        <v>NJOK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1"/>
      <c r="Q184" s="42"/>
      <c r="R184" s="42"/>
      <c r="S184" s="42"/>
      <c r="T184" s="42"/>
      <c r="U184" s="42"/>
      <c r="V184" s="42"/>
      <c r="W184" s="42"/>
      <c r="X184" s="74">
        <f t="shared" si="15"/>
        <v>0</v>
      </c>
      <c r="Y184" s="41">
        <v>12</v>
      </c>
      <c r="Z184" s="42">
        <v>984</v>
      </c>
      <c r="AA184" s="74">
        <f t="shared" si="16"/>
        <v>246</v>
      </c>
      <c r="AB184" s="41">
        <v>75</v>
      </c>
      <c r="AC184" s="42">
        <v>5177</v>
      </c>
      <c r="AD184" s="74">
        <f t="shared" si="17"/>
        <v>1294.25</v>
      </c>
      <c r="AE184" s="74">
        <v>41</v>
      </c>
      <c r="AF184" s="74">
        <v>2183</v>
      </c>
      <c r="AG184" s="74">
        <f t="shared" si="18"/>
        <v>545.75</v>
      </c>
    </row>
    <row r="185" spans="1:33" ht="15.75" customHeight="1">
      <c r="A185" s="1">
        <v>183</v>
      </c>
      <c r="B185" s="7" t="s">
        <v>242</v>
      </c>
      <c r="C185" s="1" t="str">
        <f>VLOOKUP(B185,Remark!G:H,2,0)</f>
        <v>PINK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1"/>
      <c r="Q185" s="42"/>
      <c r="R185" s="42"/>
      <c r="S185" s="42"/>
      <c r="T185" s="42"/>
      <c r="U185" s="42"/>
      <c r="V185" s="42"/>
      <c r="W185" s="42"/>
      <c r="X185" s="74">
        <f t="shared" si="15"/>
        <v>0</v>
      </c>
      <c r="Y185" s="41">
        <v>84</v>
      </c>
      <c r="Z185" s="42">
        <v>5972</v>
      </c>
      <c r="AA185" s="74">
        <f t="shared" si="16"/>
        <v>1493</v>
      </c>
      <c r="AB185" s="41">
        <v>112</v>
      </c>
      <c r="AC185" s="42">
        <v>7628</v>
      </c>
      <c r="AD185" s="74">
        <f t="shared" si="17"/>
        <v>1907</v>
      </c>
      <c r="AE185" s="74">
        <v>122</v>
      </c>
      <c r="AF185" s="74">
        <v>8254</v>
      </c>
      <c r="AG185" s="74">
        <f t="shared" si="18"/>
        <v>2063.5</v>
      </c>
    </row>
    <row r="186" spans="1:33" ht="15.75" customHeight="1">
      <c r="A186" s="1">
        <v>184</v>
      </c>
      <c r="B186" s="7" t="s">
        <v>243</v>
      </c>
      <c r="C186" s="1" t="str">
        <f>VLOOKUP(B186,Remark!G:H,2,0)</f>
        <v>BKAE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1"/>
      <c r="Q186" s="42"/>
      <c r="R186" s="42"/>
      <c r="S186" s="42"/>
      <c r="T186" s="42"/>
      <c r="U186" s="42"/>
      <c r="V186" s="42"/>
      <c r="W186" s="42"/>
      <c r="X186" s="74">
        <f t="shared" si="15"/>
        <v>0</v>
      </c>
      <c r="Y186" s="41">
        <v>60</v>
      </c>
      <c r="Z186" s="42">
        <v>4260</v>
      </c>
      <c r="AA186" s="74">
        <f t="shared" si="16"/>
        <v>1065</v>
      </c>
      <c r="AB186" s="41">
        <v>68</v>
      </c>
      <c r="AC186" s="42">
        <v>4904</v>
      </c>
      <c r="AD186" s="74">
        <f t="shared" si="17"/>
        <v>1226</v>
      </c>
      <c r="AE186" s="74">
        <v>107</v>
      </c>
      <c r="AF186" s="74">
        <v>7193</v>
      </c>
      <c r="AG186" s="74">
        <f t="shared" si="18"/>
        <v>1798.25</v>
      </c>
    </row>
    <row r="187" spans="1:33" ht="15.75" customHeight="1">
      <c r="A187" s="1">
        <v>185</v>
      </c>
      <c r="B187" s="7" t="s">
        <v>245</v>
      </c>
      <c r="C187" s="1" t="str">
        <f>VLOOKUP(B187,Remark!G:H,2,0)</f>
        <v>PCH</v>
      </c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1"/>
      <c r="Q187" s="42"/>
      <c r="R187" s="42"/>
      <c r="S187" s="42"/>
      <c r="T187" s="42"/>
      <c r="U187" s="42"/>
      <c r="V187" s="42"/>
      <c r="W187" s="42"/>
      <c r="X187" s="74">
        <f t="shared" si="15"/>
        <v>0</v>
      </c>
      <c r="Y187" s="41">
        <v>79</v>
      </c>
      <c r="Z187" s="42">
        <v>5169</v>
      </c>
      <c r="AA187" s="74">
        <f t="shared" si="16"/>
        <v>1292.25</v>
      </c>
      <c r="AB187" s="41">
        <v>138</v>
      </c>
      <c r="AC187" s="42">
        <v>8398</v>
      </c>
      <c r="AD187" s="74">
        <f t="shared" si="17"/>
        <v>2099.5</v>
      </c>
      <c r="AE187" s="74">
        <v>172</v>
      </c>
      <c r="AF187" s="74">
        <v>11904</v>
      </c>
      <c r="AG187" s="74">
        <f t="shared" si="18"/>
        <v>2976</v>
      </c>
    </row>
    <row r="188" spans="1:33" ht="15.75" customHeight="1">
      <c r="A188" s="1">
        <v>186</v>
      </c>
      <c r="B188" s="7" t="s">
        <v>246</v>
      </c>
      <c r="C188" s="1" t="str">
        <f>VLOOKUP(B188,Remark!G:H,2,0)</f>
        <v>PCH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1"/>
      <c r="Q188" s="42"/>
      <c r="R188" s="42"/>
      <c r="S188" s="42"/>
      <c r="T188" s="42"/>
      <c r="U188" s="42"/>
      <c r="V188" s="42"/>
      <c r="W188" s="42"/>
      <c r="X188" s="74">
        <f t="shared" si="15"/>
        <v>0</v>
      </c>
      <c r="Y188" s="41">
        <v>24</v>
      </c>
      <c r="Z188" s="42">
        <v>1420</v>
      </c>
      <c r="AA188" s="74">
        <f t="shared" si="16"/>
        <v>355</v>
      </c>
      <c r="AB188" s="41">
        <v>69</v>
      </c>
      <c r="AC188" s="42">
        <v>4683</v>
      </c>
      <c r="AD188" s="74">
        <f t="shared" si="17"/>
        <v>1170.75</v>
      </c>
      <c r="AE188" s="74">
        <v>83</v>
      </c>
      <c r="AF188" s="74">
        <v>5557</v>
      </c>
      <c r="AG188" s="74">
        <f t="shared" si="18"/>
        <v>1389.25</v>
      </c>
    </row>
    <row r="189" spans="1:33" ht="15.75" customHeight="1">
      <c r="A189" s="1">
        <v>187</v>
      </c>
      <c r="B189" s="7" t="s">
        <v>247</v>
      </c>
      <c r="C189" s="1" t="str">
        <f>VLOOKUP(B189,Remark!G:H,2,0)</f>
        <v>PCH</v>
      </c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1"/>
      <c r="Q189" s="42"/>
      <c r="R189" s="42"/>
      <c r="S189" s="42"/>
      <c r="T189" s="42"/>
      <c r="U189" s="42"/>
      <c r="V189" s="42"/>
      <c r="W189" s="42"/>
      <c r="X189" s="74">
        <f t="shared" si="15"/>
        <v>0</v>
      </c>
      <c r="Y189" s="41">
        <v>29</v>
      </c>
      <c r="Z189" s="42">
        <v>2163</v>
      </c>
      <c r="AA189" s="74">
        <f t="shared" si="16"/>
        <v>540.75</v>
      </c>
      <c r="AB189" s="41">
        <v>50</v>
      </c>
      <c r="AC189" s="42">
        <v>2870</v>
      </c>
      <c r="AD189" s="74">
        <f t="shared" si="17"/>
        <v>717.5</v>
      </c>
      <c r="AE189" s="74">
        <v>68</v>
      </c>
      <c r="AF189" s="74">
        <v>4388</v>
      </c>
      <c r="AG189" s="74">
        <f t="shared" si="18"/>
        <v>1097</v>
      </c>
    </row>
    <row r="190" spans="1:33" ht="15.75" customHeight="1">
      <c r="A190" s="1">
        <v>188</v>
      </c>
      <c r="B190" s="7" t="s">
        <v>248</v>
      </c>
      <c r="C190" s="1" t="str">
        <f>VLOOKUP(B190,Remark!G:H,2,0)</f>
        <v>PCH</v>
      </c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1"/>
      <c r="Q190" s="42"/>
      <c r="R190" s="42"/>
      <c r="S190" s="42"/>
      <c r="T190" s="42"/>
      <c r="U190" s="42"/>
      <c r="V190" s="42"/>
      <c r="W190" s="42"/>
      <c r="X190" s="74">
        <f t="shared" si="15"/>
        <v>0</v>
      </c>
      <c r="Y190" s="41">
        <v>29</v>
      </c>
      <c r="Z190" s="42">
        <v>1851</v>
      </c>
      <c r="AA190" s="74">
        <f t="shared" si="16"/>
        <v>462.75</v>
      </c>
      <c r="AB190" s="41">
        <v>51</v>
      </c>
      <c r="AC190" s="42">
        <v>3393</v>
      </c>
      <c r="AD190" s="74">
        <f t="shared" si="17"/>
        <v>848.25</v>
      </c>
      <c r="AE190" s="74">
        <v>60</v>
      </c>
      <c r="AF190" s="74">
        <v>4648</v>
      </c>
      <c r="AG190" s="74">
        <f t="shared" si="18"/>
        <v>1162</v>
      </c>
    </row>
    <row r="191" spans="1:33" ht="15.75" customHeight="1">
      <c r="A191" s="1">
        <v>189</v>
      </c>
      <c r="B191" s="7" t="s">
        <v>249</v>
      </c>
      <c r="C191" s="1" t="str">
        <f>VLOOKUP(B191,Remark!G:H,2,0)</f>
        <v>PCH</v>
      </c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1"/>
      <c r="Q191" s="42"/>
      <c r="R191" s="42"/>
      <c r="S191" s="42"/>
      <c r="T191" s="42"/>
      <c r="U191" s="42"/>
      <c r="V191" s="42"/>
      <c r="W191" s="42"/>
      <c r="X191" s="74">
        <f t="shared" si="15"/>
        <v>0</v>
      </c>
      <c r="Y191" s="41">
        <v>42</v>
      </c>
      <c r="Z191" s="42">
        <v>2918</v>
      </c>
      <c r="AA191" s="74">
        <f t="shared" si="16"/>
        <v>729.5</v>
      </c>
      <c r="AB191" s="41">
        <v>82</v>
      </c>
      <c r="AC191" s="42">
        <v>5658</v>
      </c>
      <c r="AD191" s="74">
        <f t="shared" si="17"/>
        <v>1414.5</v>
      </c>
      <c r="AE191" s="74">
        <v>45</v>
      </c>
      <c r="AF191" s="74">
        <v>3831</v>
      </c>
      <c r="AG191" s="74">
        <f t="shared" si="18"/>
        <v>957.75</v>
      </c>
    </row>
    <row r="192" spans="1:33" ht="15.75" customHeight="1">
      <c r="A192" s="1">
        <v>190</v>
      </c>
      <c r="B192" s="7" t="s">
        <v>250</v>
      </c>
      <c r="C192" s="1" t="str">
        <f>VLOOKUP(B192,Remark!G:H,2,0)</f>
        <v>PCH</v>
      </c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1"/>
      <c r="Q192" s="42"/>
      <c r="R192" s="42"/>
      <c r="S192" s="42"/>
      <c r="T192" s="42"/>
      <c r="U192" s="42"/>
      <c r="V192" s="42"/>
      <c r="W192" s="42"/>
      <c r="X192" s="74">
        <f t="shared" si="15"/>
        <v>0</v>
      </c>
      <c r="Y192" s="41">
        <v>28</v>
      </c>
      <c r="Z192" s="42">
        <v>2024</v>
      </c>
      <c r="AA192" s="74">
        <f t="shared" si="16"/>
        <v>506</v>
      </c>
      <c r="AB192" s="41">
        <v>59</v>
      </c>
      <c r="AC192" s="42">
        <v>4545</v>
      </c>
      <c r="AD192" s="74">
        <f t="shared" si="17"/>
        <v>1136.25</v>
      </c>
      <c r="AE192" s="74">
        <v>102</v>
      </c>
      <c r="AF192" s="74">
        <v>8830</v>
      </c>
      <c r="AG192" s="74">
        <f t="shared" si="18"/>
        <v>2207.5</v>
      </c>
    </row>
    <row r="193" spans="1:33" ht="15.75" customHeight="1">
      <c r="A193" s="1">
        <v>191</v>
      </c>
      <c r="B193" s="7" t="s">
        <v>251</v>
      </c>
      <c r="C193" s="1" t="str">
        <f>VLOOKUP(B193,Remark!G:H,2,0)</f>
        <v>Kerry</v>
      </c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1"/>
      <c r="Q193" s="42"/>
      <c r="R193" s="42"/>
      <c r="S193" s="42"/>
      <c r="T193" s="42"/>
      <c r="U193" s="42"/>
      <c r="V193" s="42"/>
      <c r="W193" s="42"/>
      <c r="X193" s="74">
        <f t="shared" si="15"/>
        <v>0</v>
      </c>
      <c r="Y193" s="41">
        <v>37</v>
      </c>
      <c r="Z193" s="42">
        <v>3043</v>
      </c>
      <c r="AA193" s="74">
        <f t="shared" si="16"/>
        <v>760.75</v>
      </c>
      <c r="AB193" s="41">
        <v>84</v>
      </c>
      <c r="AC193" s="42">
        <v>6520</v>
      </c>
      <c r="AD193" s="74">
        <f t="shared" si="17"/>
        <v>1630</v>
      </c>
      <c r="AE193" s="74">
        <v>124</v>
      </c>
      <c r="AF193" s="74">
        <v>8420</v>
      </c>
      <c r="AG193" s="74">
        <f t="shared" si="18"/>
        <v>2105</v>
      </c>
    </row>
    <row r="194" spans="1:33" ht="15.75" customHeight="1">
      <c r="A194" s="1">
        <v>192</v>
      </c>
      <c r="B194" s="7" t="s">
        <v>252</v>
      </c>
      <c r="C194" s="1" t="str">
        <f>VLOOKUP(B194,Remark!G:H,2,0)</f>
        <v>SCON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1"/>
      <c r="Q194" s="42"/>
      <c r="R194" s="42"/>
      <c r="S194" s="42"/>
      <c r="T194" s="42"/>
      <c r="U194" s="42"/>
      <c r="V194" s="42"/>
      <c r="W194" s="42"/>
      <c r="X194" s="74">
        <f t="shared" si="15"/>
        <v>0</v>
      </c>
      <c r="Y194" s="41">
        <v>98</v>
      </c>
      <c r="Z194" s="42">
        <v>6490</v>
      </c>
      <c r="AA194" s="74">
        <f t="shared" si="16"/>
        <v>1622.5</v>
      </c>
      <c r="AB194" s="41">
        <v>113</v>
      </c>
      <c r="AC194" s="42">
        <v>8315</v>
      </c>
      <c r="AD194" s="74">
        <f t="shared" si="17"/>
        <v>2078.75</v>
      </c>
      <c r="AE194" s="74">
        <v>100</v>
      </c>
      <c r="AF194" s="74">
        <v>7084</v>
      </c>
      <c r="AG194" s="74">
        <f t="shared" si="18"/>
        <v>1771</v>
      </c>
    </row>
    <row r="195" spans="1:33" ht="15.75" customHeight="1">
      <c r="A195" s="1">
        <v>193</v>
      </c>
      <c r="B195" s="7" t="s">
        <v>253</v>
      </c>
      <c r="C195" s="1" t="str">
        <f>VLOOKUP(B195,Remark!G:H,2,0)</f>
        <v>PINK</v>
      </c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1"/>
      <c r="Q195" s="42"/>
      <c r="R195" s="42"/>
      <c r="S195" s="42"/>
      <c r="T195" s="42"/>
      <c r="U195" s="42"/>
      <c r="V195" s="42"/>
      <c r="W195" s="42"/>
      <c r="X195" s="74">
        <f t="shared" si="15"/>
        <v>0</v>
      </c>
      <c r="Y195" s="41">
        <v>51</v>
      </c>
      <c r="Z195" s="42">
        <v>3245</v>
      </c>
      <c r="AA195" s="74">
        <f t="shared" si="16"/>
        <v>811.25</v>
      </c>
      <c r="AB195" s="41">
        <v>93</v>
      </c>
      <c r="AC195" s="42">
        <v>6147</v>
      </c>
      <c r="AD195" s="74">
        <f t="shared" si="17"/>
        <v>1536.75</v>
      </c>
      <c r="AE195" s="74">
        <v>66</v>
      </c>
      <c r="AF195" s="74">
        <v>4254</v>
      </c>
      <c r="AG195" s="74">
        <f t="shared" si="18"/>
        <v>1063.5</v>
      </c>
    </row>
    <row r="196" spans="1:33" ht="15.75" customHeight="1">
      <c r="A196" s="1">
        <v>194</v>
      </c>
      <c r="B196" s="7" t="s">
        <v>254</v>
      </c>
      <c r="C196" s="1" t="str">
        <f>VLOOKUP(B196,Remark!G:H,2,0)</f>
        <v>PINK</v>
      </c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1"/>
      <c r="Q196" s="42"/>
      <c r="R196" s="42"/>
      <c r="S196" s="42"/>
      <c r="T196" s="42"/>
      <c r="U196" s="42"/>
      <c r="V196" s="42"/>
      <c r="W196" s="42"/>
      <c r="X196" s="74">
        <f t="shared" ref="X196:X259" si="19">W196*25%</f>
        <v>0</v>
      </c>
      <c r="Y196" s="41">
        <v>71</v>
      </c>
      <c r="Z196" s="42">
        <v>3993</v>
      </c>
      <c r="AA196" s="74">
        <f t="shared" ref="AA196:AA259" si="20">Z196*25%</f>
        <v>998.25</v>
      </c>
      <c r="AB196" s="41">
        <v>78</v>
      </c>
      <c r="AC196" s="42">
        <v>5646</v>
      </c>
      <c r="AD196" s="74">
        <f t="shared" ref="AD196:AD259" si="21">AC196*25%</f>
        <v>1411.5</v>
      </c>
      <c r="AE196" s="74">
        <v>75</v>
      </c>
      <c r="AF196" s="74">
        <v>4781</v>
      </c>
      <c r="AG196" s="74">
        <f t="shared" ref="AG196:AG259" si="22">AF196*25%</f>
        <v>1195.25</v>
      </c>
    </row>
    <row r="197" spans="1:33" ht="15.75" customHeight="1">
      <c r="A197" s="1">
        <v>195</v>
      </c>
      <c r="B197" s="7" t="s">
        <v>255</v>
      </c>
      <c r="C197" s="1" t="str">
        <f>VLOOKUP(B197,Remark!G:H,2,0)</f>
        <v>PINK</v>
      </c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1"/>
      <c r="Q197" s="42"/>
      <c r="R197" s="42"/>
      <c r="S197" s="42"/>
      <c r="T197" s="42"/>
      <c r="U197" s="42"/>
      <c r="V197" s="42"/>
      <c r="W197" s="42"/>
      <c r="X197" s="74">
        <f t="shared" si="19"/>
        <v>0</v>
      </c>
      <c r="Y197" s="41">
        <v>113</v>
      </c>
      <c r="Z197" s="42">
        <v>8371</v>
      </c>
      <c r="AA197" s="74">
        <f t="shared" si="20"/>
        <v>2092.75</v>
      </c>
      <c r="AB197" s="41">
        <v>71</v>
      </c>
      <c r="AC197" s="42">
        <v>4585</v>
      </c>
      <c r="AD197" s="74">
        <f t="shared" si="21"/>
        <v>1146.25</v>
      </c>
      <c r="AE197" s="74">
        <v>98</v>
      </c>
      <c r="AF197" s="74">
        <v>5822</v>
      </c>
      <c r="AG197" s="74">
        <f t="shared" si="22"/>
        <v>1455.5</v>
      </c>
    </row>
    <row r="198" spans="1:33" ht="15.75" customHeight="1">
      <c r="A198" s="1">
        <v>196</v>
      </c>
      <c r="B198" s="7" t="s">
        <v>256</v>
      </c>
      <c r="C198" s="1" t="str">
        <f>VLOOKUP(B198,Remark!G:H,2,0)</f>
        <v>PINK</v>
      </c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1"/>
      <c r="Q198" s="42"/>
      <c r="R198" s="42"/>
      <c r="S198" s="42"/>
      <c r="T198" s="42"/>
      <c r="U198" s="42"/>
      <c r="V198" s="42"/>
      <c r="W198" s="42"/>
      <c r="X198" s="74">
        <f t="shared" si="19"/>
        <v>0</v>
      </c>
      <c r="Y198" s="41">
        <v>85</v>
      </c>
      <c r="Z198" s="42">
        <v>6219</v>
      </c>
      <c r="AA198" s="74">
        <f t="shared" si="20"/>
        <v>1554.75</v>
      </c>
      <c r="AB198" s="41">
        <v>212</v>
      </c>
      <c r="AC198" s="42">
        <v>15208</v>
      </c>
      <c r="AD198" s="74">
        <f t="shared" si="21"/>
        <v>3802</v>
      </c>
      <c r="AE198" s="74">
        <v>165</v>
      </c>
      <c r="AF198" s="74">
        <v>12695</v>
      </c>
      <c r="AG198" s="74">
        <f t="shared" si="22"/>
        <v>3173.75</v>
      </c>
    </row>
    <row r="199" spans="1:33" ht="15.75" customHeight="1">
      <c r="A199" s="1">
        <v>197</v>
      </c>
      <c r="B199" s="7" t="s">
        <v>257</v>
      </c>
      <c r="C199" s="1" t="str">
        <f>VLOOKUP(B199,Remark!G:H,2,0)</f>
        <v>PINK</v>
      </c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1"/>
      <c r="Q199" s="42"/>
      <c r="R199" s="42"/>
      <c r="S199" s="42"/>
      <c r="T199" s="42"/>
      <c r="U199" s="42"/>
      <c r="V199" s="42"/>
      <c r="W199" s="42"/>
      <c r="X199" s="74">
        <f t="shared" si="19"/>
        <v>0</v>
      </c>
      <c r="Y199" s="41">
        <v>91</v>
      </c>
      <c r="Z199" s="42">
        <v>5801</v>
      </c>
      <c r="AA199" s="74">
        <f t="shared" si="20"/>
        <v>1450.25</v>
      </c>
      <c r="AB199" s="41">
        <v>114</v>
      </c>
      <c r="AC199" s="42">
        <v>7498</v>
      </c>
      <c r="AD199" s="74">
        <f t="shared" si="21"/>
        <v>1874.5</v>
      </c>
      <c r="AE199" s="74">
        <v>127</v>
      </c>
      <c r="AF199" s="74">
        <v>8689</v>
      </c>
      <c r="AG199" s="74">
        <f t="shared" si="22"/>
        <v>2172.25</v>
      </c>
    </row>
    <row r="200" spans="1:33" ht="15.75" customHeight="1">
      <c r="A200" s="1">
        <v>198</v>
      </c>
      <c r="B200" s="7" t="s">
        <v>258</v>
      </c>
      <c r="C200" s="1" t="str">
        <f>VLOOKUP(B200,Remark!G:H,2,0)</f>
        <v>PINK</v>
      </c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1"/>
      <c r="Q200" s="42"/>
      <c r="R200" s="42"/>
      <c r="S200" s="42"/>
      <c r="T200" s="42"/>
      <c r="U200" s="42"/>
      <c r="V200" s="42"/>
      <c r="W200" s="42"/>
      <c r="X200" s="74">
        <f t="shared" si="19"/>
        <v>0</v>
      </c>
      <c r="Y200" s="41">
        <v>63</v>
      </c>
      <c r="Z200" s="42">
        <v>4429</v>
      </c>
      <c r="AA200" s="74">
        <f t="shared" si="20"/>
        <v>1107.25</v>
      </c>
      <c r="AB200" s="41">
        <v>277</v>
      </c>
      <c r="AC200" s="42">
        <v>19235</v>
      </c>
      <c r="AD200" s="74">
        <f t="shared" si="21"/>
        <v>4808.75</v>
      </c>
      <c r="AE200" s="74">
        <v>219</v>
      </c>
      <c r="AF200" s="74">
        <v>15573</v>
      </c>
      <c r="AG200" s="74">
        <f t="shared" si="22"/>
        <v>3893.25</v>
      </c>
    </row>
    <row r="201" spans="1:33" ht="15.75" customHeight="1">
      <c r="A201" s="1">
        <v>199</v>
      </c>
      <c r="B201" s="49" t="s">
        <v>916</v>
      </c>
      <c r="C201" s="1" t="str">
        <f>VLOOKUP(B201,Remark!G:H,2,0)</f>
        <v>NKAM</v>
      </c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1"/>
      <c r="Q201" s="42"/>
      <c r="R201" s="42"/>
      <c r="S201" s="42"/>
      <c r="T201" s="42"/>
      <c r="U201" s="42"/>
      <c r="V201" s="42"/>
      <c r="W201" s="42"/>
      <c r="X201" s="74">
        <f t="shared" si="19"/>
        <v>0</v>
      </c>
      <c r="Y201" s="41">
        <v>39</v>
      </c>
      <c r="Z201" s="42">
        <v>2269</v>
      </c>
      <c r="AA201" s="74">
        <f t="shared" si="20"/>
        <v>567.25</v>
      </c>
      <c r="AB201" s="41">
        <v>121</v>
      </c>
      <c r="AC201" s="42">
        <v>7511</v>
      </c>
      <c r="AD201" s="74">
        <f t="shared" si="21"/>
        <v>1877.75</v>
      </c>
      <c r="AE201" s="74">
        <v>214</v>
      </c>
      <c r="AF201" s="74">
        <v>11070</v>
      </c>
      <c r="AG201" s="74">
        <f t="shared" si="22"/>
        <v>2767.5</v>
      </c>
    </row>
    <row r="202" spans="1:33" ht="15.75" customHeight="1">
      <c r="A202" s="1">
        <v>200</v>
      </c>
      <c r="B202" s="49" t="s">
        <v>917</v>
      </c>
      <c r="C202" s="1" t="str">
        <f>VLOOKUP(B202,Remark!G:H,2,0)</f>
        <v>BKAE</v>
      </c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1"/>
      <c r="Q202" s="42"/>
      <c r="R202" s="42"/>
      <c r="S202" s="42"/>
      <c r="T202" s="42"/>
      <c r="U202" s="42"/>
      <c r="V202" s="42"/>
      <c r="W202" s="42"/>
      <c r="X202" s="74">
        <f t="shared" si="19"/>
        <v>0</v>
      </c>
      <c r="Y202" s="41">
        <v>67</v>
      </c>
      <c r="Z202" s="42">
        <v>4733</v>
      </c>
      <c r="AA202" s="74">
        <f t="shared" si="20"/>
        <v>1183.25</v>
      </c>
      <c r="AB202" s="41">
        <v>140</v>
      </c>
      <c r="AC202" s="42">
        <v>9416</v>
      </c>
      <c r="AD202" s="74">
        <f t="shared" si="21"/>
        <v>2354</v>
      </c>
      <c r="AE202" s="74">
        <v>133</v>
      </c>
      <c r="AF202" s="74">
        <v>8595</v>
      </c>
      <c r="AG202" s="74">
        <f t="shared" si="22"/>
        <v>2148.75</v>
      </c>
    </row>
    <row r="203" spans="1:33" ht="15.75" customHeight="1">
      <c r="A203" s="1">
        <v>201</v>
      </c>
      <c r="B203" s="49" t="s">
        <v>260</v>
      </c>
      <c r="C203" s="1" t="str">
        <f>VLOOKUP(B203,Remark!G:H,2,0)</f>
        <v>BKAE</v>
      </c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1"/>
      <c r="Q203" s="42"/>
      <c r="R203" s="42"/>
      <c r="S203" s="42"/>
      <c r="T203" s="42"/>
      <c r="U203" s="42"/>
      <c r="V203" s="42"/>
      <c r="W203" s="42"/>
      <c r="X203" s="74">
        <f t="shared" si="19"/>
        <v>0</v>
      </c>
      <c r="Y203" s="41">
        <v>38</v>
      </c>
      <c r="Z203" s="42">
        <v>2282</v>
      </c>
      <c r="AA203" s="74">
        <f t="shared" si="20"/>
        <v>570.5</v>
      </c>
      <c r="AB203" s="41">
        <v>84</v>
      </c>
      <c r="AC203" s="42">
        <v>4776</v>
      </c>
      <c r="AD203" s="74">
        <f t="shared" si="21"/>
        <v>1194</v>
      </c>
      <c r="AE203" s="74">
        <v>76</v>
      </c>
      <c r="AF203" s="74">
        <v>4684</v>
      </c>
      <c r="AG203" s="74">
        <f t="shared" si="22"/>
        <v>1171</v>
      </c>
    </row>
    <row r="204" spans="1:33" ht="15.75" customHeight="1">
      <c r="A204" s="1">
        <v>202</v>
      </c>
      <c r="B204" s="12" t="s">
        <v>918</v>
      </c>
      <c r="C204" s="1" t="str">
        <f>VLOOKUP(B204,Remark!G:H,2,0)</f>
        <v>BROM</v>
      </c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1"/>
      <c r="Q204" s="42"/>
      <c r="R204" s="42"/>
      <c r="S204" s="42"/>
      <c r="T204" s="42"/>
      <c r="U204" s="42"/>
      <c r="V204" s="42"/>
      <c r="W204" s="42"/>
      <c r="X204" s="74">
        <f t="shared" si="19"/>
        <v>0</v>
      </c>
      <c r="Y204" s="41">
        <v>41</v>
      </c>
      <c r="Z204" s="42">
        <v>3243</v>
      </c>
      <c r="AA204" s="74">
        <f t="shared" si="20"/>
        <v>810.75</v>
      </c>
      <c r="AB204" s="41">
        <v>98</v>
      </c>
      <c r="AC204" s="42">
        <v>6922</v>
      </c>
      <c r="AD204" s="74">
        <f t="shared" si="21"/>
        <v>1730.5</v>
      </c>
      <c r="AE204" s="74">
        <v>108</v>
      </c>
      <c r="AF204" s="74">
        <v>7268</v>
      </c>
      <c r="AG204" s="74">
        <f t="shared" si="22"/>
        <v>1817</v>
      </c>
    </row>
    <row r="205" spans="1:33" ht="15.75" customHeight="1">
      <c r="A205" s="1">
        <v>203</v>
      </c>
      <c r="B205" s="51" t="s">
        <v>841</v>
      </c>
      <c r="C205" s="1" t="str">
        <f>VLOOKUP(B205,Remark!G:H,2,0)</f>
        <v>Kerry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74">
        <f t="shared" si="19"/>
        <v>0</v>
      </c>
      <c r="Y205" s="21"/>
      <c r="Z205" s="21"/>
      <c r="AA205" s="74">
        <f t="shared" si="20"/>
        <v>0</v>
      </c>
      <c r="AB205" s="41">
        <v>42</v>
      </c>
      <c r="AC205" s="42">
        <v>2990</v>
      </c>
      <c r="AD205" s="74">
        <f t="shared" si="21"/>
        <v>747.5</v>
      </c>
      <c r="AE205" s="74">
        <v>117</v>
      </c>
      <c r="AF205" s="74">
        <v>7883</v>
      </c>
      <c r="AG205" s="74">
        <f t="shared" si="22"/>
        <v>1970.75</v>
      </c>
    </row>
    <row r="206" spans="1:33" ht="15.75" customHeight="1">
      <c r="A206" s="1">
        <v>204</v>
      </c>
      <c r="B206" s="51" t="s">
        <v>842</v>
      </c>
      <c r="C206" s="1" t="str">
        <f>VLOOKUP(B206,Remark!G:H,2,0)</f>
        <v>Kerry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74">
        <f t="shared" si="19"/>
        <v>0</v>
      </c>
      <c r="Y206" s="21"/>
      <c r="Z206" s="21"/>
      <c r="AA206" s="74">
        <f t="shared" si="20"/>
        <v>0</v>
      </c>
      <c r="AB206" s="41">
        <v>60</v>
      </c>
      <c r="AC206" s="42">
        <v>4636</v>
      </c>
      <c r="AD206" s="74">
        <f t="shared" si="21"/>
        <v>1159</v>
      </c>
      <c r="AE206" s="74">
        <v>123</v>
      </c>
      <c r="AF206" s="74">
        <v>7849</v>
      </c>
      <c r="AG206" s="74">
        <f t="shared" si="22"/>
        <v>1962.25</v>
      </c>
    </row>
    <row r="207" spans="1:33" ht="15.75" customHeight="1">
      <c r="A207" s="1">
        <v>205</v>
      </c>
      <c r="B207" s="51" t="s">
        <v>843</v>
      </c>
      <c r="C207" s="1" t="str">
        <f>VLOOKUP(B207,Remark!G:H,2,0)</f>
        <v>Kerry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74">
        <f t="shared" si="19"/>
        <v>0</v>
      </c>
      <c r="Y207" s="21"/>
      <c r="Z207" s="21"/>
      <c r="AA207" s="74">
        <f t="shared" si="20"/>
        <v>0</v>
      </c>
      <c r="AB207" s="41">
        <v>21</v>
      </c>
      <c r="AC207" s="42">
        <v>1555</v>
      </c>
      <c r="AD207" s="74">
        <f t="shared" si="21"/>
        <v>388.75</v>
      </c>
      <c r="AE207" s="74">
        <v>49</v>
      </c>
      <c r="AF207" s="74">
        <v>3019</v>
      </c>
      <c r="AG207" s="74">
        <f t="shared" si="22"/>
        <v>754.75</v>
      </c>
    </row>
    <row r="208" spans="1:33" ht="15.75" customHeight="1">
      <c r="A208" s="1">
        <v>206</v>
      </c>
      <c r="B208" s="51" t="s">
        <v>844</v>
      </c>
      <c r="C208" s="1" t="str">
        <f>VLOOKUP(B208,Remark!G:H,2,0)</f>
        <v>HPPY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74">
        <f t="shared" si="19"/>
        <v>0</v>
      </c>
      <c r="Y208" s="21"/>
      <c r="Z208" s="21"/>
      <c r="AA208" s="74">
        <f t="shared" si="20"/>
        <v>0</v>
      </c>
      <c r="AB208" s="41">
        <v>52</v>
      </c>
      <c r="AC208" s="42">
        <v>3564</v>
      </c>
      <c r="AD208" s="74">
        <f t="shared" si="21"/>
        <v>891</v>
      </c>
      <c r="AE208" s="74">
        <v>112</v>
      </c>
      <c r="AF208" s="74">
        <v>7776</v>
      </c>
      <c r="AG208" s="74">
        <f t="shared" si="22"/>
        <v>1944</v>
      </c>
    </row>
    <row r="209" spans="1:33" ht="15.75" customHeight="1">
      <c r="A209" s="1">
        <v>207</v>
      </c>
      <c r="B209" s="51" t="s">
        <v>845</v>
      </c>
      <c r="C209" s="1" t="str">
        <f>VLOOKUP(B209,Remark!G:H,2,0)</f>
        <v>HPPY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74">
        <f t="shared" si="19"/>
        <v>0</v>
      </c>
      <c r="Y209" s="21"/>
      <c r="Z209" s="21"/>
      <c r="AA209" s="74">
        <f t="shared" si="20"/>
        <v>0</v>
      </c>
      <c r="AB209" s="41">
        <v>52</v>
      </c>
      <c r="AC209" s="42">
        <v>2896</v>
      </c>
      <c r="AD209" s="74">
        <f t="shared" si="21"/>
        <v>724</v>
      </c>
      <c r="AE209" s="74">
        <v>96</v>
      </c>
      <c r="AF209" s="74">
        <v>5600</v>
      </c>
      <c r="AG209" s="74">
        <f t="shared" si="22"/>
        <v>1400</v>
      </c>
    </row>
    <row r="210" spans="1:33" ht="15.75" customHeight="1">
      <c r="A210" s="1">
        <v>208</v>
      </c>
      <c r="B210" s="51" t="s">
        <v>846</v>
      </c>
      <c r="C210" s="1" t="str">
        <f>VLOOKUP(B210,Remark!G:H,2,0)</f>
        <v>Kerry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74">
        <f t="shared" si="19"/>
        <v>0</v>
      </c>
      <c r="Y210" s="21"/>
      <c r="Z210" s="21"/>
      <c r="AA210" s="74">
        <f t="shared" si="20"/>
        <v>0</v>
      </c>
      <c r="AB210" s="41">
        <v>42</v>
      </c>
      <c r="AC210" s="42">
        <v>2782</v>
      </c>
      <c r="AD210" s="74">
        <f t="shared" si="21"/>
        <v>695.5</v>
      </c>
      <c r="AE210" s="74">
        <v>100</v>
      </c>
      <c r="AF210" s="74">
        <v>6304</v>
      </c>
      <c r="AG210" s="74">
        <f t="shared" si="22"/>
        <v>1576</v>
      </c>
    </row>
    <row r="211" spans="1:33" ht="15.75" customHeight="1">
      <c r="A211" s="1">
        <v>209</v>
      </c>
      <c r="B211" s="51" t="s">
        <v>847</v>
      </c>
      <c r="C211" s="1" t="str">
        <f>VLOOKUP(B211,Remark!G:H,2,0)</f>
        <v>Kerry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74">
        <f t="shared" si="19"/>
        <v>0</v>
      </c>
      <c r="Y211" s="21"/>
      <c r="Z211" s="21"/>
      <c r="AA211" s="74">
        <f t="shared" si="20"/>
        <v>0</v>
      </c>
      <c r="AB211" s="41">
        <v>25</v>
      </c>
      <c r="AC211" s="42">
        <v>1807</v>
      </c>
      <c r="AD211" s="74">
        <f t="shared" si="21"/>
        <v>451.75</v>
      </c>
      <c r="AE211" s="74">
        <v>132</v>
      </c>
      <c r="AF211" s="74">
        <v>8760</v>
      </c>
      <c r="AG211" s="74">
        <f t="shared" si="22"/>
        <v>2190</v>
      </c>
    </row>
    <row r="212" spans="1:33" ht="15.75" customHeight="1">
      <c r="A212" s="1">
        <v>210</v>
      </c>
      <c r="B212" s="51" t="s">
        <v>848</v>
      </c>
      <c r="C212" s="1" t="str">
        <f>VLOOKUP(B212,Remark!G:H,2,0)</f>
        <v>HPPY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74">
        <f t="shared" si="19"/>
        <v>0</v>
      </c>
      <c r="Y212" s="21"/>
      <c r="Z212" s="21"/>
      <c r="AA212" s="74">
        <f t="shared" si="20"/>
        <v>0</v>
      </c>
      <c r="AB212" s="41">
        <v>5</v>
      </c>
      <c r="AC212" s="42">
        <v>431</v>
      </c>
      <c r="AD212" s="74">
        <f t="shared" si="21"/>
        <v>107.75</v>
      </c>
      <c r="AE212" s="74">
        <v>14</v>
      </c>
      <c r="AF212" s="74">
        <v>1202</v>
      </c>
      <c r="AG212" s="74">
        <f t="shared" si="22"/>
        <v>300.5</v>
      </c>
    </row>
    <row r="213" spans="1:33" ht="15.75" customHeight="1">
      <c r="A213" s="1">
        <v>211</v>
      </c>
      <c r="B213" s="51" t="s">
        <v>849</v>
      </c>
      <c r="C213" s="1" t="str">
        <f>VLOOKUP(B213,Remark!G:H,2,0)</f>
        <v>Kerry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74">
        <f t="shared" si="19"/>
        <v>0</v>
      </c>
      <c r="Y213" s="21"/>
      <c r="Z213" s="21"/>
      <c r="AA213" s="74">
        <f t="shared" si="20"/>
        <v>0</v>
      </c>
      <c r="AB213" s="41">
        <v>14</v>
      </c>
      <c r="AC213" s="42">
        <v>874</v>
      </c>
      <c r="AD213" s="74">
        <f t="shared" si="21"/>
        <v>218.5</v>
      </c>
      <c r="AE213" s="74">
        <v>33</v>
      </c>
      <c r="AF213" s="74">
        <v>2315</v>
      </c>
      <c r="AG213" s="74">
        <f t="shared" si="22"/>
        <v>578.75</v>
      </c>
    </row>
    <row r="214" spans="1:33" ht="15.75" customHeight="1">
      <c r="A214" s="1">
        <v>212</v>
      </c>
      <c r="B214" s="51" t="s">
        <v>850</v>
      </c>
      <c r="C214" s="1" t="str">
        <f>VLOOKUP(B214,Remark!G:H,2,0)</f>
        <v>Kerry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74">
        <f t="shared" si="19"/>
        <v>0</v>
      </c>
      <c r="Y214" s="21"/>
      <c r="Z214" s="21"/>
      <c r="AA214" s="74">
        <f t="shared" si="20"/>
        <v>0</v>
      </c>
      <c r="AB214" s="41">
        <v>19</v>
      </c>
      <c r="AC214" s="42">
        <v>1365</v>
      </c>
      <c r="AD214" s="74">
        <f t="shared" si="21"/>
        <v>341.25</v>
      </c>
      <c r="AE214" s="74">
        <v>98</v>
      </c>
      <c r="AF214" s="74">
        <v>6546</v>
      </c>
      <c r="AG214" s="74">
        <f t="shared" si="22"/>
        <v>1636.5</v>
      </c>
    </row>
    <row r="215" spans="1:33" ht="15.75" customHeight="1">
      <c r="A215" s="1">
        <v>213</v>
      </c>
      <c r="B215" s="51" t="s">
        <v>851</v>
      </c>
      <c r="C215" s="1" t="str">
        <f>VLOOKUP(B215,Remark!G:H,2,0)</f>
        <v>Kerry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74">
        <f t="shared" si="19"/>
        <v>0</v>
      </c>
      <c r="Y215" s="21"/>
      <c r="Z215" s="21"/>
      <c r="AA215" s="74">
        <f t="shared" si="20"/>
        <v>0</v>
      </c>
      <c r="AB215" s="41">
        <v>23</v>
      </c>
      <c r="AC215" s="42">
        <v>1681</v>
      </c>
      <c r="AD215" s="74">
        <f t="shared" si="21"/>
        <v>420.25</v>
      </c>
      <c r="AE215" s="74">
        <v>105</v>
      </c>
      <c r="AF215" s="74">
        <v>7083</v>
      </c>
      <c r="AG215" s="74">
        <f t="shared" si="22"/>
        <v>1770.75</v>
      </c>
    </row>
    <row r="216" spans="1:33" ht="15.75" customHeight="1">
      <c r="A216" s="1">
        <v>214</v>
      </c>
      <c r="B216" s="51" t="s">
        <v>852</v>
      </c>
      <c r="C216" s="1" t="str">
        <f>VLOOKUP(B216,Remark!G:H,2,0)</f>
        <v>Kerry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74">
        <f t="shared" si="19"/>
        <v>0</v>
      </c>
      <c r="Y216" s="21"/>
      <c r="Z216" s="21"/>
      <c r="AA216" s="74">
        <f t="shared" si="20"/>
        <v>0</v>
      </c>
      <c r="AB216" s="41">
        <v>25</v>
      </c>
      <c r="AC216" s="42">
        <v>1411</v>
      </c>
      <c r="AD216" s="74">
        <f t="shared" si="21"/>
        <v>352.75</v>
      </c>
      <c r="AE216" s="74">
        <v>85</v>
      </c>
      <c r="AF216" s="74">
        <v>6023</v>
      </c>
      <c r="AG216" s="74">
        <f t="shared" si="22"/>
        <v>1505.75</v>
      </c>
    </row>
    <row r="217" spans="1:33" ht="15.75" customHeight="1">
      <c r="A217" s="1">
        <v>215</v>
      </c>
      <c r="B217" s="51" t="s">
        <v>853</v>
      </c>
      <c r="C217" s="1" t="str">
        <f>VLOOKUP(B217,Remark!G:H,2,0)</f>
        <v>Kerry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74">
        <f t="shared" si="19"/>
        <v>0</v>
      </c>
      <c r="Y217" s="21"/>
      <c r="Z217" s="21"/>
      <c r="AA217" s="74">
        <f t="shared" si="20"/>
        <v>0</v>
      </c>
      <c r="AB217" s="41">
        <v>63</v>
      </c>
      <c r="AC217" s="42">
        <v>3449</v>
      </c>
      <c r="AD217" s="74">
        <f t="shared" si="21"/>
        <v>862.25</v>
      </c>
      <c r="AE217" s="74">
        <v>274</v>
      </c>
      <c r="AF217" s="74">
        <v>16522</v>
      </c>
      <c r="AG217" s="74">
        <f t="shared" si="22"/>
        <v>4130.5</v>
      </c>
    </row>
    <row r="218" spans="1:33" ht="15.75" customHeight="1">
      <c r="A218" s="1">
        <v>216</v>
      </c>
      <c r="B218" s="51" t="s">
        <v>854</v>
      </c>
      <c r="C218" s="1" t="str">
        <f>VLOOKUP(B218,Remark!G:H,2,0)</f>
        <v>CHC4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74">
        <f t="shared" si="19"/>
        <v>0</v>
      </c>
      <c r="Y218" s="21"/>
      <c r="Z218" s="21"/>
      <c r="AA218" s="74">
        <f t="shared" si="20"/>
        <v>0</v>
      </c>
      <c r="AB218" s="41">
        <v>54</v>
      </c>
      <c r="AC218" s="42">
        <v>3058</v>
      </c>
      <c r="AD218" s="74">
        <f t="shared" si="21"/>
        <v>764.5</v>
      </c>
      <c r="AE218" s="74">
        <v>147</v>
      </c>
      <c r="AF218" s="74">
        <v>8717</v>
      </c>
      <c r="AG218" s="74">
        <f t="shared" si="22"/>
        <v>2179.25</v>
      </c>
    </row>
    <row r="219" spans="1:33" ht="15.75" customHeight="1">
      <c r="A219" s="1">
        <v>217</v>
      </c>
      <c r="B219" s="51" t="s">
        <v>855</v>
      </c>
      <c r="C219" s="1" t="str">
        <f>VLOOKUP(B219,Remark!G:H,2,0)</f>
        <v>Kerry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74">
        <f t="shared" si="19"/>
        <v>0</v>
      </c>
      <c r="Y219" s="21"/>
      <c r="Z219" s="21"/>
      <c r="AA219" s="74">
        <f t="shared" si="20"/>
        <v>0</v>
      </c>
      <c r="AB219" s="41">
        <v>34</v>
      </c>
      <c r="AC219" s="42">
        <v>2258</v>
      </c>
      <c r="AD219" s="74">
        <f t="shared" si="21"/>
        <v>564.5</v>
      </c>
      <c r="AE219" s="74">
        <v>125</v>
      </c>
      <c r="AF219" s="74">
        <v>8307</v>
      </c>
      <c r="AG219" s="74">
        <f t="shared" si="22"/>
        <v>2076.75</v>
      </c>
    </row>
    <row r="220" spans="1:33" ht="15.75" customHeight="1">
      <c r="A220" s="1">
        <v>218</v>
      </c>
      <c r="B220" s="51" t="s">
        <v>856</v>
      </c>
      <c r="C220" s="1" t="str">
        <f>VLOOKUP(B220,Remark!G:H,2,0)</f>
        <v>CHC4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74">
        <f t="shared" si="19"/>
        <v>0</v>
      </c>
      <c r="Y220" s="21"/>
      <c r="Z220" s="21"/>
      <c r="AA220" s="74">
        <f t="shared" si="20"/>
        <v>0</v>
      </c>
      <c r="AB220" s="41">
        <v>19</v>
      </c>
      <c r="AC220" s="42">
        <v>1485</v>
      </c>
      <c r="AD220" s="74">
        <f t="shared" si="21"/>
        <v>371.25</v>
      </c>
      <c r="AE220" s="74">
        <v>67</v>
      </c>
      <c r="AF220" s="74">
        <v>5513</v>
      </c>
      <c r="AG220" s="74">
        <f t="shared" si="22"/>
        <v>1378.25</v>
      </c>
    </row>
    <row r="221" spans="1:33" ht="15.75" customHeight="1">
      <c r="A221" s="1">
        <v>219</v>
      </c>
      <c r="B221" s="51" t="s">
        <v>857</v>
      </c>
      <c r="C221" s="1" t="str">
        <f>VLOOKUP(B221,Remark!G:H,2,0)</f>
        <v>HPPY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74">
        <f t="shared" si="19"/>
        <v>0</v>
      </c>
      <c r="Y221" s="21"/>
      <c r="Z221" s="21"/>
      <c r="AA221" s="74">
        <f t="shared" si="20"/>
        <v>0</v>
      </c>
      <c r="AB221" s="41">
        <v>12</v>
      </c>
      <c r="AC221" s="42">
        <v>696</v>
      </c>
      <c r="AD221" s="74">
        <f t="shared" si="21"/>
        <v>174</v>
      </c>
      <c r="AE221" s="74">
        <v>79</v>
      </c>
      <c r="AF221" s="74">
        <v>4937</v>
      </c>
      <c r="AG221" s="74">
        <f t="shared" si="22"/>
        <v>1234.25</v>
      </c>
    </row>
    <row r="222" spans="1:33" ht="15.75" customHeight="1">
      <c r="A222" s="1">
        <v>220</v>
      </c>
      <c r="B222" s="51" t="s">
        <v>858</v>
      </c>
      <c r="C222" s="1" t="str">
        <f>VLOOKUP(B222,Remark!G:H,2,0)</f>
        <v>HPPY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74">
        <f t="shared" si="19"/>
        <v>0</v>
      </c>
      <c r="Y222" s="21"/>
      <c r="Z222" s="21"/>
      <c r="AA222" s="74">
        <f t="shared" si="20"/>
        <v>0</v>
      </c>
      <c r="AB222" s="41">
        <v>37</v>
      </c>
      <c r="AC222" s="42">
        <v>2455</v>
      </c>
      <c r="AD222" s="74">
        <f t="shared" si="21"/>
        <v>613.75</v>
      </c>
      <c r="AE222" s="74">
        <v>114</v>
      </c>
      <c r="AF222" s="74">
        <v>8374</v>
      </c>
      <c r="AG222" s="74">
        <f t="shared" si="22"/>
        <v>2093.5</v>
      </c>
    </row>
    <row r="223" spans="1:33" ht="15.75" customHeight="1">
      <c r="A223" s="1">
        <v>221</v>
      </c>
      <c r="B223" s="51" t="s">
        <v>859</v>
      </c>
      <c r="C223" s="1" t="str">
        <f>VLOOKUP(B223,Remark!G:H,2,0)</f>
        <v>Kerry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74">
        <f t="shared" si="19"/>
        <v>0</v>
      </c>
      <c r="Y223" s="21"/>
      <c r="Z223" s="21"/>
      <c r="AA223" s="74">
        <f t="shared" si="20"/>
        <v>0</v>
      </c>
      <c r="AB223" s="41">
        <v>27</v>
      </c>
      <c r="AC223" s="42">
        <v>1989</v>
      </c>
      <c r="AD223" s="74">
        <f t="shared" si="21"/>
        <v>497.25</v>
      </c>
      <c r="AE223" s="74">
        <v>101</v>
      </c>
      <c r="AF223" s="74">
        <v>7291</v>
      </c>
      <c r="AG223" s="74">
        <f t="shared" si="22"/>
        <v>1822.75</v>
      </c>
    </row>
    <row r="224" spans="1:33" ht="15.75" customHeight="1">
      <c r="A224" s="1">
        <v>222</v>
      </c>
      <c r="B224" s="51" t="s">
        <v>860</v>
      </c>
      <c r="C224" s="1" t="str">
        <f>VLOOKUP(B224,Remark!G:H,2,0)</f>
        <v>Kerry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74">
        <f t="shared" si="19"/>
        <v>0</v>
      </c>
      <c r="Y224" s="21"/>
      <c r="Z224" s="21"/>
      <c r="AA224" s="74">
        <f t="shared" si="20"/>
        <v>0</v>
      </c>
      <c r="AB224" s="41">
        <v>19</v>
      </c>
      <c r="AC224" s="42">
        <v>1589</v>
      </c>
      <c r="AD224" s="74">
        <f t="shared" si="21"/>
        <v>397.25</v>
      </c>
      <c r="AE224" s="74">
        <v>81</v>
      </c>
      <c r="AF224" s="74">
        <v>5051</v>
      </c>
      <c r="AG224" s="74">
        <f t="shared" si="22"/>
        <v>1262.75</v>
      </c>
    </row>
    <row r="225" spans="1:33" ht="15.75" customHeight="1">
      <c r="A225" s="1">
        <v>223</v>
      </c>
      <c r="B225" s="51" t="s">
        <v>861</v>
      </c>
      <c r="C225" s="1" t="str">
        <f>VLOOKUP(B225,Remark!G:H,2,0)</f>
        <v>Kerry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74">
        <f t="shared" si="19"/>
        <v>0</v>
      </c>
      <c r="Y225" s="21"/>
      <c r="Z225" s="21"/>
      <c r="AA225" s="74">
        <f t="shared" si="20"/>
        <v>0</v>
      </c>
      <c r="AB225" s="41">
        <v>2</v>
      </c>
      <c r="AC225" s="42">
        <v>134</v>
      </c>
      <c r="AD225" s="74">
        <f t="shared" si="21"/>
        <v>33.5</v>
      </c>
      <c r="AE225" s="74">
        <v>21</v>
      </c>
      <c r="AF225" s="74">
        <v>1379</v>
      </c>
      <c r="AG225" s="74">
        <f t="shared" si="22"/>
        <v>344.75</v>
      </c>
    </row>
    <row r="226" spans="1:33" ht="15.75" customHeight="1">
      <c r="A226" s="1">
        <v>224</v>
      </c>
      <c r="B226" s="51" t="s">
        <v>862</v>
      </c>
      <c r="C226" s="1" t="str">
        <f>VLOOKUP(B226,Remark!G:H,2,0)</f>
        <v>Kerry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74">
        <f t="shared" si="19"/>
        <v>0</v>
      </c>
      <c r="Y226" s="21"/>
      <c r="Z226" s="21"/>
      <c r="AA226" s="74">
        <f t="shared" si="20"/>
        <v>0</v>
      </c>
      <c r="AB226" s="41">
        <v>15</v>
      </c>
      <c r="AC226" s="42">
        <v>1325</v>
      </c>
      <c r="AD226" s="74">
        <f t="shared" si="21"/>
        <v>331.25</v>
      </c>
      <c r="AE226" s="74">
        <v>98</v>
      </c>
      <c r="AF226" s="74">
        <v>6338</v>
      </c>
      <c r="AG226" s="74">
        <f t="shared" si="22"/>
        <v>1584.5</v>
      </c>
    </row>
    <row r="227" spans="1:33" ht="15.75" customHeight="1">
      <c r="A227" s="1">
        <v>225</v>
      </c>
      <c r="B227" s="51" t="s">
        <v>863</v>
      </c>
      <c r="C227" s="1" t="str">
        <f>VLOOKUP(B227,Remark!G:H,2,0)</f>
        <v>HPPY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74">
        <f t="shared" si="19"/>
        <v>0</v>
      </c>
      <c r="Y227" s="21"/>
      <c r="Z227" s="21"/>
      <c r="AA227" s="74">
        <f t="shared" si="20"/>
        <v>0</v>
      </c>
      <c r="AB227" s="41">
        <v>23</v>
      </c>
      <c r="AC227" s="42">
        <v>1825</v>
      </c>
      <c r="AD227" s="74">
        <f t="shared" si="21"/>
        <v>456.25</v>
      </c>
      <c r="AE227" s="74">
        <v>97</v>
      </c>
      <c r="AF227" s="74">
        <v>5879</v>
      </c>
      <c r="AG227" s="74">
        <f t="shared" si="22"/>
        <v>1469.75</v>
      </c>
    </row>
    <row r="228" spans="1:33" ht="15.75" customHeight="1">
      <c r="A228" s="1">
        <v>226</v>
      </c>
      <c r="B228" s="51" t="s">
        <v>864</v>
      </c>
      <c r="C228" s="1" t="str">
        <f>VLOOKUP(B228,Remark!G:H,2,0)</f>
        <v>HPPY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74">
        <f t="shared" si="19"/>
        <v>0</v>
      </c>
      <c r="Y228" s="21"/>
      <c r="Z228" s="21"/>
      <c r="AA228" s="74">
        <f t="shared" si="20"/>
        <v>0</v>
      </c>
      <c r="AB228" s="41">
        <v>10</v>
      </c>
      <c r="AC228" s="42">
        <v>822</v>
      </c>
      <c r="AD228" s="74">
        <f t="shared" si="21"/>
        <v>205.5</v>
      </c>
      <c r="AE228" s="74">
        <v>54</v>
      </c>
      <c r="AF228" s="74">
        <v>3842</v>
      </c>
      <c r="AG228" s="74">
        <f t="shared" si="22"/>
        <v>960.5</v>
      </c>
    </row>
    <row r="229" spans="1:33" ht="15.75" customHeight="1">
      <c r="A229" s="1">
        <v>227</v>
      </c>
      <c r="B229" s="51" t="s">
        <v>865</v>
      </c>
      <c r="C229" s="1" t="str">
        <f>VLOOKUP(B229,Remark!G:H,2,0)</f>
        <v>HPPY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74">
        <f t="shared" si="19"/>
        <v>0</v>
      </c>
      <c r="Y229" s="21"/>
      <c r="Z229" s="21"/>
      <c r="AA229" s="74">
        <f t="shared" si="20"/>
        <v>0</v>
      </c>
      <c r="AB229" s="41">
        <v>16</v>
      </c>
      <c r="AC229" s="42">
        <v>1068</v>
      </c>
      <c r="AD229" s="74">
        <f t="shared" si="21"/>
        <v>267</v>
      </c>
      <c r="AE229" s="74">
        <v>111</v>
      </c>
      <c r="AF229" s="74">
        <v>7353</v>
      </c>
      <c r="AG229" s="74">
        <f t="shared" si="22"/>
        <v>1838.25</v>
      </c>
    </row>
    <row r="230" spans="1:33" ht="15.75" customHeight="1">
      <c r="A230" s="1">
        <v>228</v>
      </c>
      <c r="B230" s="51" t="s">
        <v>866</v>
      </c>
      <c r="C230" s="1" t="str">
        <f>VLOOKUP(B230,Remark!G:H,2,0)</f>
        <v>NMIN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74">
        <f t="shared" si="19"/>
        <v>0</v>
      </c>
      <c r="Y230" s="21"/>
      <c r="Z230" s="21"/>
      <c r="AA230" s="74">
        <f t="shared" si="20"/>
        <v>0</v>
      </c>
      <c r="AB230" s="41">
        <v>81</v>
      </c>
      <c r="AC230" s="42">
        <v>6111</v>
      </c>
      <c r="AD230" s="74">
        <f t="shared" si="21"/>
        <v>1527.75</v>
      </c>
      <c r="AE230" s="74">
        <v>362</v>
      </c>
      <c r="AF230" s="74">
        <v>25506</v>
      </c>
      <c r="AG230" s="74">
        <f t="shared" si="22"/>
        <v>6376.5</v>
      </c>
    </row>
    <row r="231" spans="1:33" ht="15.75" customHeight="1">
      <c r="A231" s="1">
        <v>229</v>
      </c>
      <c r="B231" s="51" t="s">
        <v>867</v>
      </c>
      <c r="C231" s="1" t="str">
        <f>VLOOKUP(B231,Remark!G:H,2,0)</f>
        <v>HPPY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74">
        <f t="shared" si="19"/>
        <v>0</v>
      </c>
      <c r="Y231" s="21"/>
      <c r="Z231" s="21"/>
      <c r="AA231" s="74">
        <f t="shared" si="20"/>
        <v>0</v>
      </c>
      <c r="AB231" s="41">
        <v>15</v>
      </c>
      <c r="AC231" s="42">
        <v>877</v>
      </c>
      <c r="AD231" s="74">
        <f t="shared" si="21"/>
        <v>219.25</v>
      </c>
      <c r="AE231" s="74">
        <v>70</v>
      </c>
      <c r="AF231" s="74">
        <v>5134</v>
      </c>
      <c r="AG231" s="74">
        <f t="shared" si="22"/>
        <v>1283.5</v>
      </c>
    </row>
    <row r="232" spans="1:33" ht="15.75" customHeight="1">
      <c r="A232" s="1">
        <v>230</v>
      </c>
      <c r="B232" s="51" t="s">
        <v>868</v>
      </c>
      <c r="C232" s="1" t="str">
        <f>VLOOKUP(B232,Remark!G:H,2,0)</f>
        <v>Kerry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74">
        <f t="shared" si="19"/>
        <v>0</v>
      </c>
      <c r="Y232" s="21"/>
      <c r="Z232" s="21"/>
      <c r="AA232" s="74">
        <f t="shared" si="20"/>
        <v>0</v>
      </c>
      <c r="AB232" s="41">
        <v>25</v>
      </c>
      <c r="AC232" s="42">
        <v>1883</v>
      </c>
      <c r="AD232" s="74">
        <f t="shared" si="21"/>
        <v>470.75</v>
      </c>
      <c r="AE232" s="74">
        <v>79</v>
      </c>
      <c r="AF232" s="74">
        <v>5589</v>
      </c>
      <c r="AG232" s="74">
        <f t="shared" si="22"/>
        <v>1397.25</v>
      </c>
    </row>
    <row r="233" spans="1:33" ht="15.75" customHeight="1">
      <c r="A233" s="1">
        <v>231</v>
      </c>
      <c r="B233" s="51" t="s">
        <v>869</v>
      </c>
      <c r="C233" s="1" t="str">
        <f>VLOOKUP(B233,Remark!G:H,2,0)</f>
        <v>BANA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74">
        <f t="shared" si="19"/>
        <v>0</v>
      </c>
      <c r="Y233" s="21"/>
      <c r="Z233" s="21"/>
      <c r="AA233" s="74">
        <f t="shared" si="20"/>
        <v>0</v>
      </c>
      <c r="AB233" s="41">
        <v>12</v>
      </c>
      <c r="AC233" s="42">
        <v>960</v>
      </c>
      <c r="AD233" s="74">
        <f t="shared" si="21"/>
        <v>240</v>
      </c>
      <c r="AE233" s="74">
        <v>55</v>
      </c>
      <c r="AF233" s="74">
        <v>3949</v>
      </c>
      <c r="AG233" s="74">
        <f t="shared" si="22"/>
        <v>987.25</v>
      </c>
    </row>
    <row r="234" spans="1:33" ht="15.75" customHeight="1">
      <c r="A234" s="1">
        <v>232</v>
      </c>
      <c r="B234" s="51" t="s">
        <v>870</v>
      </c>
      <c r="C234" s="1" t="str">
        <f>VLOOKUP(B234,Remark!G:H,2,0)</f>
        <v>ONUT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74">
        <f t="shared" si="19"/>
        <v>0</v>
      </c>
      <c r="Y234" s="21"/>
      <c r="Z234" s="21"/>
      <c r="AA234" s="74">
        <f t="shared" si="20"/>
        <v>0</v>
      </c>
      <c r="AB234" s="41">
        <v>16</v>
      </c>
      <c r="AC234" s="42">
        <v>928</v>
      </c>
      <c r="AD234" s="74">
        <f t="shared" si="21"/>
        <v>232</v>
      </c>
      <c r="AE234" s="74">
        <v>97</v>
      </c>
      <c r="AF234" s="74">
        <v>6327</v>
      </c>
      <c r="AG234" s="74">
        <f t="shared" si="22"/>
        <v>1581.75</v>
      </c>
    </row>
    <row r="235" spans="1:33" ht="15.75" customHeight="1">
      <c r="A235" s="1">
        <v>233</v>
      </c>
      <c r="B235" s="51" t="s">
        <v>871</v>
      </c>
      <c r="C235" s="1" t="str">
        <f>VLOOKUP(B235,Remark!G:H,2,0)</f>
        <v>SCON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74">
        <f t="shared" si="19"/>
        <v>0</v>
      </c>
      <c r="Y235" s="21"/>
      <c r="Z235" s="21"/>
      <c r="AA235" s="74">
        <f t="shared" si="20"/>
        <v>0</v>
      </c>
      <c r="AB235" s="41">
        <v>1</v>
      </c>
      <c r="AC235" s="42">
        <v>99</v>
      </c>
      <c r="AD235" s="74">
        <f t="shared" si="21"/>
        <v>24.75</v>
      </c>
      <c r="AE235" s="74">
        <v>36</v>
      </c>
      <c r="AF235" s="74">
        <v>2456</v>
      </c>
      <c r="AG235" s="74">
        <f t="shared" si="22"/>
        <v>614</v>
      </c>
    </row>
    <row r="236" spans="1:33" ht="15.75" customHeight="1">
      <c r="A236" s="1">
        <v>234</v>
      </c>
      <c r="B236" s="51" t="s">
        <v>872</v>
      </c>
      <c r="C236" s="1" t="str">
        <f>VLOOKUP(B236,Remark!G:H,2,0)</f>
        <v>SCON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74">
        <f t="shared" si="19"/>
        <v>0</v>
      </c>
      <c r="Y236" s="21"/>
      <c r="Z236" s="21"/>
      <c r="AA236" s="74">
        <f t="shared" si="20"/>
        <v>0</v>
      </c>
      <c r="AB236" s="41">
        <v>6</v>
      </c>
      <c r="AC236" s="42">
        <v>450</v>
      </c>
      <c r="AD236" s="74">
        <f t="shared" si="21"/>
        <v>112.5</v>
      </c>
      <c r="AE236" s="74">
        <v>44</v>
      </c>
      <c r="AF236" s="74">
        <v>2868</v>
      </c>
      <c r="AG236" s="74">
        <f t="shared" si="22"/>
        <v>717</v>
      </c>
    </row>
    <row r="237" spans="1:33" ht="15.75" customHeight="1">
      <c r="A237" s="1">
        <v>235</v>
      </c>
      <c r="B237" s="51" t="s">
        <v>873</v>
      </c>
      <c r="C237" s="1" t="str">
        <f>VLOOKUP(B237,Remark!G:H,2,0)</f>
        <v>PTNK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74">
        <f t="shared" si="19"/>
        <v>0</v>
      </c>
      <c r="Y237" s="21"/>
      <c r="Z237" s="21"/>
      <c r="AA237" s="74">
        <f t="shared" si="20"/>
        <v>0</v>
      </c>
      <c r="AB237" s="41">
        <v>8</v>
      </c>
      <c r="AC237" s="42">
        <v>508</v>
      </c>
      <c r="AD237" s="74">
        <f t="shared" si="21"/>
        <v>127</v>
      </c>
      <c r="AE237" s="74">
        <v>103</v>
      </c>
      <c r="AF237" s="74">
        <v>7425</v>
      </c>
      <c r="AG237" s="74">
        <f t="shared" si="22"/>
        <v>1856.25</v>
      </c>
    </row>
    <row r="238" spans="1:33" ht="15.75" customHeight="1">
      <c r="A238" s="1">
        <v>236</v>
      </c>
      <c r="B238" s="51" t="s">
        <v>874</v>
      </c>
      <c r="C238" s="1" t="str">
        <f>VLOOKUP(B238,Remark!G:H,2,0)</f>
        <v>SCON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74">
        <f t="shared" si="19"/>
        <v>0</v>
      </c>
      <c r="Y238" s="21"/>
      <c r="Z238" s="21"/>
      <c r="AA238" s="74">
        <f t="shared" si="20"/>
        <v>0</v>
      </c>
      <c r="AB238" s="41">
        <v>5</v>
      </c>
      <c r="AC238" s="42">
        <v>307</v>
      </c>
      <c r="AD238" s="74">
        <f t="shared" si="21"/>
        <v>76.75</v>
      </c>
      <c r="AE238" s="74">
        <v>29</v>
      </c>
      <c r="AF238" s="74">
        <v>2031</v>
      </c>
      <c r="AG238" s="74">
        <f t="shared" si="22"/>
        <v>507.75</v>
      </c>
    </row>
    <row r="239" spans="1:33" ht="15.75" customHeight="1">
      <c r="A239" s="1">
        <v>237</v>
      </c>
      <c r="B239" s="51" t="s">
        <v>875</v>
      </c>
      <c r="C239" s="1" t="str">
        <f>VLOOKUP(B239,Remark!G:H,2,0)</f>
        <v>MAHA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74">
        <f t="shared" si="19"/>
        <v>0</v>
      </c>
      <c r="Y239" s="21"/>
      <c r="Z239" s="21"/>
      <c r="AA239" s="74">
        <f t="shared" si="20"/>
        <v>0</v>
      </c>
      <c r="AB239" s="41">
        <v>14</v>
      </c>
      <c r="AC239" s="42">
        <v>786</v>
      </c>
      <c r="AD239" s="74">
        <f t="shared" si="21"/>
        <v>196.5</v>
      </c>
      <c r="AE239" s="74">
        <v>45</v>
      </c>
      <c r="AF239" s="74">
        <v>2975</v>
      </c>
      <c r="AG239" s="74">
        <f t="shared" si="22"/>
        <v>743.75</v>
      </c>
    </row>
    <row r="240" spans="1:33" ht="15.75" customHeight="1">
      <c r="A240" s="1">
        <v>238</v>
      </c>
      <c r="B240" s="51" t="s">
        <v>876</v>
      </c>
      <c r="C240" s="1" t="str">
        <f>VLOOKUP(B240,Remark!G:H,2,0)</f>
        <v>PTNK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74">
        <f t="shared" si="19"/>
        <v>0</v>
      </c>
      <c r="Y240" s="21"/>
      <c r="Z240" s="21"/>
      <c r="AA240" s="74">
        <f t="shared" si="20"/>
        <v>0</v>
      </c>
      <c r="AB240" s="41">
        <v>24</v>
      </c>
      <c r="AC240" s="42">
        <v>1768</v>
      </c>
      <c r="AD240" s="74">
        <f t="shared" si="21"/>
        <v>442</v>
      </c>
      <c r="AE240" s="74">
        <v>172</v>
      </c>
      <c r="AF240" s="74">
        <v>11236</v>
      </c>
      <c r="AG240" s="74">
        <f t="shared" si="22"/>
        <v>2809</v>
      </c>
    </row>
    <row r="241" spans="1:33" ht="15.75" customHeight="1">
      <c r="A241" s="1">
        <v>239</v>
      </c>
      <c r="B241" s="51" t="s">
        <v>877</v>
      </c>
      <c r="C241" s="1" t="str">
        <f>VLOOKUP(B241,Remark!G:H,2,0)</f>
        <v>SCON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74">
        <f t="shared" si="19"/>
        <v>0</v>
      </c>
      <c r="Y241" s="21"/>
      <c r="Z241" s="21"/>
      <c r="AA241" s="74">
        <f t="shared" si="20"/>
        <v>0</v>
      </c>
      <c r="AB241" s="41">
        <v>18</v>
      </c>
      <c r="AC241" s="42">
        <v>1470</v>
      </c>
      <c r="AD241" s="74">
        <f t="shared" si="21"/>
        <v>367.5</v>
      </c>
      <c r="AE241" s="74">
        <v>149</v>
      </c>
      <c r="AF241" s="74">
        <v>11359</v>
      </c>
      <c r="AG241" s="74">
        <f t="shared" si="22"/>
        <v>2839.75</v>
      </c>
    </row>
    <row r="242" spans="1:33" ht="15.75" customHeight="1">
      <c r="A242" s="1">
        <v>240</v>
      </c>
      <c r="B242" s="51" t="s">
        <v>878</v>
      </c>
      <c r="C242" s="1" t="str">
        <f>VLOOKUP(B242,Remark!G:H,2,0)</f>
        <v>PTNK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74">
        <f t="shared" si="19"/>
        <v>0</v>
      </c>
      <c r="Y242" s="21"/>
      <c r="Z242" s="21"/>
      <c r="AA242" s="74">
        <f t="shared" si="20"/>
        <v>0</v>
      </c>
      <c r="AB242" s="41">
        <v>4</v>
      </c>
      <c r="AC242" s="42">
        <v>296</v>
      </c>
      <c r="AD242" s="74">
        <f t="shared" si="21"/>
        <v>74</v>
      </c>
      <c r="AE242" s="74">
        <v>85</v>
      </c>
      <c r="AF242" s="74">
        <v>6191</v>
      </c>
      <c r="AG242" s="74">
        <f t="shared" si="22"/>
        <v>1547.75</v>
      </c>
    </row>
    <row r="243" spans="1:33" ht="15.75" customHeight="1">
      <c r="A243" s="1">
        <v>241</v>
      </c>
      <c r="B243" s="51" t="s">
        <v>879</v>
      </c>
      <c r="C243" s="1" t="str">
        <f>VLOOKUP(B243,Remark!G:H,2,0)</f>
        <v>PTNK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74">
        <f t="shared" si="19"/>
        <v>0</v>
      </c>
      <c r="Y243" s="21"/>
      <c r="Z243" s="21"/>
      <c r="AA243" s="74">
        <f t="shared" si="20"/>
        <v>0</v>
      </c>
      <c r="AB243" s="41">
        <v>21</v>
      </c>
      <c r="AC243" s="42">
        <v>1483</v>
      </c>
      <c r="AD243" s="74">
        <f t="shared" si="21"/>
        <v>370.75</v>
      </c>
      <c r="AE243" s="74">
        <v>125</v>
      </c>
      <c r="AF243" s="74">
        <v>9095</v>
      </c>
      <c r="AG243" s="74">
        <f t="shared" si="22"/>
        <v>2273.75</v>
      </c>
    </row>
    <row r="244" spans="1:33" ht="15.75" customHeight="1">
      <c r="A244" s="1">
        <v>242</v>
      </c>
      <c r="B244" s="51" t="s">
        <v>880</v>
      </c>
      <c r="C244" s="1" t="str">
        <f>VLOOKUP(B244,Remark!G:H,2,0)</f>
        <v>ONUT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74">
        <f t="shared" si="19"/>
        <v>0</v>
      </c>
      <c r="Y244" s="21"/>
      <c r="Z244" s="21"/>
      <c r="AA244" s="74">
        <f t="shared" si="20"/>
        <v>0</v>
      </c>
      <c r="AB244" s="41">
        <v>6</v>
      </c>
      <c r="AC244" s="42">
        <v>470</v>
      </c>
      <c r="AD244" s="74">
        <f t="shared" si="21"/>
        <v>117.5</v>
      </c>
      <c r="AE244" s="74">
        <v>50</v>
      </c>
      <c r="AF244" s="74">
        <v>3914</v>
      </c>
      <c r="AG244" s="74">
        <f t="shared" si="22"/>
        <v>978.5</v>
      </c>
    </row>
    <row r="245" spans="1:33" ht="15.75" customHeight="1">
      <c r="A245" s="1">
        <v>243</v>
      </c>
      <c r="B245" s="51" t="s">
        <v>881</v>
      </c>
      <c r="C245" s="1" t="str">
        <f>VLOOKUP(B245,Remark!G:H,2,0)</f>
        <v>ONUT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74">
        <f t="shared" si="19"/>
        <v>0</v>
      </c>
      <c r="Y245" s="21"/>
      <c r="Z245" s="21"/>
      <c r="AA245" s="74">
        <f t="shared" si="20"/>
        <v>0</v>
      </c>
      <c r="AB245" s="41">
        <v>6</v>
      </c>
      <c r="AC245" s="42">
        <v>362</v>
      </c>
      <c r="AD245" s="74">
        <f t="shared" si="21"/>
        <v>90.5</v>
      </c>
      <c r="AE245" s="74">
        <v>37</v>
      </c>
      <c r="AF245" s="74">
        <v>2711</v>
      </c>
      <c r="AG245" s="74">
        <f t="shared" si="22"/>
        <v>677.75</v>
      </c>
    </row>
    <row r="246" spans="1:33" ht="15.75" customHeight="1">
      <c r="A246" s="1">
        <v>244</v>
      </c>
      <c r="B246" s="51" t="s">
        <v>882</v>
      </c>
      <c r="C246" s="1" t="str">
        <f>VLOOKUP(B246,Remark!G:H,2,0)</f>
        <v>ONUT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74">
        <f t="shared" si="19"/>
        <v>0</v>
      </c>
      <c r="Y246" s="21"/>
      <c r="Z246" s="21"/>
      <c r="AA246" s="74">
        <f t="shared" si="20"/>
        <v>0</v>
      </c>
      <c r="AB246" s="41">
        <v>5</v>
      </c>
      <c r="AC246" s="42">
        <v>411</v>
      </c>
      <c r="AD246" s="74">
        <f t="shared" si="21"/>
        <v>102.75</v>
      </c>
      <c r="AE246" s="74">
        <v>49</v>
      </c>
      <c r="AF246" s="74">
        <v>3583</v>
      </c>
      <c r="AG246" s="74">
        <f t="shared" si="22"/>
        <v>895.75</v>
      </c>
    </row>
    <row r="247" spans="1:33" ht="15.75" customHeight="1">
      <c r="A247" s="1">
        <v>245</v>
      </c>
      <c r="B247" s="51" t="s">
        <v>883</v>
      </c>
      <c r="C247" s="1" t="str">
        <f>VLOOKUP(B247,Remark!G:H,2,0)</f>
        <v>ONUT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74">
        <f t="shared" si="19"/>
        <v>0</v>
      </c>
      <c r="Y247" s="21"/>
      <c r="Z247" s="21"/>
      <c r="AA247" s="74">
        <f t="shared" si="20"/>
        <v>0</v>
      </c>
      <c r="AB247" s="41">
        <v>28</v>
      </c>
      <c r="AC247" s="42">
        <v>2000</v>
      </c>
      <c r="AD247" s="74">
        <f t="shared" si="21"/>
        <v>500</v>
      </c>
      <c r="AE247" s="74">
        <v>189</v>
      </c>
      <c r="AF247" s="74">
        <v>13327</v>
      </c>
      <c r="AG247" s="74">
        <f t="shared" si="22"/>
        <v>3331.75</v>
      </c>
    </row>
    <row r="248" spans="1:33" ht="15.75" customHeight="1">
      <c r="A248" s="1">
        <v>246</v>
      </c>
      <c r="B248" s="51" t="s">
        <v>884</v>
      </c>
      <c r="C248" s="1" t="str">
        <f>VLOOKUP(B248,Remark!G:H,2,0)</f>
        <v>BANA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74">
        <f t="shared" si="19"/>
        <v>0</v>
      </c>
      <c r="Y248" s="21"/>
      <c r="Z248" s="21"/>
      <c r="AA248" s="74">
        <f t="shared" si="20"/>
        <v>0</v>
      </c>
      <c r="AB248" s="41">
        <v>4</v>
      </c>
      <c r="AC248" s="42">
        <v>312</v>
      </c>
      <c r="AD248" s="74">
        <f t="shared" si="21"/>
        <v>78</v>
      </c>
      <c r="AE248" s="74">
        <v>94</v>
      </c>
      <c r="AF248" s="74">
        <v>6554</v>
      </c>
      <c r="AG248" s="74">
        <f t="shared" si="22"/>
        <v>1638.5</v>
      </c>
    </row>
    <row r="249" spans="1:33" ht="15.75" customHeight="1">
      <c r="A249" s="1">
        <v>247</v>
      </c>
      <c r="B249" s="51" t="s">
        <v>885</v>
      </c>
      <c r="C249" s="1" t="str">
        <f>VLOOKUP(B249,Remark!G:H,2,0)</f>
        <v>BANA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74">
        <f t="shared" si="19"/>
        <v>0</v>
      </c>
      <c r="Y249" s="21"/>
      <c r="Z249" s="21"/>
      <c r="AA249" s="74">
        <f t="shared" si="20"/>
        <v>0</v>
      </c>
      <c r="AB249" s="41">
        <v>9</v>
      </c>
      <c r="AC249" s="42">
        <v>583</v>
      </c>
      <c r="AD249" s="74">
        <f t="shared" si="21"/>
        <v>145.75</v>
      </c>
      <c r="AE249" s="74">
        <v>92</v>
      </c>
      <c r="AF249" s="74">
        <v>6016</v>
      </c>
      <c r="AG249" s="74">
        <f t="shared" si="22"/>
        <v>1504</v>
      </c>
    </row>
    <row r="250" spans="1:33" ht="15.75" customHeight="1">
      <c r="A250" s="1">
        <v>248</v>
      </c>
      <c r="B250" s="51" t="s">
        <v>886</v>
      </c>
      <c r="C250" s="1" t="str">
        <f>VLOOKUP(B250,Remark!G:H,2,0)</f>
        <v>SCON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74">
        <f t="shared" si="19"/>
        <v>0</v>
      </c>
      <c r="Y250" s="21"/>
      <c r="Z250" s="21"/>
      <c r="AA250" s="74">
        <f t="shared" si="20"/>
        <v>0</v>
      </c>
      <c r="AB250" s="41">
        <v>17</v>
      </c>
      <c r="AC250" s="42">
        <v>1099</v>
      </c>
      <c r="AD250" s="74">
        <f t="shared" si="21"/>
        <v>274.75</v>
      </c>
      <c r="AE250" s="74">
        <v>106</v>
      </c>
      <c r="AF250" s="74">
        <v>6498</v>
      </c>
      <c r="AG250" s="74">
        <f t="shared" si="22"/>
        <v>1624.5</v>
      </c>
    </row>
    <row r="251" spans="1:33" ht="15.75" customHeight="1">
      <c r="A251" s="1">
        <v>249</v>
      </c>
      <c r="B251" s="51" t="s">
        <v>887</v>
      </c>
      <c r="C251" s="1" t="str">
        <f>VLOOKUP(B251,Remark!G:H,2,0)</f>
        <v>BANA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74">
        <f t="shared" si="19"/>
        <v>0</v>
      </c>
      <c r="Y251" s="21"/>
      <c r="Z251" s="21"/>
      <c r="AA251" s="74">
        <f t="shared" si="20"/>
        <v>0</v>
      </c>
      <c r="AB251" s="41">
        <v>5</v>
      </c>
      <c r="AC251" s="42">
        <v>347</v>
      </c>
      <c r="AD251" s="74">
        <f t="shared" si="21"/>
        <v>86.75</v>
      </c>
      <c r="AE251" s="74">
        <v>131</v>
      </c>
      <c r="AF251" s="74">
        <v>8617</v>
      </c>
      <c r="AG251" s="74">
        <f t="shared" si="22"/>
        <v>2154.25</v>
      </c>
    </row>
    <row r="252" spans="1:33" ht="15.75" customHeight="1">
      <c r="A252" s="1">
        <v>250</v>
      </c>
      <c r="B252" s="51" t="s">
        <v>888</v>
      </c>
      <c r="C252" s="1" t="str">
        <f>VLOOKUP(B252,Remark!G:H,2,0)</f>
        <v>BANA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74">
        <f t="shared" si="19"/>
        <v>0</v>
      </c>
      <c r="Y252" s="21"/>
      <c r="Z252" s="21"/>
      <c r="AA252" s="74">
        <f t="shared" si="20"/>
        <v>0</v>
      </c>
      <c r="AB252" s="41">
        <v>12</v>
      </c>
      <c r="AC252" s="42">
        <v>732</v>
      </c>
      <c r="AD252" s="74">
        <f t="shared" si="21"/>
        <v>183</v>
      </c>
      <c r="AE252" s="74">
        <v>211</v>
      </c>
      <c r="AF252" s="74">
        <v>14369</v>
      </c>
      <c r="AG252" s="74">
        <f t="shared" si="22"/>
        <v>3592.25</v>
      </c>
    </row>
    <row r="253" spans="1:33" ht="15.75" customHeight="1">
      <c r="A253" s="1">
        <v>251</v>
      </c>
      <c r="B253" s="51" t="s">
        <v>889</v>
      </c>
      <c r="C253" s="1" t="str">
        <f>VLOOKUP(B253,Remark!G:H,2,0)</f>
        <v>BANA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74">
        <f t="shared" si="19"/>
        <v>0</v>
      </c>
      <c r="Y253" s="21"/>
      <c r="Z253" s="21"/>
      <c r="AA253" s="74">
        <f t="shared" si="20"/>
        <v>0</v>
      </c>
      <c r="AB253" s="41">
        <v>3</v>
      </c>
      <c r="AC253" s="42">
        <v>237</v>
      </c>
      <c r="AD253" s="74">
        <f t="shared" si="21"/>
        <v>59.25</v>
      </c>
      <c r="AE253" s="74">
        <v>51</v>
      </c>
      <c r="AF253" s="74">
        <v>3313</v>
      </c>
      <c r="AG253" s="74">
        <f t="shared" si="22"/>
        <v>828.25</v>
      </c>
    </row>
    <row r="254" spans="1:33" ht="15.75" customHeight="1">
      <c r="A254" s="1">
        <v>252</v>
      </c>
      <c r="B254" s="51" t="s">
        <v>890</v>
      </c>
      <c r="C254" s="1" t="str">
        <f>VLOOKUP(B254,Remark!G:H,2,0)</f>
        <v>Kerry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74">
        <f t="shared" si="19"/>
        <v>0</v>
      </c>
      <c r="Y254" s="21"/>
      <c r="Z254" s="21"/>
      <c r="AA254" s="74">
        <f t="shared" si="20"/>
        <v>0</v>
      </c>
      <c r="AB254" s="41">
        <v>2</v>
      </c>
      <c r="AC254" s="42">
        <v>178</v>
      </c>
      <c r="AD254" s="74">
        <f t="shared" si="21"/>
        <v>44.5</v>
      </c>
      <c r="AE254" s="74">
        <v>69</v>
      </c>
      <c r="AF254" s="74">
        <v>4611</v>
      </c>
      <c r="AG254" s="74">
        <f t="shared" si="22"/>
        <v>1152.75</v>
      </c>
    </row>
    <row r="255" spans="1:33" ht="15.75" customHeight="1">
      <c r="A255" s="1">
        <v>253</v>
      </c>
      <c r="B255" s="51" t="s">
        <v>891</v>
      </c>
      <c r="C255" s="1" t="str">
        <f>VLOOKUP(B255,Remark!G:H,2,0)</f>
        <v>Kerry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74">
        <f t="shared" si="19"/>
        <v>0</v>
      </c>
      <c r="Y255" s="21"/>
      <c r="Z255" s="21"/>
      <c r="AA255" s="74">
        <f t="shared" si="20"/>
        <v>0</v>
      </c>
      <c r="AB255" s="41">
        <v>3</v>
      </c>
      <c r="AC255" s="42">
        <v>253</v>
      </c>
      <c r="AD255" s="74">
        <f t="shared" si="21"/>
        <v>63.25</v>
      </c>
      <c r="AE255" s="74">
        <v>55</v>
      </c>
      <c r="AF255" s="74">
        <v>3561</v>
      </c>
      <c r="AG255" s="74">
        <f t="shared" si="22"/>
        <v>890.25</v>
      </c>
    </row>
    <row r="256" spans="1:33" ht="15.75" customHeight="1">
      <c r="A256" s="1">
        <v>254</v>
      </c>
      <c r="B256" s="51" t="s">
        <v>892</v>
      </c>
      <c r="C256" s="1" t="str">
        <f>VLOOKUP(B256,Remark!G:H,2,0)</f>
        <v>Kerry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74">
        <f t="shared" si="19"/>
        <v>0</v>
      </c>
      <c r="Y256" s="21"/>
      <c r="Z256" s="21"/>
      <c r="AA256" s="74">
        <f t="shared" si="20"/>
        <v>0</v>
      </c>
      <c r="AB256" s="41"/>
      <c r="AC256" s="42"/>
      <c r="AD256" s="74">
        <f t="shared" si="21"/>
        <v>0</v>
      </c>
      <c r="AE256" s="74">
        <v>46</v>
      </c>
      <c r="AF256" s="74">
        <v>3670</v>
      </c>
      <c r="AG256" s="74">
        <f t="shared" si="22"/>
        <v>917.5</v>
      </c>
    </row>
    <row r="257" spans="1:33" ht="15.75" customHeight="1">
      <c r="A257" s="1">
        <v>255</v>
      </c>
      <c r="B257" s="51" t="s">
        <v>893</v>
      </c>
      <c r="C257" s="1" t="str">
        <f>VLOOKUP(B257,Remark!G:H,2,0)</f>
        <v>Kerry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74">
        <f t="shared" si="19"/>
        <v>0</v>
      </c>
      <c r="Y257" s="21"/>
      <c r="Z257" s="21"/>
      <c r="AA257" s="74">
        <f t="shared" si="20"/>
        <v>0</v>
      </c>
      <c r="AB257" s="41">
        <v>2</v>
      </c>
      <c r="AC257" s="42">
        <v>118</v>
      </c>
      <c r="AD257" s="74">
        <f t="shared" si="21"/>
        <v>29.5</v>
      </c>
      <c r="AE257" s="74">
        <v>40</v>
      </c>
      <c r="AF257" s="74">
        <v>2608</v>
      </c>
      <c r="AG257" s="74">
        <f t="shared" si="22"/>
        <v>652</v>
      </c>
    </row>
    <row r="258" spans="1:33" ht="15.75" customHeight="1">
      <c r="A258" s="1">
        <v>256</v>
      </c>
      <c r="B258" s="51" t="s">
        <v>894</v>
      </c>
      <c r="C258" s="1" t="str">
        <f>VLOOKUP(B258,Remark!G:H,2,0)</f>
        <v>Kerry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74">
        <f t="shared" si="19"/>
        <v>0</v>
      </c>
      <c r="Y258" s="21"/>
      <c r="Z258" s="21"/>
      <c r="AA258" s="74">
        <f t="shared" si="20"/>
        <v>0</v>
      </c>
      <c r="AB258" s="41">
        <v>6</v>
      </c>
      <c r="AC258" s="42">
        <v>362</v>
      </c>
      <c r="AD258" s="74">
        <f t="shared" si="21"/>
        <v>90.5</v>
      </c>
      <c r="AE258" s="74">
        <v>106</v>
      </c>
      <c r="AF258" s="74">
        <v>6726</v>
      </c>
      <c r="AG258" s="74">
        <f t="shared" si="22"/>
        <v>1681.5</v>
      </c>
    </row>
    <row r="259" spans="1:33" ht="15.75" customHeight="1">
      <c r="A259" s="1">
        <v>257</v>
      </c>
      <c r="B259" s="51" t="s">
        <v>895</v>
      </c>
      <c r="C259" s="1" t="str">
        <f>VLOOKUP(B259,Remark!G:H,2,0)</f>
        <v>Kerry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74">
        <f t="shared" si="19"/>
        <v>0</v>
      </c>
      <c r="Y259" s="21"/>
      <c r="Z259" s="21"/>
      <c r="AA259" s="74">
        <f t="shared" si="20"/>
        <v>0</v>
      </c>
      <c r="AB259" s="41">
        <v>2</v>
      </c>
      <c r="AC259" s="42">
        <v>138</v>
      </c>
      <c r="AD259" s="74">
        <f t="shared" si="21"/>
        <v>34.5</v>
      </c>
      <c r="AE259" s="74">
        <v>44</v>
      </c>
      <c r="AF259" s="74">
        <v>3296</v>
      </c>
      <c r="AG259" s="74">
        <f t="shared" si="22"/>
        <v>824</v>
      </c>
    </row>
    <row r="260" spans="1:33" ht="15.75" customHeight="1">
      <c r="A260" s="1">
        <v>258</v>
      </c>
      <c r="B260" s="51" t="s">
        <v>896</v>
      </c>
      <c r="C260" s="1" t="str">
        <f>VLOOKUP(B260,Remark!G:H,2,0)</f>
        <v>Kerry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74">
        <f t="shared" ref="X260:X279" si="23">W260*25%</f>
        <v>0</v>
      </c>
      <c r="Y260" s="21"/>
      <c r="Z260" s="21"/>
      <c r="AA260" s="74">
        <f t="shared" ref="AA260:AA279" si="24">Z260*25%</f>
        <v>0</v>
      </c>
      <c r="AB260" s="41">
        <v>7</v>
      </c>
      <c r="AC260" s="42">
        <v>545</v>
      </c>
      <c r="AD260" s="74">
        <f t="shared" ref="AD260:AD279" si="25">AC260*25%</f>
        <v>136.25</v>
      </c>
      <c r="AE260" s="74">
        <v>66</v>
      </c>
      <c r="AF260" s="74">
        <v>5050</v>
      </c>
      <c r="AG260" s="74">
        <f t="shared" ref="AG260:AG323" si="26">AF260*25%</f>
        <v>1262.5</v>
      </c>
    </row>
    <row r="261" spans="1:33" ht="15.75" customHeight="1">
      <c r="A261" s="1">
        <v>259</v>
      </c>
      <c r="B261" s="51" t="s">
        <v>897</v>
      </c>
      <c r="C261" s="1" t="str">
        <f>VLOOKUP(B261,Remark!G:H,2,0)</f>
        <v>Kerry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74">
        <f t="shared" si="23"/>
        <v>0</v>
      </c>
      <c r="Y261" s="21"/>
      <c r="Z261" s="21"/>
      <c r="AA261" s="74">
        <f t="shared" si="24"/>
        <v>0</v>
      </c>
      <c r="AB261" s="41"/>
      <c r="AC261" s="42"/>
      <c r="AD261" s="74">
        <f t="shared" si="25"/>
        <v>0</v>
      </c>
      <c r="AE261" s="74">
        <v>13</v>
      </c>
      <c r="AF261" s="74">
        <v>1243</v>
      </c>
      <c r="AG261" s="74">
        <f t="shared" si="26"/>
        <v>310.75</v>
      </c>
    </row>
    <row r="262" spans="1:33" ht="15.75" customHeight="1">
      <c r="A262" s="1">
        <v>260</v>
      </c>
      <c r="B262" s="51" t="s">
        <v>898</v>
      </c>
      <c r="C262" s="1" t="str">
        <f>VLOOKUP(B262,Remark!G:H,2,0)</f>
        <v>Kerry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74">
        <f t="shared" si="23"/>
        <v>0</v>
      </c>
      <c r="Y262" s="21"/>
      <c r="Z262" s="21"/>
      <c r="AA262" s="74">
        <f t="shared" si="24"/>
        <v>0</v>
      </c>
      <c r="AB262" s="41"/>
      <c r="AC262" s="42"/>
      <c r="AD262" s="74">
        <f t="shared" si="25"/>
        <v>0</v>
      </c>
      <c r="AE262" s="74">
        <v>18</v>
      </c>
      <c r="AF262" s="74">
        <v>1266</v>
      </c>
      <c r="AG262" s="74">
        <f t="shared" si="26"/>
        <v>316.5</v>
      </c>
    </row>
    <row r="263" spans="1:33" ht="15.75" customHeight="1">
      <c r="A263" s="1">
        <v>261</v>
      </c>
      <c r="B263" s="51" t="s">
        <v>899</v>
      </c>
      <c r="C263" s="1" t="str">
        <f>VLOOKUP(B263,Remark!G:H,2,0)</f>
        <v>Kerry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74">
        <f t="shared" si="23"/>
        <v>0</v>
      </c>
      <c r="Y263" s="21"/>
      <c r="Z263" s="21"/>
      <c r="AA263" s="74">
        <f t="shared" si="24"/>
        <v>0</v>
      </c>
      <c r="AB263" s="41">
        <v>1</v>
      </c>
      <c r="AC263" s="42">
        <v>59</v>
      </c>
      <c r="AD263" s="74">
        <f t="shared" si="25"/>
        <v>14.75</v>
      </c>
      <c r="AE263" s="74">
        <v>77</v>
      </c>
      <c r="AF263" s="74">
        <v>4895</v>
      </c>
      <c r="AG263" s="74">
        <f t="shared" si="26"/>
        <v>1223.75</v>
      </c>
    </row>
    <row r="264" spans="1:33" ht="15.75" customHeight="1">
      <c r="A264" s="1">
        <v>262</v>
      </c>
      <c r="B264" s="51" t="s">
        <v>900</v>
      </c>
      <c r="C264" s="1" t="str">
        <f>VLOOKUP(B264,Remark!G:H,2,0)</f>
        <v>Kerry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74">
        <f t="shared" si="23"/>
        <v>0</v>
      </c>
      <c r="Y264" s="21"/>
      <c r="Z264" s="21"/>
      <c r="AA264" s="74">
        <f t="shared" si="24"/>
        <v>0</v>
      </c>
      <c r="AB264" s="41">
        <v>1</v>
      </c>
      <c r="AC264" s="42">
        <v>59</v>
      </c>
      <c r="AD264" s="74">
        <f t="shared" si="25"/>
        <v>14.75</v>
      </c>
      <c r="AE264" s="74">
        <v>71</v>
      </c>
      <c r="AF264" s="74">
        <v>5093</v>
      </c>
      <c r="AG264" s="74">
        <f t="shared" si="26"/>
        <v>1273.25</v>
      </c>
    </row>
    <row r="265" spans="1:33" ht="15.75" customHeight="1">
      <c r="A265" s="1">
        <v>263</v>
      </c>
      <c r="B265" s="51" t="s">
        <v>901</v>
      </c>
      <c r="C265" s="1" t="str">
        <f>VLOOKUP(B265,Remark!G:H,2,0)</f>
        <v>Kerry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74">
        <f t="shared" si="23"/>
        <v>0</v>
      </c>
      <c r="Y265" s="21"/>
      <c r="Z265" s="21"/>
      <c r="AA265" s="74">
        <f t="shared" si="24"/>
        <v>0</v>
      </c>
      <c r="AB265" s="41"/>
      <c r="AC265" s="42"/>
      <c r="AD265" s="74">
        <f t="shared" si="25"/>
        <v>0</v>
      </c>
      <c r="AE265" s="74">
        <v>75</v>
      </c>
      <c r="AF265" s="74">
        <v>4885</v>
      </c>
      <c r="AG265" s="74">
        <f t="shared" si="26"/>
        <v>1221.25</v>
      </c>
    </row>
    <row r="266" spans="1:33" ht="15.75" customHeight="1">
      <c r="A266" s="1">
        <v>264</v>
      </c>
      <c r="B266" s="51" t="s">
        <v>902</v>
      </c>
      <c r="C266" s="1" t="str">
        <f>VLOOKUP(B266,Remark!G:H,2,0)</f>
        <v>Kerry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74">
        <f t="shared" si="23"/>
        <v>0</v>
      </c>
      <c r="Y266" s="21"/>
      <c r="Z266" s="21"/>
      <c r="AA266" s="74">
        <f t="shared" si="24"/>
        <v>0</v>
      </c>
      <c r="AB266" s="41">
        <v>2</v>
      </c>
      <c r="AC266" s="42">
        <v>198</v>
      </c>
      <c r="AD266" s="74">
        <f t="shared" si="25"/>
        <v>49.5</v>
      </c>
      <c r="AE266" s="74">
        <v>68</v>
      </c>
      <c r="AF266" s="74">
        <v>5008</v>
      </c>
      <c r="AG266" s="74">
        <f t="shared" si="26"/>
        <v>1252</v>
      </c>
    </row>
    <row r="267" spans="1:33" ht="15.75" customHeight="1">
      <c r="A267" s="1">
        <v>265</v>
      </c>
      <c r="B267" s="51" t="s">
        <v>903</v>
      </c>
      <c r="C267" s="1" t="str">
        <f>VLOOKUP(B267,Remark!G:H,2,0)</f>
        <v>Kerry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74">
        <f t="shared" si="23"/>
        <v>0</v>
      </c>
      <c r="Y267" s="21"/>
      <c r="Z267" s="21"/>
      <c r="AA267" s="74">
        <f t="shared" si="24"/>
        <v>0</v>
      </c>
      <c r="AB267" s="41">
        <v>2</v>
      </c>
      <c r="AC267" s="42">
        <v>154</v>
      </c>
      <c r="AD267" s="74">
        <f t="shared" si="25"/>
        <v>38.5</v>
      </c>
      <c r="AE267" s="74">
        <v>100</v>
      </c>
      <c r="AF267" s="74">
        <v>6272</v>
      </c>
      <c r="AG267" s="74">
        <f t="shared" si="26"/>
        <v>1568</v>
      </c>
    </row>
    <row r="268" spans="1:33" ht="15.75" customHeight="1">
      <c r="A268" s="1">
        <v>266</v>
      </c>
      <c r="B268" s="51" t="s">
        <v>904</v>
      </c>
      <c r="C268" s="1" t="str">
        <f>VLOOKUP(B268,Remark!G:H,2,0)</f>
        <v>Kerry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74">
        <f t="shared" si="23"/>
        <v>0</v>
      </c>
      <c r="Y268" s="21"/>
      <c r="Z268" s="21"/>
      <c r="AA268" s="74">
        <f t="shared" si="24"/>
        <v>0</v>
      </c>
      <c r="AB268" s="41">
        <v>7</v>
      </c>
      <c r="AC268" s="42">
        <v>489</v>
      </c>
      <c r="AD268" s="74">
        <f t="shared" si="25"/>
        <v>122.25</v>
      </c>
      <c r="AE268" s="74">
        <v>42</v>
      </c>
      <c r="AF268" s="74">
        <v>2594</v>
      </c>
      <c r="AG268" s="74">
        <f t="shared" si="26"/>
        <v>648.5</v>
      </c>
    </row>
    <row r="269" spans="1:33" ht="15.75" customHeight="1">
      <c r="A269" s="1">
        <v>267</v>
      </c>
      <c r="B269" s="51" t="s">
        <v>905</v>
      </c>
      <c r="C269" s="1" t="str">
        <f>VLOOKUP(B269,Remark!G:H,2,0)</f>
        <v>Kerry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74">
        <f t="shared" si="23"/>
        <v>0</v>
      </c>
      <c r="Y269" s="21"/>
      <c r="Z269" s="21"/>
      <c r="AA269" s="74">
        <f t="shared" si="24"/>
        <v>0</v>
      </c>
      <c r="AB269" s="41">
        <v>1</v>
      </c>
      <c r="AC269" s="42">
        <v>59</v>
      </c>
      <c r="AD269" s="74">
        <f t="shared" si="25"/>
        <v>14.75</v>
      </c>
      <c r="AE269" s="74">
        <v>37</v>
      </c>
      <c r="AF269" s="74">
        <v>2691</v>
      </c>
      <c r="AG269" s="74">
        <f t="shared" si="26"/>
        <v>672.75</v>
      </c>
    </row>
    <row r="270" spans="1:33" ht="15.75" customHeight="1">
      <c r="A270" s="1">
        <v>268</v>
      </c>
      <c r="B270" s="51" t="s">
        <v>906</v>
      </c>
      <c r="C270" s="1" t="str">
        <f>VLOOKUP(B270,Remark!G:H,2,0)</f>
        <v>PINK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74">
        <f t="shared" si="23"/>
        <v>0</v>
      </c>
      <c r="Y270" s="21"/>
      <c r="Z270" s="21"/>
      <c r="AA270" s="74">
        <f t="shared" si="24"/>
        <v>0</v>
      </c>
      <c r="AB270" s="41"/>
      <c r="AC270" s="42"/>
      <c r="AD270" s="74">
        <f t="shared" si="25"/>
        <v>0</v>
      </c>
      <c r="AE270" s="74">
        <v>39</v>
      </c>
      <c r="AF270" s="74">
        <v>2341</v>
      </c>
      <c r="AG270" s="74">
        <f t="shared" si="26"/>
        <v>585.25</v>
      </c>
    </row>
    <row r="271" spans="1:33" ht="15.75" customHeight="1">
      <c r="A271" s="1">
        <v>269</v>
      </c>
      <c r="B271" s="51" t="s">
        <v>907</v>
      </c>
      <c r="C271" s="1" t="str">
        <f>VLOOKUP(B271,Remark!G:H,2,0)</f>
        <v>PINK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74">
        <f t="shared" si="23"/>
        <v>0</v>
      </c>
      <c r="Y271" s="21"/>
      <c r="Z271" s="21"/>
      <c r="AA271" s="74">
        <f t="shared" si="24"/>
        <v>0</v>
      </c>
      <c r="AB271" s="41">
        <v>4</v>
      </c>
      <c r="AC271" s="42">
        <v>396</v>
      </c>
      <c r="AD271" s="74">
        <f t="shared" si="25"/>
        <v>99</v>
      </c>
      <c r="AE271" s="74">
        <v>167</v>
      </c>
      <c r="AF271" s="74">
        <v>11093</v>
      </c>
      <c r="AG271" s="74">
        <f t="shared" si="26"/>
        <v>2773.25</v>
      </c>
    </row>
    <row r="272" spans="1:33" ht="15.75" customHeight="1">
      <c r="A272" s="1">
        <v>270</v>
      </c>
      <c r="B272" s="51" t="s">
        <v>908</v>
      </c>
      <c r="C272" s="1" t="str">
        <f>VLOOKUP(B272,Remark!G:H,2,0)</f>
        <v>Kerry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74">
        <f t="shared" si="23"/>
        <v>0</v>
      </c>
      <c r="Y272" s="21"/>
      <c r="Z272" s="21"/>
      <c r="AA272" s="74">
        <f t="shared" si="24"/>
        <v>0</v>
      </c>
      <c r="AB272" s="41">
        <v>5</v>
      </c>
      <c r="AC272" s="42">
        <v>431</v>
      </c>
      <c r="AD272" s="74">
        <f t="shared" si="25"/>
        <v>107.75</v>
      </c>
      <c r="AE272" s="74">
        <v>21</v>
      </c>
      <c r="AF272" s="74">
        <v>1511</v>
      </c>
      <c r="AG272" s="74">
        <f t="shared" si="26"/>
        <v>377.75</v>
      </c>
    </row>
    <row r="273" spans="1:33" ht="15.75" customHeight="1">
      <c r="A273" s="1">
        <v>271</v>
      </c>
      <c r="B273" s="51" t="s">
        <v>909</v>
      </c>
      <c r="C273" s="1" t="str">
        <f>VLOOKUP(B273,Remark!G:H,2,0)</f>
        <v>PINK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74">
        <f t="shared" si="23"/>
        <v>0</v>
      </c>
      <c r="Y273" s="21"/>
      <c r="Z273" s="21"/>
      <c r="AA273" s="74">
        <f t="shared" si="24"/>
        <v>0</v>
      </c>
      <c r="AB273" s="41"/>
      <c r="AC273" s="42"/>
      <c r="AD273" s="74">
        <f t="shared" si="25"/>
        <v>0</v>
      </c>
      <c r="AE273" s="74">
        <v>106</v>
      </c>
      <c r="AF273" s="74">
        <v>7502</v>
      </c>
      <c r="AG273" s="74">
        <f t="shared" si="26"/>
        <v>1875.5</v>
      </c>
    </row>
    <row r="274" spans="1:33" ht="15.75" customHeight="1">
      <c r="A274" s="1">
        <v>272</v>
      </c>
      <c r="B274" s="51" t="s">
        <v>910</v>
      </c>
      <c r="C274" s="1" t="str">
        <f>VLOOKUP(B274,Remark!G:H,2,0)</f>
        <v>PINK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74">
        <f t="shared" si="23"/>
        <v>0</v>
      </c>
      <c r="Y274" s="21"/>
      <c r="Z274" s="21"/>
      <c r="AA274" s="74">
        <f t="shared" si="24"/>
        <v>0</v>
      </c>
      <c r="AB274" s="41"/>
      <c r="AC274" s="42"/>
      <c r="AD274" s="74">
        <f t="shared" si="25"/>
        <v>0</v>
      </c>
      <c r="AE274" s="74">
        <v>84</v>
      </c>
      <c r="AF274" s="74">
        <v>5308</v>
      </c>
      <c r="AG274" s="74">
        <f t="shared" si="26"/>
        <v>1327</v>
      </c>
    </row>
    <row r="275" spans="1:33" ht="15.75" customHeight="1">
      <c r="A275" s="1">
        <v>273</v>
      </c>
      <c r="B275" s="51" t="s">
        <v>911</v>
      </c>
      <c r="C275" s="1" t="str">
        <f>VLOOKUP(B275,Remark!G:H,2,0)</f>
        <v>CHC4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74">
        <f t="shared" si="23"/>
        <v>0</v>
      </c>
      <c r="Y275" s="21"/>
      <c r="Z275" s="21"/>
      <c r="AA275" s="74">
        <f t="shared" si="24"/>
        <v>0</v>
      </c>
      <c r="AB275" s="41">
        <v>4</v>
      </c>
      <c r="AC275" s="42">
        <v>312</v>
      </c>
      <c r="AD275" s="74">
        <f t="shared" si="25"/>
        <v>78</v>
      </c>
      <c r="AE275" s="74">
        <v>101</v>
      </c>
      <c r="AF275" s="74">
        <v>6507</v>
      </c>
      <c r="AG275" s="74">
        <f t="shared" si="26"/>
        <v>1626.75</v>
      </c>
    </row>
    <row r="276" spans="1:33" ht="15.75" customHeight="1">
      <c r="A276" s="1">
        <v>274</v>
      </c>
      <c r="B276" s="51" t="s">
        <v>912</v>
      </c>
      <c r="C276" s="1" t="str">
        <f>VLOOKUP(B276,Remark!G:H,2,0)</f>
        <v>Kerry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74">
        <f t="shared" si="23"/>
        <v>0</v>
      </c>
      <c r="Y276" s="21"/>
      <c r="Z276" s="21"/>
      <c r="AA276" s="74">
        <f t="shared" si="24"/>
        <v>0</v>
      </c>
      <c r="AB276" s="41">
        <v>3</v>
      </c>
      <c r="AC276" s="42">
        <v>129</v>
      </c>
      <c r="AD276" s="74">
        <f t="shared" si="25"/>
        <v>32.25</v>
      </c>
      <c r="AE276" s="74">
        <v>60</v>
      </c>
      <c r="AF276" s="74">
        <v>3068</v>
      </c>
      <c r="AG276" s="74">
        <f t="shared" si="26"/>
        <v>767</v>
      </c>
    </row>
    <row r="277" spans="1:33" ht="15.75" customHeight="1">
      <c r="A277" s="1">
        <v>275</v>
      </c>
      <c r="B277" s="51" t="s">
        <v>913</v>
      </c>
      <c r="C277" s="1" t="str">
        <f>VLOOKUP(B277,Remark!G:H,2,0)</f>
        <v>CHC4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74">
        <f t="shared" si="23"/>
        <v>0</v>
      </c>
      <c r="Y277" s="21"/>
      <c r="Z277" s="21"/>
      <c r="AA277" s="74">
        <f t="shared" si="24"/>
        <v>0</v>
      </c>
      <c r="AB277" s="41"/>
      <c r="AC277" s="42"/>
      <c r="AD277" s="74">
        <f t="shared" si="25"/>
        <v>0</v>
      </c>
      <c r="AE277" s="74">
        <v>51</v>
      </c>
      <c r="AF277" s="74">
        <v>2917</v>
      </c>
      <c r="AG277" s="74">
        <f t="shared" si="26"/>
        <v>729.25</v>
      </c>
    </row>
    <row r="278" spans="1:33" ht="15.75" customHeight="1">
      <c r="A278" s="1">
        <v>276</v>
      </c>
      <c r="B278" s="51" t="s">
        <v>914</v>
      </c>
      <c r="C278" s="1" t="str">
        <f>VLOOKUP(B278,Remark!G:H,2,0)</f>
        <v>CHC4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74">
        <f t="shared" si="23"/>
        <v>0</v>
      </c>
      <c r="Y278" s="21"/>
      <c r="Z278" s="21"/>
      <c r="AA278" s="74">
        <f t="shared" si="24"/>
        <v>0</v>
      </c>
      <c r="AB278" s="41"/>
      <c r="AC278" s="42"/>
      <c r="AD278" s="74">
        <f t="shared" si="25"/>
        <v>0</v>
      </c>
      <c r="AE278" s="74">
        <v>28</v>
      </c>
      <c r="AF278" s="74">
        <v>2072</v>
      </c>
      <c r="AG278" s="74">
        <f t="shared" si="26"/>
        <v>518</v>
      </c>
    </row>
    <row r="279" spans="1:33" ht="15.75" customHeight="1">
      <c r="A279" s="1">
        <v>277</v>
      </c>
      <c r="B279" s="51" t="s">
        <v>915</v>
      </c>
      <c r="C279" s="1" t="str">
        <f>VLOOKUP(B279,Remark!G:H,2,0)</f>
        <v>Kerry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74">
        <f t="shared" si="23"/>
        <v>0</v>
      </c>
      <c r="Y279" s="21"/>
      <c r="Z279" s="21"/>
      <c r="AA279" s="74">
        <f t="shared" si="24"/>
        <v>0</v>
      </c>
      <c r="AB279" s="41">
        <v>1</v>
      </c>
      <c r="AC279" s="42">
        <v>35</v>
      </c>
      <c r="AD279" s="74">
        <f t="shared" si="25"/>
        <v>8.75</v>
      </c>
      <c r="AE279" s="74">
        <v>24</v>
      </c>
      <c r="AF279" s="74">
        <v>1680</v>
      </c>
      <c r="AG279" s="74">
        <f t="shared" si="26"/>
        <v>420</v>
      </c>
    </row>
    <row r="280" spans="1:33" ht="15.75" customHeight="1">
      <c r="A280" s="1">
        <v>278</v>
      </c>
      <c r="B280" s="95" t="s">
        <v>1096</v>
      </c>
      <c r="C280" s="1" t="str">
        <f>VLOOKUP(B280,Remark!G:H,2,0)</f>
        <v>Kerry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74"/>
      <c r="Y280" s="21"/>
      <c r="Z280" s="21"/>
      <c r="AA280" s="74"/>
      <c r="AB280" s="41"/>
      <c r="AC280" s="42"/>
      <c r="AD280" s="74"/>
      <c r="AE280" s="74">
        <v>107</v>
      </c>
      <c r="AF280" s="74">
        <v>6621</v>
      </c>
      <c r="AG280" s="74">
        <f t="shared" si="26"/>
        <v>1655.25</v>
      </c>
    </row>
    <row r="281" spans="1:33" ht="15.75" customHeight="1">
      <c r="A281" s="1">
        <v>279</v>
      </c>
      <c r="B281" s="95" t="s">
        <v>1097</v>
      </c>
      <c r="C281" s="1" t="str">
        <f>VLOOKUP(B281,Remark!G:H,2,0)</f>
        <v>Kerry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74"/>
      <c r="Y281" s="21"/>
      <c r="Z281" s="21"/>
      <c r="AA281" s="74"/>
      <c r="AB281" s="41"/>
      <c r="AC281" s="42"/>
      <c r="AD281" s="74"/>
      <c r="AE281" s="74">
        <v>57</v>
      </c>
      <c r="AF281" s="74">
        <v>3655</v>
      </c>
      <c r="AG281" s="74">
        <f t="shared" si="26"/>
        <v>913.75</v>
      </c>
    </row>
    <row r="282" spans="1:33" ht="15.75" customHeight="1">
      <c r="A282" s="1">
        <v>280</v>
      </c>
      <c r="B282" s="95" t="s">
        <v>1098</v>
      </c>
      <c r="C282" s="1" t="str">
        <f>VLOOKUP(B282,Remark!G:H,2,0)</f>
        <v>Kerry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74"/>
      <c r="Y282" s="21"/>
      <c r="Z282" s="21"/>
      <c r="AA282" s="74"/>
      <c r="AB282" s="41"/>
      <c r="AC282" s="42"/>
      <c r="AD282" s="74"/>
      <c r="AE282" s="74">
        <v>72</v>
      </c>
      <c r="AF282" s="74">
        <v>4984</v>
      </c>
      <c r="AG282" s="74">
        <f t="shared" si="26"/>
        <v>1246</v>
      </c>
    </row>
    <row r="283" spans="1:33" ht="15.75" customHeight="1">
      <c r="A283" s="1">
        <v>281</v>
      </c>
      <c r="B283" s="95" t="s">
        <v>1099</v>
      </c>
      <c r="C283" s="1" t="str">
        <f>VLOOKUP(B283,Remark!G:H,2,0)</f>
        <v>KVIL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74"/>
      <c r="Y283" s="21"/>
      <c r="Z283" s="21"/>
      <c r="AA283" s="74"/>
      <c r="AB283" s="41"/>
      <c r="AC283" s="42"/>
      <c r="AD283" s="74"/>
      <c r="AE283" s="74">
        <v>25</v>
      </c>
      <c r="AF283" s="74">
        <v>1799</v>
      </c>
      <c r="AG283" s="74">
        <f t="shared" si="26"/>
        <v>449.75</v>
      </c>
    </row>
    <row r="284" spans="1:33" ht="15.75" customHeight="1">
      <c r="A284" s="1">
        <v>282</v>
      </c>
      <c r="B284" s="95" t="s">
        <v>1100</v>
      </c>
      <c r="C284" s="1" t="str">
        <f>VLOOKUP(B284,Remark!G:H,2,0)</f>
        <v>Kerry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74"/>
      <c r="Y284" s="21"/>
      <c r="Z284" s="21"/>
      <c r="AA284" s="74"/>
      <c r="AB284" s="41"/>
      <c r="AC284" s="42"/>
      <c r="AD284" s="74"/>
      <c r="AE284" s="74">
        <v>30</v>
      </c>
      <c r="AF284" s="74">
        <v>2222</v>
      </c>
      <c r="AG284" s="74">
        <f t="shared" si="26"/>
        <v>555.5</v>
      </c>
    </row>
    <row r="285" spans="1:33" ht="15.75" customHeight="1">
      <c r="A285" s="1">
        <v>283</v>
      </c>
      <c r="B285" s="95" t="s">
        <v>1101</v>
      </c>
      <c r="C285" s="1" t="str">
        <f>VLOOKUP(B285,Remark!G:H,2,0)</f>
        <v>Kerry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74"/>
      <c r="Y285" s="21"/>
      <c r="Z285" s="21"/>
      <c r="AA285" s="74"/>
      <c r="AB285" s="41"/>
      <c r="AC285" s="42"/>
      <c r="AD285" s="74"/>
      <c r="AE285" s="74">
        <v>35</v>
      </c>
      <c r="AF285" s="74">
        <v>2117</v>
      </c>
      <c r="AG285" s="74">
        <f t="shared" si="26"/>
        <v>529.25</v>
      </c>
    </row>
    <row r="286" spans="1:33" ht="15.75" customHeight="1">
      <c r="A286" s="1">
        <v>284</v>
      </c>
      <c r="B286" s="95" t="s">
        <v>1102</v>
      </c>
      <c r="C286" s="1" t="str">
        <f>VLOOKUP(B286,Remark!G:H,2,0)</f>
        <v>LKAB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74"/>
      <c r="Y286" s="21"/>
      <c r="Z286" s="21"/>
      <c r="AA286" s="74"/>
      <c r="AB286" s="41"/>
      <c r="AC286" s="42"/>
      <c r="AD286" s="74"/>
      <c r="AE286" s="74">
        <v>106</v>
      </c>
      <c r="AF286" s="74">
        <v>6178</v>
      </c>
      <c r="AG286" s="74">
        <f t="shared" si="26"/>
        <v>1544.5</v>
      </c>
    </row>
    <row r="287" spans="1:33" ht="15.75" customHeight="1">
      <c r="A287" s="1">
        <v>285</v>
      </c>
      <c r="B287" s="95" t="s">
        <v>1103</v>
      </c>
      <c r="C287" s="1" t="str">
        <f>VLOOKUP(B287,Remark!G:H,2,0)</f>
        <v>SCON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74"/>
      <c r="Y287" s="21"/>
      <c r="Z287" s="21"/>
      <c r="AA287" s="74"/>
      <c r="AB287" s="41"/>
      <c r="AC287" s="42"/>
      <c r="AD287" s="74"/>
      <c r="AE287" s="74">
        <v>22</v>
      </c>
      <c r="AF287" s="74">
        <v>1402</v>
      </c>
      <c r="AG287" s="74">
        <f t="shared" si="26"/>
        <v>350.5</v>
      </c>
    </row>
    <row r="288" spans="1:33" ht="15.75" customHeight="1">
      <c r="A288" s="1">
        <v>286</v>
      </c>
      <c r="B288" s="95" t="s">
        <v>1104</v>
      </c>
      <c r="C288" s="1" t="str">
        <f>VLOOKUP(B288,Remark!G:H,2,0)</f>
        <v>KKAW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74"/>
      <c r="Y288" s="21"/>
      <c r="Z288" s="21"/>
      <c r="AA288" s="74"/>
      <c r="AB288" s="41"/>
      <c r="AC288" s="42"/>
      <c r="AD288" s="74"/>
      <c r="AE288" s="74">
        <v>50</v>
      </c>
      <c r="AF288" s="74">
        <v>3802</v>
      </c>
      <c r="AG288" s="74">
        <f t="shared" si="26"/>
        <v>950.5</v>
      </c>
    </row>
    <row r="289" spans="1:33" ht="15.75" customHeight="1">
      <c r="A289" s="1">
        <v>287</v>
      </c>
      <c r="B289" s="95" t="s">
        <v>1105</v>
      </c>
      <c r="C289" s="1" t="str">
        <f>VLOOKUP(B289,Remark!G:H,2,0)</f>
        <v>Kerry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74"/>
      <c r="Y289" s="21"/>
      <c r="Z289" s="21"/>
      <c r="AA289" s="74"/>
      <c r="AB289" s="41"/>
      <c r="AC289" s="42"/>
      <c r="AD289" s="74"/>
      <c r="AE289" s="74">
        <v>21</v>
      </c>
      <c r="AF289" s="74">
        <v>1295</v>
      </c>
      <c r="AG289" s="74">
        <f t="shared" si="26"/>
        <v>323.75</v>
      </c>
    </row>
    <row r="290" spans="1:33" ht="15.75" customHeight="1">
      <c r="A290" s="1">
        <v>288</v>
      </c>
      <c r="B290" s="95" t="s">
        <v>1106</v>
      </c>
      <c r="C290" s="1" t="str">
        <f>VLOOKUP(B290,Remark!G:H,2,0)</f>
        <v>Kerry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74"/>
      <c r="Y290" s="21"/>
      <c r="Z290" s="21"/>
      <c r="AA290" s="74"/>
      <c r="AB290" s="41"/>
      <c r="AC290" s="42"/>
      <c r="AD290" s="74"/>
      <c r="AE290" s="74">
        <v>30</v>
      </c>
      <c r="AF290" s="74">
        <v>2418</v>
      </c>
      <c r="AG290" s="74">
        <f t="shared" si="26"/>
        <v>604.5</v>
      </c>
    </row>
    <row r="291" spans="1:33" ht="15.75" customHeight="1">
      <c r="A291" s="1">
        <v>289</v>
      </c>
      <c r="B291" s="95" t="s">
        <v>1107</v>
      </c>
      <c r="C291" s="1" t="str">
        <f>VLOOKUP(B291,Remark!G:H,2,0)</f>
        <v>EKKA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74"/>
      <c r="Y291" s="21"/>
      <c r="Z291" s="21"/>
      <c r="AA291" s="74"/>
      <c r="AB291" s="41"/>
      <c r="AC291" s="42"/>
      <c r="AD291" s="74"/>
      <c r="AE291" s="74">
        <v>10</v>
      </c>
      <c r="AF291" s="74">
        <v>742</v>
      </c>
      <c r="AG291" s="74">
        <f t="shared" si="26"/>
        <v>185.5</v>
      </c>
    </row>
    <row r="292" spans="1:33" ht="15.75" customHeight="1">
      <c r="A292" s="1">
        <v>290</v>
      </c>
      <c r="B292" s="95" t="s">
        <v>1108</v>
      </c>
      <c r="C292" s="1" t="str">
        <f>VLOOKUP(B292,Remark!G:H,2,0)</f>
        <v>NKAM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74"/>
      <c r="Y292" s="21"/>
      <c r="Z292" s="21"/>
      <c r="AA292" s="74"/>
      <c r="AB292" s="41"/>
      <c r="AC292" s="42"/>
      <c r="AD292" s="74"/>
      <c r="AE292" s="74">
        <v>27</v>
      </c>
      <c r="AF292" s="74">
        <v>1589</v>
      </c>
      <c r="AG292" s="74">
        <f t="shared" si="26"/>
        <v>397.25</v>
      </c>
    </row>
    <row r="293" spans="1:33" ht="15.75" customHeight="1">
      <c r="A293" s="1">
        <v>291</v>
      </c>
      <c r="B293" s="95" t="s">
        <v>1109</v>
      </c>
      <c r="C293" s="1" t="str">
        <f>VLOOKUP(B293,Remark!G:H,2,0)</f>
        <v>NKAM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74"/>
      <c r="Y293" s="21"/>
      <c r="Z293" s="21"/>
      <c r="AA293" s="74"/>
      <c r="AB293" s="41"/>
      <c r="AC293" s="42"/>
      <c r="AD293" s="74"/>
      <c r="AE293" s="74">
        <v>36</v>
      </c>
      <c r="AF293" s="74">
        <v>2768</v>
      </c>
      <c r="AG293" s="74">
        <f t="shared" si="26"/>
        <v>692</v>
      </c>
    </row>
    <row r="294" spans="1:33" ht="15.75" customHeight="1">
      <c r="A294" s="1">
        <v>292</v>
      </c>
      <c r="B294" s="95" t="s">
        <v>1110</v>
      </c>
      <c r="C294" s="1" t="str">
        <f>VLOOKUP(B294,Remark!G:H,2,0)</f>
        <v>EKKA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74"/>
      <c r="Y294" s="21"/>
      <c r="Z294" s="21"/>
      <c r="AA294" s="74"/>
      <c r="AB294" s="41"/>
      <c r="AC294" s="42"/>
      <c r="AD294" s="74"/>
      <c r="AE294" s="74">
        <v>30</v>
      </c>
      <c r="AF294" s="74">
        <v>2030</v>
      </c>
      <c r="AG294" s="74">
        <f t="shared" si="26"/>
        <v>507.5</v>
      </c>
    </row>
    <row r="295" spans="1:33" ht="15.75" customHeight="1">
      <c r="A295" s="1">
        <v>293</v>
      </c>
      <c r="B295" s="95" t="s">
        <v>1111</v>
      </c>
      <c r="C295" s="1" t="str">
        <f>VLOOKUP(B295,Remark!G:H,2,0)</f>
        <v>NKAM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74"/>
      <c r="Y295" s="21"/>
      <c r="Z295" s="21"/>
      <c r="AA295" s="74"/>
      <c r="AB295" s="41"/>
      <c r="AC295" s="42"/>
      <c r="AD295" s="74"/>
      <c r="AE295" s="74">
        <v>52</v>
      </c>
      <c r="AF295" s="74">
        <v>4068</v>
      </c>
      <c r="AG295" s="74">
        <f t="shared" si="26"/>
        <v>1017</v>
      </c>
    </row>
    <row r="296" spans="1:33" ht="15.75" customHeight="1">
      <c r="A296" s="1">
        <v>294</v>
      </c>
      <c r="B296" s="95" t="s">
        <v>1112</v>
      </c>
      <c r="C296" s="1" t="str">
        <f>VLOOKUP(B296,Remark!G:H,2,0)</f>
        <v>EKKA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74"/>
      <c r="Y296" s="21"/>
      <c r="Z296" s="21"/>
      <c r="AA296" s="74"/>
      <c r="AB296" s="41"/>
      <c r="AC296" s="42"/>
      <c r="AD296" s="74"/>
      <c r="AE296" s="74">
        <v>14</v>
      </c>
      <c r="AF296" s="74">
        <v>926</v>
      </c>
      <c r="AG296" s="74">
        <f t="shared" si="26"/>
        <v>231.5</v>
      </c>
    </row>
    <row r="297" spans="1:33" ht="15.75" customHeight="1">
      <c r="A297" s="1">
        <v>295</v>
      </c>
      <c r="B297" s="95" t="s">
        <v>1113</v>
      </c>
      <c r="C297" s="1" t="str">
        <f>VLOOKUP(B297,Remark!G:H,2,0)</f>
        <v>TPLU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74"/>
      <c r="Y297" s="21"/>
      <c r="Z297" s="21"/>
      <c r="AA297" s="74"/>
      <c r="AB297" s="41"/>
      <c r="AC297" s="42"/>
      <c r="AD297" s="74"/>
      <c r="AE297" s="74">
        <v>99</v>
      </c>
      <c r="AF297" s="74">
        <v>6241</v>
      </c>
      <c r="AG297" s="74">
        <f t="shared" si="26"/>
        <v>1560.25</v>
      </c>
    </row>
    <row r="298" spans="1:33" ht="15.75" customHeight="1">
      <c r="A298" s="1">
        <v>296</v>
      </c>
      <c r="B298" s="95" t="s">
        <v>1114</v>
      </c>
      <c r="C298" s="1" t="str">
        <f>VLOOKUP(B298,Remark!G:H,2,0)</f>
        <v>TPLU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74"/>
      <c r="Y298" s="21"/>
      <c r="Z298" s="21"/>
      <c r="AA298" s="74"/>
      <c r="AB298" s="41"/>
      <c r="AC298" s="42"/>
      <c r="AD298" s="74"/>
      <c r="AE298" s="74">
        <v>77</v>
      </c>
      <c r="AF298" s="74">
        <v>4619</v>
      </c>
      <c r="AG298" s="74">
        <f t="shared" si="26"/>
        <v>1154.75</v>
      </c>
    </row>
    <row r="299" spans="1:33" ht="15.75" customHeight="1">
      <c r="A299" s="1">
        <v>297</v>
      </c>
      <c r="B299" s="95" t="s">
        <v>1115</v>
      </c>
      <c r="C299" s="1" t="str">
        <f>VLOOKUP(B299,Remark!G:H,2,0)</f>
        <v>Kerry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74"/>
      <c r="Y299" s="21"/>
      <c r="Z299" s="21"/>
      <c r="AA299" s="74"/>
      <c r="AB299" s="41"/>
      <c r="AC299" s="42"/>
      <c r="AD299" s="74"/>
      <c r="AE299" s="74">
        <v>82</v>
      </c>
      <c r="AF299" s="74">
        <v>5990</v>
      </c>
      <c r="AG299" s="74">
        <f t="shared" si="26"/>
        <v>1497.5</v>
      </c>
    </row>
    <row r="300" spans="1:33" ht="15.75" customHeight="1">
      <c r="A300" s="1">
        <v>298</v>
      </c>
      <c r="B300" s="95" t="s">
        <v>1116</v>
      </c>
      <c r="C300" s="1" t="str">
        <f>VLOOKUP(B300,Remark!G:H,2,0)</f>
        <v>Kerry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74"/>
      <c r="Y300" s="21"/>
      <c r="Z300" s="21"/>
      <c r="AA300" s="74"/>
      <c r="AB300" s="41"/>
      <c r="AC300" s="42"/>
      <c r="AD300" s="74"/>
      <c r="AE300" s="74">
        <v>45</v>
      </c>
      <c r="AF300" s="74">
        <v>3331</v>
      </c>
      <c r="AG300" s="74">
        <f t="shared" si="26"/>
        <v>832.75</v>
      </c>
    </row>
    <row r="301" spans="1:33" ht="15.75" customHeight="1">
      <c r="A301" s="1">
        <v>299</v>
      </c>
      <c r="B301" s="95" t="s">
        <v>1117</v>
      </c>
      <c r="C301" s="1" t="str">
        <f>VLOOKUP(B301,Remark!G:H,2,0)</f>
        <v>Kerry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74"/>
      <c r="Y301" s="21"/>
      <c r="Z301" s="21"/>
      <c r="AA301" s="74"/>
      <c r="AB301" s="41"/>
      <c r="AC301" s="42"/>
      <c r="AD301" s="74"/>
      <c r="AE301" s="74">
        <v>18</v>
      </c>
      <c r="AF301" s="74">
        <v>1458</v>
      </c>
      <c r="AG301" s="74">
        <f t="shared" si="26"/>
        <v>364.5</v>
      </c>
    </row>
    <row r="302" spans="1:33" ht="15.75" customHeight="1">
      <c r="A302" s="1">
        <v>300</v>
      </c>
      <c r="B302" s="95" t="s">
        <v>1118</v>
      </c>
      <c r="C302" s="1" t="str">
        <f>VLOOKUP(B302,Remark!G:H,2,0)</f>
        <v>Kerry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74"/>
      <c r="Y302" s="21"/>
      <c r="Z302" s="21"/>
      <c r="AA302" s="74"/>
      <c r="AB302" s="41"/>
      <c r="AC302" s="42"/>
      <c r="AD302" s="74"/>
      <c r="AE302" s="74">
        <v>49</v>
      </c>
      <c r="AF302" s="74">
        <v>3771</v>
      </c>
      <c r="AG302" s="74">
        <f t="shared" si="26"/>
        <v>942.75</v>
      </c>
    </row>
    <row r="303" spans="1:33" ht="15.75" customHeight="1">
      <c r="A303" s="1">
        <v>301</v>
      </c>
      <c r="B303" s="95" t="s">
        <v>1119</v>
      </c>
      <c r="C303" s="1" t="str">
        <f>VLOOKUP(B303,Remark!G:H,2,0)</f>
        <v>TNON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74"/>
      <c r="Y303" s="21"/>
      <c r="Z303" s="21"/>
      <c r="AA303" s="74"/>
      <c r="AB303" s="41"/>
      <c r="AC303" s="42"/>
      <c r="AD303" s="74"/>
      <c r="AE303" s="74">
        <v>68</v>
      </c>
      <c r="AF303" s="74">
        <v>4532</v>
      </c>
      <c r="AG303" s="74">
        <f t="shared" si="26"/>
        <v>1133</v>
      </c>
    </row>
    <row r="304" spans="1:33" ht="15.75" customHeight="1">
      <c r="A304" s="1">
        <v>302</v>
      </c>
      <c r="B304" s="95" t="s">
        <v>1120</v>
      </c>
      <c r="C304" s="1" t="str">
        <f>VLOOKUP(B304,Remark!G:H,2,0)</f>
        <v>TNON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74"/>
      <c r="Y304" s="21"/>
      <c r="Z304" s="21"/>
      <c r="AA304" s="74"/>
      <c r="AB304" s="41"/>
      <c r="AC304" s="42"/>
      <c r="AD304" s="74"/>
      <c r="AE304" s="74">
        <v>38</v>
      </c>
      <c r="AF304" s="74">
        <v>2530</v>
      </c>
      <c r="AG304" s="74">
        <f t="shared" si="26"/>
        <v>632.5</v>
      </c>
    </row>
    <row r="305" spans="1:33" ht="15.75" customHeight="1">
      <c r="A305" s="1">
        <v>303</v>
      </c>
      <c r="B305" s="95" t="s">
        <v>1121</v>
      </c>
      <c r="C305" s="1" t="str">
        <f>VLOOKUP(B305,Remark!G:H,2,0)</f>
        <v>Kerry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74"/>
      <c r="Y305" s="21"/>
      <c r="Z305" s="21"/>
      <c r="AA305" s="74"/>
      <c r="AB305" s="41"/>
      <c r="AC305" s="42"/>
      <c r="AD305" s="74"/>
      <c r="AE305" s="74">
        <v>21</v>
      </c>
      <c r="AF305" s="74">
        <v>1555</v>
      </c>
      <c r="AG305" s="74">
        <f t="shared" si="26"/>
        <v>388.75</v>
      </c>
    </row>
    <row r="306" spans="1:33" ht="15.75" customHeight="1">
      <c r="A306" s="1">
        <v>304</v>
      </c>
      <c r="B306" s="95" t="s">
        <v>1122</v>
      </c>
      <c r="C306" s="1" t="str">
        <f>VLOOKUP(B306,Remark!G:H,2,0)</f>
        <v>TNON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74"/>
      <c r="Y306" s="21"/>
      <c r="Z306" s="21"/>
      <c r="AA306" s="74"/>
      <c r="AB306" s="41"/>
      <c r="AC306" s="42"/>
      <c r="AD306" s="74"/>
      <c r="AE306" s="74">
        <v>57</v>
      </c>
      <c r="AF306" s="74">
        <v>3595</v>
      </c>
      <c r="AG306" s="74">
        <f t="shared" si="26"/>
        <v>898.75</v>
      </c>
    </row>
    <row r="307" spans="1:33" ht="15.75" customHeight="1">
      <c r="A307" s="1">
        <v>305</v>
      </c>
      <c r="B307" s="95" t="s">
        <v>1123</v>
      </c>
      <c r="C307" s="1" t="str">
        <f>VLOOKUP(B307,Remark!G:H,2,0)</f>
        <v>TNON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74"/>
      <c r="Y307" s="21"/>
      <c r="Z307" s="21"/>
      <c r="AA307" s="74"/>
      <c r="AB307" s="41"/>
      <c r="AC307" s="42"/>
      <c r="AD307" s="74"/>
      <c r="AE307" s="74">
        <v>10</v>
      </c>
      <c r="AF307" s="74">
        <v>866</v>
      </c>
      <c r="AG307" s="74">
        <f t="shared" si="26"/>
        <v>216.5</v>
      </c>
    </row>
    <row r="308" spans="1:33" ht="15.75" customHeight="1">
      <c r="A308" s="1">
        <v>306</v>
      </c>
      <c r="B308" s="95" t="s">
        <v>1124</v>
      </c>
      <c r="C308" s="1" t="str">
        <f>VLOOKUP(B308,Remark!G:H,2,0)</f>
        <v>TNON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74"/>
      <c r="Y308" s="21"/>
      <c r="Z308" s="21"/>
      <c r="AA308" s="74"/>
      <c r="AB308" s="41"/>
      <c r="AC308" s="42"/>
      <c r="AD308" s="74"/>
      <c r="AE308" s="74">
        <v>45</v>
      </c>
      <c r="AF308" s="74">
        <v>3019</v>
      </c>
      <c r="AG308" s="74">
        <f t="shared" si="26"/>
        <v>754.75</v>
      </c>
    </row>
    <row r="309" spans="1:33" ht="15.75" customHeight="1">
      <c r="A309" s="1">
        <v>307</v>
      </c>
      <c r="B309" s="95" t="s">
        <v>1125</v>
      </c>
      <c r="C309" s="1" t="str">
        <f>VLOOKUP(B309,Remark!G:H,2,0)</f>
        <v>TNON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74"/>
      <c r="Y309" s="21"/>
      <c r="Z309" s="21"/>
      <c r="AA309" s="74"/>
      <c r="AB309" s="41"/>
      <c r="AC309" s="42"/>
      <c r="AD309" s="74"/>
      <c r="AE309" s="74">
        <v>22</v>
      </c>
      <c r="AF309" s="74">
        <v>1298</v>
      </c>
      <c r="AG309" s="74">
        <f t="shared" si="26"/>
        <v>324.5</v>
      </c>
    </row>
    <row r="310" spans="1:33" ht="15.75" customHeight="1">
      <c r="A310" s="1">
        <v>308</v>
      </c>
      <c r="B310" s="95" t="s">
        <v>1126</v>
      </c>
      <c r="C310" s="1" t="str">
        <f>VLOOKUP(B310,Remark!G:H,2,0)</f>
        <v>BYAI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74"/>
      <c r="Y310" s="21"/>
      <c r="Z310" s="21"/>
      <c r="AA310" s="74"/>
      <c r="AB310" s="41"/>
      <c r="AC310" s="42"/>
      <c r="AD310" s="74"/>
      <c r="AE310" s="74">
        <v>12</v>
      </c>
      <c r="AF310" s="74">
        <v>712</v>
      </c>
      <c r="AG310" s="74">
        <f t="shared" si="26"/>
        <v>178</v>
      </c>
    </row>
    <row r="311" spans="1:33" ht="15.75" customHeight="1">
      <c r="A311" s="1">
        <v>309</v>
      </c>
      <c r="B311" s="95" t="s">
        <v>1127</v>
      </c>
      <c r="C311" s="1" t="str">
        <f>VLOOKUP(B311,Remark!G:H,2,0)</f>
        <v>TNON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74"/>
      <c r="Y311" s="21"/>
      <c r="Z311" s="21"/>
      <c r="AA311" s="74"/>
      <c r="AB311" s="41"/>
      <c r="AC311" s="42"/>
      <c r="AD311" s="74"/>
      <c r="AE311" s="74">
        <v>34</v>
      </c>
      <c r="AF311" s="74">
        <v>2406</v>
      </c>
      <c r="AG311" s="74">
        <f t="shared" si="26"/>
        <v>601.5</v>
      </c>
    </row>
    <row r="312" spans="1:33" ht="15.75" customHeight="1">
      <c r="A312" s="1">
        <v>310</v>
      </c>
      <c r="B312" s="95" t="s">
        <v>1128</v>
      </c>
      <c r="C312" s="1" t="str">
        <f>VLOOKUP(B312,Remark!G:H,2,0)</f>
        <v>TNON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74"/>
      <c r="Y312" s="21"/>
      <c r="Z312" s="21"/>
      <c r="AA312" s="74"/>
      <c r="AB312" s="41"/>
      <c r="AC312" s="42"/>
      <c r="AD312" s="74"/>
      <c r="AE312" s="74">
        <v>68</v>
      </c>
      <c r="AF312" s="74">
        <v>4848</v>
      </c>
      <c r="AG312" s="74">
        <f t="shared" si="26"/>
        <v>1212</v>
      </c>
    </row>
    <row r="313" spans="1:33" ht="15.75" customHeight="1">
      <c r="A313" s="1">
        <v>311</v>
      </c>
      <c r="B313" s="95" t="s">
        <v>1129</v>
      </c>
      <c r="C313" s="1" t="str">
        <f>VLOOKUP(B313,Remark!G:H,2,0)</f>
        <v>TNON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74"/>
      <c r="Y313" s="21"/>
      <c r="Z313" s="21"/>
      <c r="AA313" s="74"/>
      <c r="AB313" s="41"/>
      <c r="AC313" s="42"/>
      <c r="AD313" s="74"/>
      <c r="AE313" s="74">
        <v>23</v>
      </c>
      <c r="AF313" s="74">
        <v>1881</v>
      </c>
      <c r="AG313" s="74">
        <f t="shared" si="26"/>
        <v>470.25</v>
      </c>
    </row>
    <row r="314" spans="1:33" ht="15.75" customHeight="1">
      <c r="A314" s="1">
        <v>312</v>
      </c>
      <c r="B314" s="95" t="s">
        <v>1130</v>
      </c>
      <c r="C314" s="1" t="str">
        <f>VLOOKUP(B314,Remark!G:H,2,0)</f>
        <v>BYAI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74"/>
      <c r="Y314" s="21"/>
      <c r="Z314" s="21"/>
      <c r="AA314" s="74"/>
      <c r="AB314" s="41"/>
      <c r="AC314" s="42"/>
      <c r="AD314" s="74"/>
      <c r="AE314" s="74">
        <v>8</v>
      </c>
      <c r="AF314" s="74">
        <v>648</v>
      </c>
      <c r="AG314" s="74">
        <f t="shared" si="26"/>
        <v>162</v>
      </c>
    </row>
    <row r="315" spans="1:33" ht="15.75" customHeight="1">
      <c r="A315" s="1">
        <v>313</v>
      </c>
      <c r="B315" s="95" t="s">
        <v>1131</v>
      </c>
      <c r="C315" s="1" t="str">
        <f>VLOOKUP(B315,Remark!G:H,2,0)</f>
        <v>NAIN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74"/>
      <c r="Y315" s="21"/>
      <c r="Z315" s="21"/>
      <c r="AA315" s="74"/>
      <c r="AB315" s="41"/>
      <c r="AC315" s="42"/>
      <c r="AD315" s="74"/>
      <c r="AE315" s="74">
        <v>40</v>
      </c>
      <c r="AF315" s="74">
        <v>2704</v>
      </c>
      <c r="AG315" s="74">
        <f t="shared" si="26"/>
        <v>676</v>
      </c>
    </row>
    <row r="316" spans="1:33" ht="15.75" customHeight="1">
      <c r="A316" s="1">
        <v>314</v>
      </c>
      <c r="B316" s="95" t="s">
        <v>1132</v>
      </c>
      <c r="C316" s="1" t="str">
        <f>VLOOKUP(B316,Remark!G:H,2,0)</f>
        <v>BBUA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74"/>
      <c r="Y316" s="21"/>
      <c r="Z316" s="21"/>
      <c r="AA316" s="74"/>
      <c r="AB316" s="41"/>
      <c r="AC316" s="42"/>
      <c r="AD316" s="74"/>
      <c r="AE316" s="74">
        <v>19</v>
      </c>
      <c r="AF316" s="74">
        <v>1133</v>
      </c>
      <c r="AG316" s="74">
        <f t="shared" si="26"/>
        <v>283.25</v>
      </c>
    </row>
    <row r="317" spans="1:33" ht="15.75" customHeight="1">
      <c r="A317" s="1">
        <v>315</v>
      </c>
      <c r="B317" s="95" t="s">
        <v>1133</v>
      </c>
      <c r="C317" s="1" t="str">
        <f>VLOOKUP(B317,Remark!G:H,2,0)</f>
        <v>MTNG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74"/>
      <c r="Y317" s="21"/>
      <c r="Z317" s="21"/>
      <c r="AA317" s="74"/>
      <c r="AB317" s="41"/>
      <c r="AC317" s="42"/>
      <c r="AD317" s="74"/>
      <c r="AE317" s="74">
        <v>29</v>
      </c>
      <c r="AF317" s="74">
        <v>2119</v>
      </c>
      <c r="AG317" s="74">
        <f t="shared" si="26"/>
        <v>529.75</v>
      </c>
    </row>
    <row r="318" spans="1:33" ht="15.75" customHeight="1">
      <c r="A318" s="1">
        <v>316</v>
      </c>
      <c r="B318" s="95" t="s">
        <v>1134</v>
      </c>
      <c r="C318" s="1" t="str">
        <f>VLOOKUP(B318,Remark!G:H,2,0)</f>
        <v>MTNG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74"/>
      <c r="Y318" s="21"/>
      <c r="Z318" s="21"/>
      <c r="AA318" s="74"/>
      <c r="AB318" s="41"/>
      <c r="AC318" s="42"/>
      <c r="AD318" s="74"/>
      <c r="AE318" s="74">
        <v>16</v>
      </c>
      <c r="AF318" s="74">
        <v>964</v>
      </c>
      <c r="AG318" s="74">
        <f t="shared" si="26"/>
        <v>241</v>
      </c>
    </row>
    <row r="319" spans="1:33" ht="15.75" customHeight="1">
      <c r="A319" s="1">
        <v>317</v>
      </c>
      <c r="B319" s="95" t="s">
        <v>1135</v>
      </c>
      <c r="C319" s="1" t="str">
        <f>VLOOKUP(B319,Remark!G:H,2,0)</f>
        <v>MTNG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74"/>
      <c r="Y319" s="21"/>
      <c r="Z319" s="21"/>
      <c r="AA319" s="74"/>
      <c r="AB319" s="41"/>
      <c r="AC319" s="42"/>
      <c r="AD319" s="74"/>
      <c r="AE319" s="74">
        <v>23</v>
      </c>
      <c r="AF319" s="74">
        <v>1693</v>
      </c>
      <c r="AG319" s="74">
        <f t="shared" si="26"/>
        <v>423.25</v>
      </c>
    </row>
    <row r="320" spans="1:33" ht="15.75" customHeight="1">
      <c r="A320" s="1">
        <v>318</v>
      </c>
      <c r="B320" s="95" t="s">
        <v>1136</v>
      </c>
      <c r="C320" s="1" t="str">
        <f>VLOOKUP(B320,Remark!G:H,2,0)</f>
        <v>BYAI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74"/>
      <c r="Y320" s="21"/>
      <c r="Z320" s="21"/>
      <c r="AA320" s="74"/>
      <c r="AB320" s="41"/>
      <c r="AC320" s="42"/>
      <c r="AD320" s="74"/>
      <c r="AE320" s="74">
        <v>20</v>
      </c>
      <c r="AF320" s="74">
        <v>1356</v>
      </c>
      <c r="AG320" s="74">
        <f t="shared" si="26"/>
        <v>339</v>
      </c>
    </row>
    <row r="321" spans="1:33" ht="15.75" customHeight="1">
      <c r="A321" s="1">
        <v>319</v>
      </c>
      <c r="B321" s="95" t="s">
        <v>1137</v>
      </c>
      <c r="C321" s="1" t="str">
        <f>VLOOKUP(B321,Remark!G:H,2,0)</f>
        <v>TNON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74"/>
      <c r="Y321" s="21"/>
      <c r="Z321" s="21"/>
      <c r="AA321" s="74"/>
      <c r="AB321" s="41"/>
      <c r="AC321" s="42"/>
      <c r="AD321" s="74"/>
      <c r="AE321" s="74">
        <v>53</v>
      </c>
      <c r="AF321" s="74">
        <v>3627</v>
      </c>
      <c r="AG321" s="74">
        <f t="shared" si="26"/>
        <v>906.75</v>
      </c>
    </row>
    <row r="322" spans="1:33" ht="15.75" customHeight="1">
      <c r="A322" s="1">
        <v>320</v>
      </c>
      <c r="B322" s="95" t="s">
        <v>1138</v>
      </c>
      <c r="C322" s="1" t="str">
        <f>VLOOKUP(B322,Remark!G:H,2,0)</f>
        <v>BYAI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74"/>
      <c r="Y322" s="21"/>
      <c r="Z322" s="21"/>
      <c r="AA322" s="74"/>
      <c r="AB322" s="41"/>
      <c r="AC322" s="42"/>
      <c r="AD322" s="74"/>
      <c r="AE322" s="74">
        <v>9</v>
      </c>
      <c r="AF322" s="74">
        <v>647</v>
      </c>
      <c r="AG322" s="74">
        <f t="shared" si="26"/>
        <v>161.75</v>
      </c>
    </row>
    <row r="323" spans="1:33" ht="15.75" customHeight="1">
      <c r="A323" s="1">
        <v>321</v>
      </c>
      <c r="B323" s="95" t="s">
        <v>1139</v>
      </c>
      <c r="C323" s="1" t="str">
        <f>VLOOKUP(B323,Remark!G:H,2,0)</f>
        <v>NAIN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74"/>
      <c r="Y323" s="21"/>
      <c r="Z323" s="21"/>
      <c r="AA323" s="74"/>
      <c r="AB323" s="41"/>
      <c r="AC323" s="42"/>
      <c r="AD323" s="74"/>
      <c r="AE323" s="74">
        <v>19</v>
      </c>
      <c r="AF323" s="74">
        <v>1293</v>
      </c>
      <c r="AG323" s="74">
        <f t="shared" si="26"/>
        <v>323.25</v>
      </c>
    </row>
    <row r="324" spans="1:33" ht="15.75" customHeight="1">
      <c r="A324" s="1">
        <v>322</v>
      </c>
      <c r="B324" s="95" t="s">
        <v>1140</v>
      </c>
      <c r="C324" s="1" t="str">
        <f>VLOOKUP(B324,Remark!G:H,2,0)</f>
        <v>TAIT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74"/>
      <c r="Y324" s="21"/>
      <c r="Z324" s="21"/>
      <c r="AA324" s="74"/>
      <c r="AB324" s="41"/>
      <c r="AC324" s="42"/>
      <c r="AD324" s="74"/>
      <c r="AE324" s="74">
        <v>10</v>
      </c>
      <c r="AF324" s="74">
        <v>654</v>
      </c>
      <c r="AG324" s="74">
        <f t="shared" ref="AG324:AG348" si="27">AF324*25%</f>
        <v>163.5</v>
      </c>
    </row>
    <row r="325" spans="1:33" ht="15.75" customHeight="1">
      <c r="A325" s="1">
        <v>323</v>
      </c>
      <c r="B325" s="95" t="s">
        <v>1141</v>
      </c>
      <c r="C325" s="1" t="str">
        <f>VLOOKUP(B325,Remark!G:H,2,0)</f>
        <v>BYAI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74"/>
      <c r="Y325" s="21"/>
      <c r="Z325" s="21"/>
      <c r="AA325" s="74"/>
      <c r="AB325" s="41"/>
      <c r="AC325" s="42"/>
      <c r="AD325" s="74"/>
      <c r="AE325" s="74">
        <v>17</v>
      </c>
      <c r="AF325" s="74">
        <v>1187</v>
      </c>
      <c r="AG325" s="74">
        <f t="shared" si="27"/>
        <v>296.75</v>
      </c>
    </row>
    <row r="326" spans="1:33" ht="15.75" customHeight="1">
      <c r="A326" s="1">
        <v>324</v>
      </c>
      <c r="B326" s="95" t="s">
        <v>1142</v>
      </c>
      <c r="C326" s="1" t="str">
        <f>VLOOKUP(B326,Remark!G:H,2,0)</f>
        <v>Kerry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74"/>
      <c r="Y326" s="21"/>
      <c r="Z326" s="21"/>
      <c r="AA326" s="74"/>
      <c r="AB326" s="41"/>
      <c r="AC326" s="42"/>
      <c r="AD326" s="74"/>
      <c r="AE326" s="74">
        <v>40</v>
      </c>
      <c r="AF326" s="74">
        <v>2800</v>
      </c>
      <c r="AG326" s="74">
        <f t="shared" si="27"/>
        <v>700</v>
      </c>
    </row>
    <row r="327" spans="1:33" ht="15.75" customHeight="1">
      <c r="A327" s="1">
        <v>325</v>
      </c>
      <c r="B327" s="95" t="s">
        <v>1143</v>
      </c>
      <c r="C327" s="1" t="str">
        <f>VLOOKUP(B327,Remark!G:H,2,0)</f>
        <v>BYAI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74"/>
      <c r="Y327" s="21"/>
      <c r="Z327" s="21"/>
      <c r="AA327" s="74"/>
      <c r="AB327" s="41"/>
      <c r="AC327" s="42"/>
      <c r="AD327" s="74"/>
      <c r="AE327" s="74">
        <v>17</v>
      </c>
      <c r="AF327" s="74">
        <v>1415</v>
      </c>
      <c r="AG327" s="74">
        <f t="shared" si="27"/>
        <v>353.75</v>
      </c>
    </row>
    <row r="328" spans="1:33" ht="15.75" customHeight="1">
      <c r="A328" s="1">
        <v>326</v>
      </c>
      <c r="B328" s="95" t="s">
        <v>1144</v>
      </c>
      <c r="C328" s="1" t="str">
        <f>VLOOKUP(B328,Remark!G:H,2,0)</f>
        <v>BYAI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74"/>
      <c r="Y328" s="21"/>
      <c r="Z328" s="21"/>
      <c r="AA328" s="74"/>
      <c r="AB328" s="41"/>
      <c r="AC328" s="42"/>
      <c r="AD328" s="74"/>
      <c r="AE328" s="74">
        <v>7</v>
      </c>
      <c r="AF328" s="74">
        <v>629</v>
      </c>
      <c r="AG328" s="74">
        <f t="shared" si="27"/>
        <v>157.25</v>
      </c>
    </row>
    <row r="329" spans="1:33" ht="15.75" customHeight="1">
      <c r="A329" s="1">
        <v>327</v>
      </c>
      <c r="B329" s="95" t="s">
        <v>1145</v>
      </c>
      <c r="C329" s="1" t="str">
        <f>VLOOKUP(B329,Remark!G:H,2,0)</f>
        <v>BBUA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74"/>
      <c r="Y329" s="21"/>
      <c r="Z329" s="21"/>
      <c r="AA329" s="74"/>
      <c r="AB329" s="41"/>
      <c r="AC329" s="42"/>
      <c r="AD329" s="74"/>
      <c r="AE329" s="74">
        <v>23</v>
      </c>
      <c r="AF329" s="74">
        <v>1621</v>
      </c>
      <c r="AG329" s="74">
        <f t="shared" si="27"/>
        <v>405.25</v>
      </c>
    </row>
    <row r="330" spans="1:33" ht="15.75" customHeight="1">
      <c r="A330" s="1">
        <v>328</v>
      </c>
      <c r="B330" s="95" t="s">
        <v>1146</v>
      </c>
      <c r="C330" s="1" t="str">
        <f>VLOOKUP(B330,Remark!G:H,2,0)</f>
        <v>TSIT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74"/>
      <c r="Y330" s="21"/>
      <c r="Z330" s="21"/>
      <c r="AA330" s="74"/>
      <c r="AB330" s="41"/>
      <c r="AC330" s="42"/>
      <c r="AD330" s="74"/>
      <c r="AE330" s="74">
        <v>13</v>
      </c>
      <c r="AF330" s="74">
        <v>999</v>
      </c>
      <c r="AG330" s="74">
        <f t="shared" si="27"/>
        <v>249.75</v>
      </c>
    </row>
    <row r="331" spans="1:33" ht="15.75" customHeight="1">
      <c r="A331" s="1">
        <v>329</v>
      </c>
      <c r="B331" s="95" t="s">
        <v>1147</v>
      </c>
      <c r="C331" s="1" t="str">
        <f>VLOOKUP(B331,Remark!G:H,2,0)</f>
        <v>TYA3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74"/>
      <c r="Y331" s="21"/>
      <c r="Z331" s="21"/>
      <c r="AA331" s="74"/>
      <c r="AB331" s="41"/>
      <c r="AC331" s="42"/>
      <c r="AD331" s="74"/>
      <c r="AE331" s="74">
        <v>46</v>
      </c>
      <c r="AF331" s="74">
        <v>2226</v>
      </c>
      <c r="AG331" s="74">
        <f t="shared" si="27"/>
        <v>556.5</v>
      </c>
    </row>
    <row r="332" spans="1:33" ht="15.75" customHeight="1">
      <c r="A332" s="1">
        <v>330</v>
      </c>
      <c r="B332" s="95" t="s">
        <v>1148</v>
      </c>
      <c r="C332" s="1" t="str">
        <f>VLOOKUP(B332,Remark!G:H,2,0)</f>
        <v>TSIT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74"/>
      <c r="Y332" s="21"/>
      <c r="Z332" s="21"/>
      <c r="AA332" s="74"/>
      <c r="AB332" s="41"/>
      <c r="AC332" s="42"/>
      <c r="AD332" s="74"/>
      <c r="AE332" s="74">
        <v>25</v>
      </c>
      <c r="AF332" s="74">
        <v>1951</v>
      </c>
      <c r="AG332" s="74">
        <f t="shared" si="27"/>
        <v>487.75</v>
      </c>
    </row>
    <row r="333" spans="1:33" ht="15.75" customHeight="1">
      <c r="A333" s="1">
        <v>331</v>
      </c>
      <c r="B333" s="95" t="s">
        <v>1149</v>
      </c>
      <c r="C333" s="1" t="str">
        <f>VLOOKUP(B333,Remark!G:H,2,0)</f>
        <v>NAWA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74"/>
      <c r="Y333" s="21"/>
      <c r="Z333" s="21"/>
      <c r="AA333" s="74"/>
      <c r="AB333" s="41"/>
      <c r="AC333" s="42"/>
      <c r="AD333" s="74"/>
      <c r="AE333" s="74">
        <v>9</v>
      </c>
      <c r="AF333" s="74">
        <v>683</v>
      </c>
      <c r="AG333" s="74">
        <f t="shared" si="27"/>
        <v>170.75</v>
      </c>
    </row>
    <row r="334" spans="1:33" ht="15.75" customHeight="1">
      <c r="A334" s="1">
        <v>332</v>
      </c>
      <c r="B334" s="95" t="s">
        <v>1150</v>
      </c>
      <c r="C334" s="1" t="str">
        <f>VLOOKUP(B334,Remark!G:H,2,0)</f>
        <v>TSIT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74"/>
      <c r="Y334" s="21"/>
      <c r="Z334" s="21"/>
      <c r="AA334" s="74"/>
      <c r="AB334" s="41"/>
      <c r="AC334" s="42"/>
      <c r="AD334" s="74"/>
      <c r="AE334" s="74">
        <v>16</v>
      </c>
      <c r="AF334" s="74">
        <v>1008</v>
      </c>
      <c r="AG334" s="74">
        <f t="shared" si="27"/>
        <v>252</v>
      </c>
    </row>
    <row r="335" spans="1:33" ht="15.75" customHeight="1">
      <c r="A335" s="1">
        <v>333</v>
      </c>
      <c r="B335" s="95" t="s">
        <v>1151</v>
      </c>
      <c r="C335" s="1" t="str">
        <f>VLOOKUP(B335,Remark!G:H,2,0)</f>
        <v>TYA6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74"/>
      <c r="Y335" s="21"/>
      <c r="Z335" s="21"/>
      <c r="AA335" s="74"/>
      <c r="AB335" s="41"/>
      <c r="AC335" s="42"/>
      <c r="AD335" s="74"/>
      <c r="AE335" s="74">
        <v>25</v>
      </c>
      <c r="AF335" s="74">
        <v>2043</v>
      </c>
      <c r="AG335" s="74">
        <f t="shared" si="27"/>
        <v>510.75</v>
      </c>
    </row>
    <row r="336" spans="1:33" ht="15.75" customHeight="1">
      <c r="A336" s="1">
        <v>334</v>
      </c>
      <c r="B336" s="95" t="s">
        <v>1152</v>
      </c>
      <c r="C336" s="1" t="str">
        <f>VLOOKUP(B336,Remark!G:H,2,0)</f>
        <v>NAWA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74"/>
      <c r="Y336" s="21"/>
      <c r="Z336" s="21"/>
      <c r="AA336" s="74"/>
      <c r="AB336" s="41"/>
      <c r="AC336" s="42"/>
      <c r="AD336" s="74"/>
      <c r="AE336" s="74">
        <v>8</v>
      </c>
      <c r="AF336" s="74">
        <v>568</v>
      </c>
      <c r="AG336" s="74">
        <f t="shared" si="27"/>
        <v>142</v>
      </c>
    </row>
    <row r="337" spans="1:33" ht="15.75" customHeight="1">
      <c r="A337" s="1">
        <v>335</v>
      </c>
      <c r="B337" s="95" t="s">
        <v>1153</v>
      </c>
      <c r="C337" s="1" t="str">
        <f>VLOOKUP(B337,Remark!G:H,2,0)</f>
        <v>RSIT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74"/>
      <c r="Y337" s="21"/>
      <c r="Z337" s="21"/>
      <c r="AA337" s="74"/>
      <c r="AB337" s="41"/>
      <c r="AC337" s="42"/>
      <c r="AD337" s="74"/>
      <c r="AE337" s="74">
        <v>15</v>
      </c>
      <c r="AF337" s="74">
        <v>833</v>
      </c>
      <c r="AG337" s="74">
        <f t="shared" si="27"/>
        <v>208.25</v>
      </c>
    </row>
    <row r="338" spans="1:33" ht="15.75" customHeight="1">
      <c r="A338" s="1">
        <v>336</v>
      </c>
      <c r="B338" s="95" t="s">
        <v>1154</v>
      </c>
      <c r="C338" s="1" t="str">
        <f>VLOOKUP(B338,Remark!G:H,2,0)</f>
        <v>NAWA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74"/>
      <c r="Y338" s="21"/>
      <c r="Z338" s="21"/>
      <c r="AA338" s="74"/>
      <c r="AB338" s="41"/>
      <c r="AC338" s="42"/>
      <c r="AD338" s="74"/>
      <c r="AE338" s="74">
        <v>5</v>
      </c>
      <c r="AF338" s="74">
        <v>303</v>
      </c>
      <c r="AG338" s="74">
        <f t="shared" si="27"/>
        <v>75.75</v>
      </c>
    </row>
    <row r="339" spans="1:33" ht="15.75" customHeight="1">
      <c r="A339" s="1">
        <v>337</v>
      </c>
      <c r="B339" s="95" t="s">
        <v>1155</v>
      </c>
      <c r="C339" s="1" t="str">
        <f>VLOOKUP(B339,Remark!G:H,2,0)</f>
        <v>TNPT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74"/>
      <c r="Y339" s="21"/>
      <c r="Z339" s="21"/>
      <c r="AA339" s="74"/>
      <c r="AB339" s="41"/>
      <c r="AC339" s="42"/>
      <c r="AD339" s="74"/>
      <c r="AE339" s="74">
        <v>6</v>
      </c>
      <c r="AF339" s="74">
        <v>466</v>
      </c>
      <c r="AG339" s="74">
        <f t="shared" si="27"/>
        <v>116.5</v>
      </c>
    </row>
    <row r="340" spans="1:33" ht="15.75" customHeight="1">
      <c r="A340" s="1">
        <v>338</v>
      </c>
      <c r="B340" s="95" t="s">
        <v>1156</v>
      </c>
      <c r="C340" s="1" t="str">
        <f>VLOOKUP(B340,Remark!G:H,2,0)</f>
        <v>NAWA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74"/>
      <c r="Y340" s="21"/>
      <c r="Z340" s="21"/>
      <c r="AA340" s="74"/>
      <c r="AB340" s="41"/>
      <c r="AC340" s="42"/>
      <c r="AD340" s="74"/>
      <c r="AE340" s="74">
        <v>15</v>
      </c>
      <c r="AF340" s="74">
        <v>933</v>
      </c>
      <c r="AG340" s="74">
        <f t="shared" si="27"/>
        <v>233.25</v>
      </c>
    </row>
    <row r="341" spans="1:33" ht="15.75" customHeight="1">
      <c r="A341" s="1">
        <v>339</v>
      </c>
      <c r="B341" s="95" t="s">
        <v>1157</v>
      </c>
      <c r="C341" s="1" t="str">
        <f>VLOOKUP(B341,Remark!G:H,2,0)</f>
        <v>TYA3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74"/>
      <c r="Y341" s="21"/>
      <c r="Z341" s="21"/>
      <c r="AA341" s="74"/>
      <c r="AB341" s="41"/>
      <c r="AC341" s="42"/>
      <c r="AD341" s="74"/>
      <c r="AE341" s="74">
        <v>10</v>
      </c>
      <c r="AF341" s="74">
        <v>882</v>
      </c>
      <c r="AG341" s="74">
        <f t="shared" si="27"/>
        <v>220.5</v>
      </c>
    </row>
    <row r="342" spans="1:33" ht="15.75" customHeight="1">
      <c r="A342" s="1">
        <v>340</v>
      </c>
      <c r="B342" s="95" t="s">
        <v>1158</v>
      </c>
      <c r="C342" s="1" t="str">
        <f>VLOOKUP(B342,Remark!G:H,2,0)</f>
        <v>Kerry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74"/>
      <c r="Y342" s="21"/>
      <c r="Z342" s="21"/>
      <c r="AA342" s="74"/>
      <c r="AB342" s="41"/>
      <c r="AC342" s="42"/>
      <c r="AD342" s="74"/>
      <c r="AE342" s="74">
        <v>10</v>
      </c>
      <c r="AF342" s="74">
        <v>634</v>
      </c>
      <c r="AG342" s="74">
        <f t="shared" si="27"/>
        <v>158.5</v>
      </c>
    </row>
    <row r="343" spans="1:33" ht="15.75" customHeight="1">
      <c r="A343" s="1">
        <v>341</v>
      </c>
      <c r="B343" s="95" t="s">
        <v>1159</v>
      </c>
      <c r="C343" s="1" t="str">
        <f>VLOOKUP(B343,Remark!G:H,2,0)</f>
        <v>MTNG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74"/>
      <c r="Y343" s="21"/>
      <c r="Z343" s="21"/>
      <c r="AA343" s="74"/>
      <c r="AB343" s="41"/>
      <c r="AC343" s="42"/>
      <c r="AD343" s="74"/>
      <c r="AE343" s="74">
        <v>2</v>
      </c>
      <c r="AF343" s="74">
        <v>158</v>
      </c>
      <c r="AG343" s="74">
        <f t="shared" si="27"/>
        <v>39.5</v>
      </c>
    </row>
    <row r="344" spans="1:33" ht="15.75" customHeight="1">
      <c r="A344" s="1">
        <v>342</v>
      </c>
      <c r="B344" s="95" t="s">
        <v>1160</v>
      </c>
      <c r="C344" s="1" t="str">
        <f>VLOOKUP(B344,Remark!G:H,2,0)</f>
        <v>MTNG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74"/>
      <c r="Y344" s="21"/>
      <c r="Z344" s="21"/>
      <c r="AA344" s="74"/>
      <c r="AB344" s="41"/>
      <c r="AC344" s="42"/>
      <c r="AD344" s="74"/>
      <c r="AE344" s="74">
        <v>0</v>
      </c>
      <c r="AF344" s="74">
        <v>0</v>
      </c>
      <c r="AG344" s="74">
        <f t="shared" si="27"/>
        <v>0</v>
      </c>
    </row>
    <row r="345" spans="1:33" ht="15.75" customHeight="1">
      <c r="A345" s="1">
        <v>343</v>
      </c>
      <c r="B345" s="95" t="s">
        <v>1161</v>
      </c>
      <c r="C345" s="1" t="str">
        <f>VLOOKUP(B345,Remark!G:H,2,0)</f>
        <v>TUPM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74"/>
      <c r="Y345" s="21"/>
      <c r="Z345" s="21"/>
      <c r="AA345" s="74"/>
      <c r="AB345" s="41"/>
      <c r="AC345" s="42"/>
      <c r="AD345" s="74"/>
      <c r="AE345" s="74">
        <v>14</v>
      </c>
      <c r="AF345" s="74">
        <v>1010</v>
      </c>
      <c r="AG345" s="74">
        <f t="shared" si="27"/>
        <v>252.5</v>
      </c>
    </row>
    <row r="346" spans="1:33" ht="15.75" customHeight="1">
      <c r="A346" s="1">
        <v>344</v>
      </c>
      <c r="B346" s="95" t="s">
        <v>1162</v>
      </c>
      <c r="C346" s="1" t="str">
        <f>VLOOKUP(B346,Remark!G:H,2,0)</f>
        <v>TUPM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74"/>
      <c r="Y346" s="21"/>
      <c r="Z346" s="21"/>
      <c r="AA346" s="74"/>
      <c r="AB346" s="41"/>
      <c r="AC346" s="42"/>
      <c r="AD346" s="74"/>
      <c r="AE346" s="74">
        <v>0</v>
      </c>
      <c r="AF346" s="74">
        <v>0</v>
      </c>
      <c r="AG346" s="74">
        <f t="shared" si="27"/>
        <v>0</v>
      </c>
    </row>
    <row r="347" spans="1:33" ht="15.75" customHeight="1">
      <c r="A347" s="1">
        <v>345</v>
      </c>
      <c r="B347" s="95" t="s">
        <v>1163</v>
      </c>
      <c r="C347" s="1" t="str">
        <f>VLOOKUP(B347,Remark!G:H,2,0)</f>
        <v>TUPM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74"/>
      <c r="Y347" s="21"/>
      <c r="Z347" s="21"/>
      <c r="AA347" s="74"/>
      <c r="AB347" s="41"/>
      <c r="AC347" s="42"/>
      <c r="AD347" s="74"/>
      <c r="AE347" s="74">
        <v>0</v>
      </c>
      <c r="AF347" s="74">
        <v>0</v>
      </c>
      <c r="AG347" s="74">
        <f t="shared" si="27"/>
        <v>0</v>
      </c>
    </row>
    <row r="348" spans="1:33" ht="15.75" customHeight="1">
      <c r="A348" s="1">
        <v>346</v>
      </c>
      <c r="B348" s="95" t="s">
        <v>1164</v>
      </c>
      <c r="C348" s="1" t="str">
        <f>VLOOKUP(B348,Remark!G:H,2,0)</f>
        <v>PKED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74"/>
      <c r="Y348" s="21"/>
      <c r="Z348" s="21"/>
      <c r="AA348" s="74"/>
      <c r="AB348" s="41"/>
      <c r="AC348" s="42"/>
      <c r="AD348" s="74"/>
      <c r="AE348" s="74">
        <v>4</v>
      </c>
      <c r="AF348" s="74">
        <v>212</v>
      </c>
      <c r="AG348" s="74">
        <f t="shared" si="27"/>
        <v>53</v>
      </c>
    </row>
    <row r="349" spans="1:33" ht="15.75" customHeight="1">
      <c r="A349" s="144" t="s">
        <v>926</v>
      </c>
      <c r="B349" s="145"/>
      <c r="C349" s="146"/>
      <c r="D349" s="77">
        <f t="shared" ref="D349:AC349" si="28">SUM(D3:D279)</f>
        <v>113</v>
      </c>
      <c r="E349" s="77">
        <f t="shared" si="28"/>
        <v>7515</v>
      </c>
      <c r="F349" s="77">
        <f t="shared" si="28"/>
        <v>1878.75</v>
      </c>
      <c r="G349" s="77">
        <f t="shared" si="28"/>
        <v>146</v>
      </c>
      <c r="H349" s="77">
        <f t="shared" si="28"/>
        <v>9994</v>
      </c>
      <c r="I349" s="77">
        <f t="shared" si="28"/>
        <v>2498.5</v>
      </c>
      <c r="J349" s="77">
        <f t="shared" si="28"/>
        <v>278</v>
      </c>
      <c r="K349" s="77">
        <f t="shared" si="28"/>
        <v>19946</v>
      </c>
      <c r="L349" s="77">
        <f t="shared" si="28"/>
        <v>4986.5</v>
      </c>
      <c r="M349" s="77">
        <f t="shared" si="28"/>
        <v>460</v>
      </c>
      <c r="N349" s="77">
        <f t="shared" si="28"/>
        <v>31836</v>
      </c>
      <c r="O349" s="77">
        <f t="shared" si="28"/>
        <v>7959</v>
      </c>
      <c r="P349" s="77">
        <f t="shared" si="28"/>
        <v>737</v>
      </c>
      <c r="Q349" s="77">
        <f t="shared" si="28"/>
        <v>50055</v>
      </c>
      <c r="R349" s="77">
        <f t="shared" si="28"/>
        <v>12513.75</v>
      </c>
      <c r="S349" s="77">
        <f t="shared" si="28"/>
        <v>3117</v>
      </c>
      <c r="T349" s="77">
        <f t="shared" si="28"/>
        <v>221898</v>
      </c>
      <c r="U349" s="77">
        <f t="shared" si="28"/>
        <v>55474.5</v>
      </c>
      <c r="V349" s="77">
        <f t="shared" si="28"/>
        <v>7424</v>
      </c>
      <c r="W349" s="77">
        <f t="shared" si="28"/>
        <v>513724</v>
      </c>
      <c r="X349" s="77">
        <f t="shared" si="28"/>
        <v>128431</v>
      </c>
      <c r="Y349" s="77">
        <f t="shared" si="28"/>
        <v>18200</v>
      </c>
      <c r="Z349" s="77">
        <f t="shared" si="28"/>
        <v>1261520</v>
      </c>
      <c r="AA349" s="77">
        <f t="shared" si="28"/>
        <v>315380</v>
      </c>
      <c r="AB349" s="77">
        <f t="shared" si="28"/>
        <v>26425</v>
      </c>
      <c r="AC349" s="77">
        <f t="shared" si="28"/>
        <v>1771147</v>
      </c>
      <c r="AD349" s="84">
        <f>SUM(AD3:AD279)</f>
        <v>442786.75</v>
      </c>
      <c r="AE349" s="84">
        <f>SUM(AE3:AE348)</f>
        <v>38653</v>
      </c>
      <c r="AF349" s="84">
        <f t="shared" ref="AF349" si="29">SUM(AF3:AF348)</f>
        <v>2561331</v>
      </c>
      <c r="AG349" s="84">
        <f>SUM(AG3:AG348)</f>
        <v>640332.75</v>
      </c>
    </row>
    <row r="350" spans="1:33" ht="15.75" customHeight="1">
      <c r="AB350" s="71"/>
      <c r="AC350" s="71"/>
    </row>
  </sheetData>
  <mergeCells count="14">
    <mergeCell ref="A349:C349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I5"/>
  <sheetViews>
    <sheetView showGridLines="0" workbookViewId="0">
      <selection activeCell="C4" sqref="C4"/>
    </sheetView>
  </sheetViews>
  <sheetFormatPr defaultRowHeight="15" customHeight="1"/>
  <cols>
    <col min="1" max="1" width="11" style="20" customWidth="1"/>
    <col min="2" max="2" width="33.140625" style="20" customWidth="1"/>
    <col min="3" max="3" width="12.28515625" style="20" customWidth="1"/>
    <col min="4" max="6" width="10" style="20" hidden="1" customWidth="1"/>
    <col min="7" max="7" width="10" style="20" customWidth="1"/>
    <col min="8" max="8" width="11" style="20" bestFit="1" customWidth="1"/>
    <col min="9" max="9" width="11" style="20" customWidth="1"/>
    <col min="10" max="16384" width="9.140625" style="20"/>
  </cols>
  <sheetData>
    <row r="1" spans="1:9" ht="15" customHeight="1">
      <c r="A1" s="156" t="s">
        <v>0</v>
      </c>
      <c r="B1" s="157" t="s">
        <v>2</v>
      </c>
      <c r="C1" s="156" t="s">
        <v>1</v>
      </c>
      <c r="D1" s="161">
        <v>43040</v>
      </c>
      <c r="E1" s="162"/>
      <c r="F1" s="162"/>
      <c r="G1" s="155">
        <v>43070</v>
      </c>
      <c r="H1" s="155"/>
      <c r="I1" s="155"/>
    </row>
    <row r="2" spans="1:9" ht="15" customHeight="1">
      <c r="A2" s="156"/>
      <c r="B2" s="157"/>
      <c r="C2" s="156"/>
      <c r="D2" s="106" t="s">
        <v>925</v>
      </c>
      <c r="E2" s="106" t="s">
        <v>924</v>
      </c>
      <c r="F2" s="107">
        <v>0.25</v>
      </c>
      <c r="G2" s="106" t="s">
        <v>925</v>
      </c>
      <c r="H2" s="106" t="s">
        <v>924</v>
      </c>
      <c r="I2" s="107">
        <v>0.25</v>
      </c>
    </row>
    <row r="3" spans="1:9" ht="15" customHeight="1">
      <c r="A3" s="52" t="s">
        <v>919</v>
      </c>
      <c r="B3" s="13" t="s">
        <v>920</v>
      </c>
      <c r="C3" s="111" t="str">
        <f>VLOOKUP(B3,Remark!O:P,2,0)</f>
        <v>BANA</v>
      </c>
      <c r="D3" s="53">
        <v>172</v>
      </c>
      <c r="E3" s="53">
        <v>13988</v>
      </c>
      <c r="F3" s="74">
        <f>E3*25%</f>
        <v>3497</v>
      </c>
      <c r="G3" s="96">
        <v>407</v>
      </c>
      <c r="H3" s="96">
        <v>38591</v>
      </c>
      <c r="I3" s="97">
        <f>H3*25%</f>
        <v>9647.75</v>
      </c>
    </row>
    <row r="4" spans="1:9" ht="15" customHeight="1">
      <c r="A4" s="52" t="s">
        <v>921</v>
      </c>
      <c r="B4" s="13" t="s">
        <v>922</v>
      </c>
      <c r="C4" s="111" t="str">
        <f>VLOOKUP(B4,Remark!O:P,2,0)</f>
        <v>Kerry</v>
      </c>
      <c r="D4" s="53">
        <v>822</v>
      </c>
      <c r="E4" s="53">
        <v>67772</v>
      </c>
      <c r="F4" s="74">
        <f t="shared" ref="F4" si="0">E4*25%</f>
        <v>16943</v>
      </c>
      <c r="G4" s="96">
        <v>1447</v>
      </c>
      <c r="H4" s="96">
        <v>107455</v>
      </c>
      <c r="I4" s="97">
        <f>H4*25%</f>
        <v>26863.75</v>
      </c>
    </row>
    <row r="5" spans="1:9" ht="15" customHeight="1">
      <c r="A5" s="158" t="s">
        <v>927</v>
      </c>
      <c r="B5" s="159"/>
      <c r="C5" s="160"/>
      <c r="D5" s="108">
        <f>SUM(D3:D4)</f>
        <v>994</v>
      </c>
      <c r="E5" s="108">
        <f t="shared" ref="E5:H5" si="1">SUM(E3:E4)</f>
        <v>81760</v>
      </c>
      <c r="F5" s="109">
        <f t="shared" si="1"/>
        <v>20440</v>
      </c>
      <c r="G5" s="109">
        <f t="shared" si="1"/>
        <v>1854</v>
      </c>
      <c r="H5" s="109">
        <f t="shared" si="1"/>
        <v>146046</v>
      </c>
      <c r="I5" s="109">
        <f>SUM(I3:I4)</f>
        <v>36511.5</v>
      </c>
    </row>
  </sheetData>
  <mergeCells count="6">
    <mergeCell ref="G1:I1"/>
    <mergeCell ref="A1:A2"/>
    <mergeCell ref="B1:B2"/>
    <mergeCell ref="C1:C2"/>
    <mergeCell ref="A5:C5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49"/>
  <sheetViews>
    <sheetView topLeftCell="A37" workbookViewId="0">
      <selection activeCell="I14" sqref="I14"/>
    </sheetView>
  </sheetViews>
  <sheetFormatPr defaultRowHeight="15"/>
  <cols>
    <col min="1" max="1" width="9.140625" style="98"/>
    <col min="2" max="2" width="27.140625" customWidth="1"/>
    <col min="3" max="3" width="10.5703125" style="31" customWidth="1"/>
    <col min="4" max="6" width="10.42578125" customWidth="1"/>
  </cols>
  <sheetData>
    <row r="1" spans="1:6">
      <c r="A1" s="166" t="s">
        <v>0</v>
      </c>
      <c r="B1" s="167" t="s">
        <v>2</v>
      </c>
      <c r="C1" s="166" t="s">
        <v>1</v>
      </c>
      <c r="D1" s="168">
        <v>43070</v>
      </c>
      <c r="E1" s="168"/>
      <c r="F1" s="168"/>
    </row>
    <row r="2" spans="1:6">
      <c r="A2" s="166"/>
      <c r="B2" s="167"/>
      <c r="C2" s="166"/>
      <c r="D2" s="70" t="s">
        <v>925</v>
      </c>
      <c r="E2" s="70" t="s">
        <v>924</v>
      </c>
      <c r="F2" s="76">
        <v>0.25</v>
      </c>
    </row>
    <row r="3" spans="1:6">
      <c r="A3" s="52" t="s">
        <v>1165</v>
      </c>
      <c r="B3" s="113" t="s">
        <v>1222</v>
      </c>
      <c r="C3" s="111" t="str">
        <f>VLOOKUP(B3,Remark!S:T,2,0)</f>
        <v>ONUT</v>
      </c>
      <c r="D3" s="96">
        <v>24</v>
      </c>
      <c r="E3" s="96">
        <v>1672</v>
      </c>
      <c r="F3" s="122">
        <f>E3*25%</f>
        <v>418</v>
      </c>
    </row>
    <row r="4" spans="1:6">
      <c r="A4" s="52" t="s">
        <v>1166</v>
      </c>
      <c r="B4" s="113" t="s">
        <v>1316</v>
      </c>
      <c r="C4" s="111" t="str">
        <f>VLOOKUP(B4,Remark!S:T,2,0)</f>
        <v>TPLU</v>
      </c>
      <c r="D4" s="96">
        <v>26</v>
      </c>
      <c r="E4" s="96">
        <v>1666</v>
      </c>
      <c r="F4" s="122">
        <f>E4*25%</f>
        <v>416.5</v>
      </c>
    </row>
    <row r="5" spans="1:6">
      <c r="A5" s="99" t="s">
        <v>1167</v>
      </c>
      <c r="B5" s="113" t="s">
        <v>1317</v>
      </c>
      <c r="C5" s="111" t="str">
        <f>VLOOKUP(B5,Remark!S:T,2,0)</f>
        <v>TPLU</v>
      </c>
      <c r="D5" s="73">
        <v>54</v>
      </c>
      <c r="E5" s="73">
        <v>3658</v>
      </c>
      <c r="F5" s="122">
        <f t="shared" ref="F5:F7" si="0">E5*25%</f>
        <v>914.5</v>
      </c>
    </row>
    <row r="6" spans="1:6">
      <c r="A6" s="99" t="s">
        <v>1168</v>
      </c>
      <c r="B6" s="113" t="s">
        <v>1318</v>
      </c>
      <c r="C6" s="111" t="s">
        <v>5</v>
      </c>
      <c r="D6" s="73">
        <v>32</v>
      </c>
      <c r="E6" s="73">
        <v>2348</v>
      </c>
      <c r="F6" s="122">
        <f t="shared" si="0"/>
        <v>587</v>
      </c>
    </row>
    <row r="7" spans="1:6">
      <c r="A7" s="99" t="s">
        <v>1169</v>
      </c>
      <c r="B7" s="113" t="s">
        <v>1223</v>
      </c>
      <c r="C7" s="111" t="s">
        <v>5</v>
      </c>
      <c r="D7" s="73">
        <v>40</v>
      </c>
      <c r="E7" s="73">
        <v>2696</v>
      </c>
      <c r="F7" s="122">
        <f t="shared" si="0"/>
        <v>674</v>
      </c>
    </row>
    <row r="8" spans="1:6">
      <c r="A8" s="99" t="s">
        <v>1170</v>
      </c>
      <c r="B8" s="113" t="s">
        <v>1225</v>
      </c>
      <c r="C8" s="111" t="str">
        <f>VLOOKUP(B8,Remark!S:T,2,0)</f>
        <v>Kerry</v>
      </c>
      <c r="D8" s="123"/>
      <c r="E8" s="123"/>
      <c r="F8" s="123"/>
    </row>
    <row r="9" spans="1:6">
      <c r="A9" s="99" t="s">
        <v>1171</v>
      </c>
      <c r="B9" s="113" t="s">
        <v>1229</v>
      </c>
      <c r="C9" s="111" t="str">
        <f>VLOOKUP(B9,Remark!S:T,2,0)</f>
        <v>Kerry</v>
      </c>
      <c r="D9" s="115"/>
      <c r="E9" s="115"/>
      <c r="F9" s="115"/>
    </row>
    <row r="10" spans="1:6">
      <c r="A10" s="99" t="s">
        <v>1172</v>
      </c>
      <c r="B10" s="113" t="s">
        <v>1231</v>
      </c>
      <c r="C10" s="111" t="str">
        <f>VLOOKUP(B10,Remark!S:T,2,0)</f>
        <v>MTNG</v>
      </c>
      <c r="D10" s="115"/>
      <c r="E10" s="115"/>
      <c r="F10" s="115"/>
    </row>
    <row r="11" spans="1:6">
      <c r="A11" s="99" t="s">
        <v>1173</v>
      </c>
      <c r="B11" s="113" t="s">
        <v>1235</v>
      </c>
      <c r="C11" s="111" t="str">
        <f>VLOOKUP(B11,Remark!S:T,2,0)</f>
        <v>Kerry</v>
      </c>
      <c r="D11" s="115"/>
      <c r="E11" s="115"/>
      <c r="F11" s="115"/>
    </row>
    <row r="12" spans="1:6">
      <c r="A12" s="99" t="s">
        <v>1174</v>
      </c>
      <c r="B12" s="113" t="s">
        <v>1237</v>
      </c>
      <c r="C12" s="111" t="str">
        <f>VLOOKUP(B12,Remark!S:T,2,0)</f>
        <v>TTAI</v>
      </c>
      <c r="D12" s="115"/>
      <c r="E12" s="115"/>
      <c r="F12" s="115"/>
    </row>
    <row r="13" spans="1:6">
      <c r="A13" s="99" t="s">
        <v>1175</v>
      </c>
      <c r="B13" s="113" t="s">
        <v>1238</v>
      </c>
      <c r="C13" s="111" t="str">
        <f>VLOOKUP(B13,Remark!S:T,2,0)</f>
        <v>BYAI</v>
      </c>
      <c r="D13" s="115"/>
      <c r="E13" s="115"/>
      <c r="F13" s="115"/>
    </row>
    <row r="14" spans="1:6">
      <c r="A14" s="99" t="s">
        <v>1176</v>
      </c>
      <c r="B14" s="113" t="s">
        <v>1239</v>
      </c>
      <c r="C14" s="111" t="str">
        <f>VLOOKUP(B14,Remark!S:T,2,0)</f>
        <v>NLCH</v>
      </c>
      <c r="D14" s="115"/>
      <c r="E14" s="115"/>
      <c r="F14" s="115"/>
    </row>
    <row r="15" spans="1:6">
      <c r="A15" s="99" t="s">
        <v>1177</v>
      </c>
      <c r="B15" s="113" t="s">
        <v>1242</v>
      </c>
      <c r="C15" s="111" t="str">
        <f>VLOOKUP(B15,Remark!S:T,2,0)</f>
        <v>Kerry</v>
      </c>
      <c r="D15" s="115"/>
      <c r="E15" s="115"/>
      <c r="F15" s="115"/>
    </row>
    <row r="16" spans="1:6">
      <c r="A16" s="99" t="s">
        <v>1178</v>
      </c>
      <c r="B16" s="113" t="s">
        <v>1243</v>
      </c>
      <c r="C16" s="111" t="str">
        <f>VLOOKUP(B16,Remark!S:T,2,0)</f>
        <v>BKEN</v>
      </c>
      <c r="D16" s="115"/>
      <c r="E16" s="115"/>
      <c r="F16" s="115"/>
    </row>
    <row r="17" spans="1:6">
      <c r="A17" s="99" t="s">
        <v>1179</v>
      </c>
      <c r="B17" s="113" t="s">
        <v>1244</v>
      </c>
      <c r="C17" s="111" t="str">
        <f>VLOOKUP(B17,Remark!S:T,2,0)</f>
        <v>BKEN</v>
      </c>
      <c r="D17" s="115"/>
      <c r="E17" s="115"/>
      <c r="F17" s="115"/>
    </row>
    <row r="18" spans="1:6">
      <c r="A18" s="99" t="s">
        <v>1180</v>
      </c>
      <c r="B18" s="113" t="s">
        <v>1245</v>
      </c>
      <c r="C18" s="111" t="str">
        <f>VLOOKUP(B18,Remark!S:T,2,0)</f>
        <v>TAIT</v>
      </c>
      <c r="D18" s="115"/>
      <c r="E18" s="115"/>
      <c r="F18" s="115"/>
    </row>
    <row r="19" spans="1:6">
      <c r="A19" s="99" t="s">
        <v>1181</v>
      </c>
      <c r="B19" s="113" t="s">
        <v>1247</v>
      </c>
      <c r="C19" s="111" t="str">
        <f>VLOOKUP(B19,Remark!S:T,2,0)</f>
        <v>RSIT</v>
      </c>
      <c r="D19" s="115"/>
      <c r="E19" s="115"/>
      <c r="F19" s="115"/>
    </row>
    <row r="20" spans="1:6">
      <c r="A20" s="99" t="s">
        <v>1182</v>
      </c>
      <c r="B20" s="113" t="s">
        <v>1248</v>
      </c>
      <c r="C20" s="111" t="str">
        <f>VLOOKUP(B20,Remark!S:T,2,0)</f>
        <v>RSIT</v>
      </c>
      <c r="D20" s="115"/>
      <c r="E20" s="115"/>
      <c r="F20" s="115"/>
    </row>
    <row r="21" spans="1:6">
      <c r="A21" s="99" t="s">
        <v>1183</v>
      </c>
      <c r="B21" s="113" t="s">
        <v>1249</v>
      </c>
      <c r="C21" s="111" t="str">
        <f>VLOOKUP(B21,Remark!S:T,2,0)</f>
        <v>NMIN</v>
      </c>
      <c r="D21" s="115"/>
      <c r="E21" s="115"/>
      <c r="F21" s="115"/>
    </row>
    <row r="22" spans="1:6">
      <c r="A22" s="99" t="s">
        <v>1184</v>
      </c>
      <c r="B22" s="113" t="s">
        <v>1250</v>
      </c>
      <c r="C22" s="111" t="str">
        <f>VLOOKUP(B22,Remark!S:T,2,0)</f>
        <v>MTNG</v>
      </c>
      <c r="D22" s="115"/>
      <c r="E22" s="115"/>
      <c r="F22" s="115"/>
    </row>
    <row r="23" spans="1:6">
      <c r="A23" s="99" t="s">
        <v>1185</v>
      </c>
      <c r="B23" s="113" t="s">
        <v>1254</v>
      </c>
      <c r="C23" s="111" t="str">
        <f>VLOOKUP(B23,Remark!S:T,2,0)</f>
        <v>Kerry</v>
      </c>
      <c r="D23" s="115"/>
      <c r="E23" s="115"/>
      <c r="F23" s="115"/>
    </row>
    <row r="24" spans="1:6">
      <c r="A24" s="99" t="s">
        <v>1186</v>
      </c>
      <c r="B24" s="113" t="s">
        <v>1255</v>
      </c>
      <c r="C24" s="111" t="str">
        <f>VLOOKUP(B24,Remark!S:T,2,0)</f>
        <v>Kerry</v>
      </c>
      <c r="D24" s="115"/>
      <c r="E24" s="115"/>
      <c r="F24" s="115"/>
    </row>
    <row r="25" spans="1:6">
      <c r="A25" s="99" t="s">
        <v>1187</v>
      </c>
      <c r="B25" s="113" t="s">
        <v>1257</v>
      </c>
      <c r="C25" s="111" t="str">
        <f>VLOOKUP(B25,Remark!S:T,2,0)</f>
        <v>TAIT</v>
      </c>
      <c r="D25" s="115"/>
      <c r="E25" s="115"/>
      <c r="F25" s="115"/>
    </row>
    <row r="26" spans="1:6">
      <c r="A26" s="99" t="s">
        <v>1188</v>
      </c>
      <c r="B26" s="113" t="s">
        <v>1258</v>
      </c>
      <c r="C26" s="111" t="str">
        <f>VLOOKUP(B26,Remark!S:T,2,0)</f>
        <v>Kerry</v>
      </c>
      <c r="D26" s="115"/>
      <c r="E26" s="115"/>
      <c r="F26" s="115"/>
    </row>
    <row r="27" spans="1:6">
      <c r="A27" s="99" t="s">
        <v>1189</v>
      </c>
      <c r="B27" s="113" t="s">
        <v>1260</v>
      </c>
      <c r="C27" s="111" t="str">
        <f>VLOOKUP(B27,Remark!S:T,2,0)</f>
        <v>Kerry</v>
      </c>
      <c r="D27" s="115"/>
      <c r="E27" s="115"/>
      <c r="F27" s="115"/>
    </row>
    <row r="28" spans="1:6">
      <c r="A28" s="99" t="s">
        <v>1190</v>
      </c>
      <c r="B28" s="113" t="s">
        <v>1262</v>
      </c>
      <c r="C28" s="111" t="str">
        <f>VLOOKUP(B28,Remark!S:T,2,0)</f>
        <v>BYAI</v>
      </c>
      <c r="D28" s="115"/>
      <c r="E28" s="115"/>
      <c r="F28" s="115"/>
    </row>
    <row r="29" spans="1:6">
      <c r="A29" s="99" t="s">
        <v>1191</v>
      </c>
      <c r="B29" s="113" t="s">
        <v>1264</v>
      </c>
      <c r="C29" s="111" t="str">
        <f>VLOOKUP(B29,Remark!S:T,2,0)</f>
        <v>KVIL</v>
      </c>
      <c r="D29" s="115"/>
      <c r="E29" s="115"/>
      <c r="F29" s="115"/>
    </row>
    <row r="30" spans="1:6">
      <c r="A30" s="99" t="s">
        <v>1192</v>
      </c>
      <c r="B30" s="113" t="s">
        <v>1240</v>
      </c>
      <c r="C30" s="111" t="str">
        <f>VLOOKUP(B30,Remark!S:T,2,0)</f>
        <v>TPLU</v>
      </c>
      <c r="D30" s="115"/>
      <c r="E30" s="115"/>
      <c r="F30" s="115"/>
    </row>
    <row r="31" spans="1:6">
      <c r="A31" s="99" t="s">
        <v>1193</v>
      </c>
      <c r="B31" s="113" t="s">
        <v>1241</v>
      </c>
      <c r="C31" s="111" t="str">
        <f>VLOOKUP(B31,Remark!S:T,2,0)</f>
        <v>BKAE</v>
      </c>
      <c r="D31" s="115"/>
      <c r="E31" s="115"/>
      <c r="F31" s="115"/>
    </row>
    <row r="32" spans="1:6">
      <c r="A32" s="99" t="s">
        <v>1194</v>
      </c>
      <c r="B32" s="113" t="s">
        <v>1246</v>
      </c>
      <c r="C32" s="111" t="str">
        <f>VLOOKUP(B32,Remark!S:T,2,0)</f>
        <v>BBON</v>
      </c>
      <c r="D32" s="115"/>
      <c r="E32" s="115"/>
      <c r="F32" s="115"/>
    </row>
    <row r="33" spans="1:6">
      <c r="A33" s="99" t="s">
        <v>1195</v>
      </c>
      <c r="B33" s="113" t="s">
        <v>1261</v>
      </c>
      <c r="C33" s="111" t="str">
        <f>VLOOKUP(B33,Remark!S:T,2,0)</f>
        <v>BROM</v>
      </c>
      <c r="D33" s="115"/>
      <c r="E33" s="115"/>
      <c r="F33" s="115"/>
    </row>
    <row r="34" spans="1:6">
      <c r="A34" s="99" t="s">
        <v>1196</v>
      </c>
      <c r="B34" s="113" t="s">
        <v>1224</v>
      </c>
      <c r="C34" s="111" t="str">
        <f>VLOOKUP(B34,Remark!S:T,2,0)</f>
        <v>Kerry</v>
      </c>
      <c r="D34" s="115"/>
      <c r="E34" s="115"/>
      <c r="F34" s="115"/>
    </row>
    <row r="35" spans="1:6">
      <c r="A35" s="99" t="s">
        <v>1197</v>
      </c>
      <c r="B35" s="113" t="s">
        <v>1226</v>
      </c>
      <c r="C35" s="111" t="str">
        <f>VLOOKUP(B35,Remark!S:T,2,0)</f>
        <v>CHC4</v>
      </c>
      <c r="D35" s="115"/>
      <c r="E35" s="115"/>
      <c r="F35" s="115"/>
    </row>
    <row r="36" spans="1:6">
      <c r="A36" s="99" t="s">
        <v>1198</v>
      </c>
      <c r="B36" s="113" t="s">
        <v>1227</v>
      </c>
      <c r="C36" s="111" t="str">
        <f>VLOOKUP(B36,Remark!S:T,2,0)</f>
        <v>CHC4</v>
      </c>
      <c r="D36" s="115"/>
      <c r="E36" s="115"/>
      <c r="F36" s="115"/>
    </row>
    <row r="37" spans="1:6">
      <c r="A37" s="99" t="s">
        <v>1199</v>
      </c>
      <c r="B37" s="113" t="s">
        <v>1228</v>
      </c>
      <c r="C37" s="111" t="str">
        <f>VLOOKUP(B37,Remark!S:T,2,0)</f>
        <v>CHC4</v>
      </c>
      <c r="D37" s="115"/>
      <c r="E37" s="115"/>
      <c r="F37" s="115"/>
    </row>
    <row r="38" spans="1:6">
      <c r="A38" s="99" t="s">
        <v>1200</v>
      </c>
      <c r="B38" s="113" t="s">
        <v>1230</v>
      </c>
      <c r="C38" s="111" t="str">
        <f>VLOOKUP(B38,Remark!S:T,2,0)</f>
        <v>Kerry</v>
      </c>
      <c r="D38" s="115"/>
      <c r="E38" s="115"/>
      <c r="F38" s="115"/>
    </row>
    <row r="39" spans="1:6">
      <c r="A39" s="99" t="s">
        <v>1201</v>
      </c>
      <c r="B39" s="113" t="s">
        <v>1232</v>
      </c>
      <c r="C39" s="111" t="str">
        <f>VLOOKUP(B39,Remark!S:T,2,0)</f>
        <v>Kerry</v>
      </c>
      <c r="D39" s="115"/>
      <c r="E39" s="115"/>
      <c r="F39" s="115"/>
    </row>
    <row r="40" spans="1:6">
      <c r="A40" s="99" t="s">
        <v>1202</v>
      </c>
      <c r="B40" s="113" t="s">
        <v>1233</v>
      </c>
      <c r="C40" s="111" t="str">
        <f>VLOOKUP(B40,Remark!S:T,2,0)</f>
        <v>SCON</v>
      </c>
      <c r="D40" s="115"/>
      <c r="E40" s="115"/>
      <c r="F40" s="115"/>
    </row>
    <row r="41" spans="1:6">
      <c r="A41" s="99" t="s">
        <v>1203</v>
      </c>
      <c r="B41" s="113" t="s">
        <v>1234</v>
      </c>
      <c r="C41" s="111" t="str">
        <f>VLOOKUP(B41,Remark!S:T,2,0)</f>
        <v>KKAW</v>
      </c>
      <c r="D41" s="115"/>
      <c r="E41" s="115"/>
      <c r="F41" s="115"/>
    </row>
    <row r="42" spans="1:6">
      <c r="A42" s="99" t="s">
        <v>1204</v>
      </c>
      <c r="B42" s="113" t="s">
        <v>1236</v>
      </c>
      <c r="C42" s="111" t="str">
        <f>VLOOKUP(B42,Remark!S:T,2,0)</f>
        <v>BANA</v>
      </c>
      <c r="D42" s="115"/>
      <c r="E42" s="115"/>
      <c r="F42" s="115"/>
    </row>
    <row r="43" spans="1:6">
      <c r="A43" s="99" t="s">
        <v>1205</v>
      </c>
      <c r="B43" s="113" t="s">
        <v>1251</v>
      </c>
      <c r="C43" s="111" t="str">
        <f>VLOOKUP(B43,Remark!S:T,2,0)</f>
        <v>SCON</v>
      </c>
      <c r="D43" s="115"/>
      <c r="E43" s="115"/>
      <c r="F43" s="115"/>
    </row>
    <row r="44" spans="1:6">
      <c r="A44" s="99" t="s">
        <v>1206</v>
      </c>
      <c r="B44" s="113" t="s">
        <v>1253</v>
      </c>
      <c r="C44" s="111" t="str">
        <f>VLOOKUP(B44,Remark!S:T,2,0)</f>
        <v>Kerry</v>
      </c>
      <c r="D44" s="115"/>
      <c r="E44" s="115"/>
      <c r="F44" s="115"/>
    </row>
    <row r="45" spans="1:6">
      <c r="A45" s="99" t="s">
        <v>1207</v>
      </c>
      <c r="B45" s="113" t="s">
        <v>1256</v>
      </c>
      <c r="C45" s="111" t="str">
        <f>VLOOKUP(B45,Remark!S:T,2,0)</f>
        <v>LKAB</v>
      </c>
      <c r="D45" s="115"/>
      <c r="E45" s="115"/>
      <c r="F45" s="115"/>
    </row>
    <row r="46" spans="1:6">
      <c r="A46" s="99" t="s">
        <v>1208</v>
      </c>
      <c r="B46" s="113" t="s">
        <v>1259</v>
      </c>
      <c r="C46" s="111" t="str">
        <f>VLOOKUP(B46,Remark!S:T,2,0)</f>
        <v>CHC4</v>
      </c>
      <c r="D46" s="115"/>
      <c r="E46" s="115"/>
      <c r="F46" s="115"/>
    </row>
    <row r="47" spans="1:6">
      <c r="A47" s="99" t="s">
        <v>1209</v>
      </c>
      <c r="B47" s="113" t="s">
        <v>1263</v>
      </c>
      <c r="C47" s="111" t="str">
        <f>VLOOKUP(B47,Remark!S:T,2,0)</f>
        <v>BSTO</v>
      </c>
      <c r="D47" s="115"/>
      <c r="E47" s="115"/>
      <c r="F47" s="115"/>
    </row>
    <row r="48" spans="1:6">
      <c r="A48" s="99" t="s">
        <v>1210</v>
      </c>
      <c r="B48" s="113" t="s">
        <v>1265</v>
      </c>
      <c r="C48" s="111" t="str">
        <f>VLOOKUP(B48,Remark!S:T,2,0)</f>
        <v>Kerry</v>
      </c>
      <c r="D48" s="115"/>
      <c r="E48" s="115"/>
      <c r="F48" s="115"/>
    </row>
    <row r="49" spans="1:6">
      <c r="A49" s="163" t="s">
        <v>927</v>
      </c>
      <c r="B49" s="164"/>
      <c r="C49" s="165"/>
      <c r="D49" s="87">
        <f>SUM(D3:D48)</f>
        <v>176</v>
      </c>
      <c r="E49" s="87">
        <f t="shared" ref="E49:F49" si="1">SUM(E3:E48)</f>
        <v>12040</v>
      </c>
      <c r="F49" s="87">
        <f t="shared" si="1"/>
        <v>3010</v>
      </c>
    </row>
  </sheetData>
  <autoFilter ref="A2:F2"/>
  <mergeCells count="5">
    <mergeCell ref="A49:C49"/>
    <mergeCell ref="A1:A2"/>
    <mergeCell ref="B1:B2"/>
    <mergeCell ref="C1:C2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14"/>
  <sheetViews>
    <sheetView showGridLines="0" workbookViewId="0">
      <pane xSplit="3" ySplit="2" topLeftCell="S300" activePane="bottomRight" state="frozen"/>
      <selection pane="topRight" activeCell="D1" sqref="D1"/>
      <selection pane="bottomLeft" activeCell="A3" sqref="A3"/>
      <selection pane="bottomRight" activeCell="C307" sqref="C307"/>
    </sheetView>
  </sheetViews>
  <sheetFormatPr defaultRowHeight="15"/>
  <cols>
    <col min="2" max="2" width="31.7109375" customWidth="1"/>
    <col min="4" max="4" width="10.28515625" hidden="1" customWidth="1"/>
    <col min="5" max="6" width="10.7109375" hidden="1" customWidth="1"/>
    <col min="7" max="7" width="9.28515625" hidden="1" customWidth="1"/>
    <col min="8" max="9" width="10" hidden="1" customWidth="1"/>
    <col min="10" max="10" width="9.42578125" hidden="1" customWidth="1"/>
    <col min="11" max="12" width="10.85546875" hidden="1" customWidth="1"/>
    <col min="13" max="13" width="9.140625" hidden="1" customWidth="1"/>
    <col min="14" max="18" width="10.5703125" hidden="1" customWidth="1"/>
    <col min="19" max="21" width="12.5703125" customWidth="1"/>
  </cols>
  <sheetData>
    <row r="1" spans="1:21">
      <c r="A1" s="176" t="s">
        <v>0</v>
      </c>
      <c r="B1" s="177" t="s">
        <v>2</v>
      </c>
      <c r="C1" s="176" t="s">
        <v>1</v>
      </c>
      <c r="D1" s="170">
        <v>42948</v>
      </c>
      <c r="E1" s="171"/>
      <c r="F1" s="172"/>
      <c r="G1" s="170">
        <v>42979</v>
      </c>
      <c r="H1" s="171"/>
      <c r="I1" s="172"/>
      <c r="J1" s="170">
        <v>43009</v>
      </c>
      <c r="K1" s="171"/>
      <c r="L1" s="172"/>
      <c r="M1" s="170">
        <v>43040</v>
      </c>
      <c r="N1" s="171"/>
      <c r="O1" s="172"/>
      <c r="P1" s="169">
        <v>43070</v>
      </c>
      <c r="Q1" s="169"/>
      <c r="R1" s="169"/>
      <c r="S1" s="169">
        <v>43101</v>
      </c>
      <c r="T1" s="169"/>
      <c r="U1" s="169"/>
    </row>
    <row r="2" spans="1:21">
      <c r="A2" s="176"/>
      <c r="B2" s="177"/>
      <c r="C2" s="176"/>
      <c r="D2" s="104" t="s">
        <v>925</v>
      </c>
      <c r="E2" s="104" t="s">
        <v>924</v>
      </c>
      <c r="F2" s="105">
        <v>0.25</v>
      </c>
      <c r="G2" s="104" t="s">
        <v>925</v>
      </c>
      <c r="H2" s="104" t="s">
        <v>924</v>
      </c>
      <c r="I2" s="105">
        <v>0.25</v>
      </c>
      <c r="J2" s="104" t="s">
        <v>925</v>
      </c>
      <c r="K2" s="104" t="s">
        <v>924</v>
      </c>
      <c r="L2" s="105">
        <v>0.25</v>
      </c>
      <c r="M2" s="104" t="s">
        <v>925</v>
      </c>
      <c r="N2" s="104" t="s">
        <v>924</v>
      </c>
      <c r="O2" s="105">
        <v>0.25</v>
      </c>
      <c r="P2" s="104" t="s">
        <v>925</v>
      </c>
      <c r="Q2" s="104" t="s">
        <v>924</v>
      </c>
      <c r="R2" s="105">
        <v>0.25</v>
      </c>
      <c r="S2" s="104" t="s">
        <v>925</v>
      </c>
      <c r="T2" s="104" t="s">
        <v>924</v>
      </c>
      <c r="U2" s="105">
        <v>0.25</v>
      </c>
    </row>
    <row r="3" spans="1:21">
      <c r="A3" s="54" t="s">
        <v>263</v>
      </c>
      <c r="B3" s="55" t="s">
        <v>264</v>
      </c>
      <c r="C3" s="58" t="str">
        <f>VLOOKUP(A3,Remark!J:L,3,0)</f>
        <v>SLOM</v>
      </c>
      <c r="D3" s="57">
        <v>47</v>
      </c>
      <c r="E3" s="57">
        <v>4035</v>
      </c>
      <c r="F3" s="74">
        <f t="shared" ref="F3:F66" si="0">E3*25%</f>
        <v>1008.75</v>
      </c>
      <c r="G3" s="56"/>
      <c r="H3" s="56"/>
      <c r="I3" s="74">
        <f t="shared" ref="I3:I66" si="1">H3*25%</f>
        <v>0</v>
      </c>
      <c r="J3" s="56">
        <v>91</v>
      </c>
      <c r="K3" s="56">
        <v>9655</v>
      </c>
      <c r="L3" s="74">
        <f t="shared" ref="L3:L66" si="2">K3*25%</f>
        <v>2413.75</v>
      </c>
      <c r="M3" s="56"/>
      <c r="N3" s="56">
        <v>9120</v>
      </c>
      <c r="O3" s="74">
        <f t="shared" ref="O3:O66" si="3">N3*25%</f>
        <v>2280</v>
      </c>
      <c r="P3" s="73">
        <v>12</v>
      </c>
      <c r="Q3" s="73">
        <v>1670</v>
      </c>
      <c r="R3" s="74">
        <f>Q3*25%</f>
        <v>417.5</v>
      </c>
      <c r="S3" s="73">
        <v>34</v>
      </c>
      <c r="T3" s="178">
        <v>3380</v>
      </c>
      <c r="U3" s="74">
        <f>T3*25%</f>
        <v>845</v>
      </c>
    </row>
    <row r="4" spans="1:21">
      <c r="A4" s="54" t="s">
        <v>266</v>
      </c>
      <c r="B4" s="55" t="s">
        <v>267</v>
      </c>
      <c r="C4" s="58" t="str">
        <f>VLOOKUP(A4,Remark!J:L,3,0)</f>
        <v>SLOM</v>
      </c>
      <c r="D4" s="57">
        <v>46</v>
      </c>
      <c r="E4" s="57">
        <v>3445</v>
      </c>
      <c r="F4" s="74">
        <f t="shared" si="0"/>
        <v>861.25</v>
      </c>
      <c r="G4" s="59"/>
      <c r="H4" s="59"/>
      <c r="I4" s="74">
        <f t="shared" si="1"/>
        <v>0</v>
      </c>
      <c r="J4" s="59">
        <v>101</v>
      </c>
      <c r="K4" s="56">
        <v>11385</v>
      </c>
      <c r="L4" s="74">
        <f t="shared" si="2"/>
        <v>2846.25</v>
      </c>
      <c r="M4" s="56"/>
      <c r="N4" s="56">
        <v>10490</v>
      </c>
      <c r="O4" s="74">
        <f t="shared" si="3"/>
        <v>2622.5</v>
      </c>
      <c r="P4" s="73">
        <v>177</v>
      </c>
      <c r="Q4" s="73">
        <v>23790</v>
      </c>
      <c r="R4" s="74">
        <f t="shared" ref="R4:R66" si="4">Q4*25%</f>
        <v>5947.5</v>
      </c>
      <c r="S4" s="73">
        <v>170</v>
      </c>
      <c r="T4" s="178">
        <v>20520</v>
      </c>
      <c r="U4" s="74">
        <f t="shared" ref="U4:U67" si="5">T4*25%</f>
        <v>5130</v>
      </c>
    </row>
    <row r="5" spans="1:21">
      <c r="A5" s="54" t="s">
        <v>268</v>
      </c>
      <c r="B5" s="55" t="s">
        <v>269</v>
      </c>
      <c r="C5" s="58" t="str">
        <f>VLOOKUP(A5,Remark!J:L,3,0)</f>
        <v>SLOM</v>
      </c>
      <c r="D5" s="58">
        <v>56</v>
      </c>
      <c r="E5" s="57">
        <v>5515</v>
      </c>
      <c r="F5" s="74">
        <f t="shared" si="0"/>
        <v>1378.75</v>
      </c>
      <c r="G5" s="59"/>
      <c r="H5" s="59"/>
      <c r="I5" s="74">
        <f t="shared" si="1"/>
        <v>0</v>
      </c>
      <c r="J5" s="59">
        <v>118</v>
      </c>
      <c r="K5" s="56">
        <v>12390</v>
      </c>
      <c r="L5" s="74">
        <f t="shared" si="2"/>
        <v>3097.5</v>
      </c>
      <c r="M5" s="56"/>
      <c r="N5" s="56">
        <v>15020</v>
      </c>
      <c r="O5" s="74">
        <f t="shared" si="3"/>
        <v>3755</v>
      </c>
      <c r="P5" s="73">
        <v>149</v>
      </c>
      <c r="Q5" s="73">
        <v>16235</v>
      </c>
      <c r="R5" s="74">
        <f t="shared" si="4"/>
        <v>4058.75</v>
      </c>
      <c r="S5" s="73">
        <v>179</v>
      </c>
      <c r="T5" s="178">
        <v>18940</v>
      </c>
      <c r="U5" s="74">
        <f t="shared" si="5"/>
        <v>4735</v>
      </c>
    </row>
    <row r="6" spans="1:21">
      <c r="A6" s="54" t="s">
        <v>270</v>
      </c>
      <c r="B6" s="55" t="s">
        <v>271</v>
      </c>
      <c r="C6" s="58" t="str">
        <f>VLOOKUP(A6,Remark!J:L,3,0)</f>
        <v>ONUT</v>
      </c>
      <c r="D6" s="58">
        <v>20</v>
      </c>
      <c r="E6" s="57">
        <v>1915</v>
      </c>
      <c r="F6" s="74">
        <f t="shared" si="0"/>
        <v>478.75</v>
      </c>
      <c r="G6" s="59">
        <v>44</v>
      </c>
      <c r="H6" s="59">
        <v>3625</v>
      </c>
      <c r="I6" s="74">
        <f t="shared" si="1"/>
        <v>906.25</v>
      </c>
      <c r="J6" s="59">
        <v>45</v>
      </c>
      <c r="K6" s="56">
        <v>3920</v>
      </c>
      <c r="L6" s="74">
        <f t="shared" si="2"/>
        <v>980</v>
      </c>
      <c r="M6" s="56"/>
      <c r="N6" s="56">
        <v>4005</v>
      </c>
      <c r="O6" s="74">
        <f t="shared" si="3"/>
        <v>1001.25</v>
      </c>
      <c r="P6" s="73">
        <v>70</v>
      </c>
      <c r="Q6" s="73">
        <v>6645</v>
      </c>
      <c r="R6" s="74">
        <f t="shared" si="4"/>
        <v>1661.25</v>
      </c>
      <c r="S6" s="73">
        <v>61</v>
      </c>
      <c r="T6" s="178">
        <v>6175</v>
      </c>
      <c r="U6" s="74">
        <f t="shared" si="5"/>
        <v>1543.75</v>
      </c>
    </row>
    <row r="7" spans="1:21">
      <c r="A7" s="54" t="s">
        <v>272</v>
      </c>
      <c r="B7" s="55" t="s">
        <v>273</v>
      </c>
      <c r="C7" s="58" t="str">
        <f>VLOOKUP(A7,Remark!J:L,3,0)</f>
        <v>SLOM</v>
      </c>
      <c r="D7" s="58">
        <v>44</v>
      </c>
      <c r="E7" s="57">
        <v>5955</v>
      </c>
      <c r="F7" s="74">
        <f t="shared" si="0"/>
        <v>1488.75</v>
      </c>
      <c r="G7" s="59"/>
      <c r="H7" s="59"/>
      <c r="I7" s="74">
        <f t="shared" si="1"/>
        <v>0</v>
      </c>
      <c r="J7" s="59">
        <v>70</v>
      </c>
      <c r="K7" s="56">
        <v>8090</v>
      </c>
      <c r="L7" s="74">
        <f t="shared" si="2"/>
        <v>2022.5</v>
      </c>
      <c r="M7" s="56"/>
      <c r="N7" s="56">
        <v>5660</v>
      </c>
      <c r="O7" s="74">
        <f t="shared" si="3"/>
        <v>1415</v>
      </c>
      <c r="P7" s="73">
        <v>37</v>
      </c>
      <c r="Q7" s="73">
        <v>4475</v>
      </c>
      <c r="R7" s="74">
        <f t="shared" si="4"/>
        <v>1118.75</v>
      </c>
      <c r="S7" s="73">
        <v>19</v>
      </c>
      <c r="T7" s="178">
        <v>2980</v>
      </c>
      <c r="U7" s="74">
        <f t="shared" si="5"/>
        <v>745</v>
      </c>
    </row>
    <row r="8" spans="1:21">
      <c r="A8" s="54" t="s">
        <v>274</v>
      </c>
      <c r="B8" s="55" t="s">
        <v>275</v>
      </c>
      <c r="C8" s="58" t="str">
        <f>VLOOKUP(A8,Remark!J:L,3,0)</f>
        <v>SLOM</v>
      </c>
      <c r="D8" s="58">
        <v>17</v>
      </c>
      <c r="E8" s="57">
        <v>1800</v>
      </c>
      <c r="F8" s="74">
        <f t="shared" si="0"/>
        <v>450</v>
      </c>
      <c r="G8" s="59"/>
      <c r="H8" s="59"/>
      <c r="I8" s="74">
        <f t="shared" si="1"/>
        <v>0</v>
      </c>
      <c r="J8" s="59">
        <v>59</v>
      </c>
      <c r="K8" s="56">
        <v>5160</v>
      </c>
      <c r="L8" s="74">
        <f t="shared" si="2"/>
        <v>1290</v>
      </c>
      <c r="M8" s="56"/>
      <c r="N8" s="56">
        <v>7730</v>
      </c>
      <c r="O8" s="74">
        <f t="shared" si="3"/>
        <v>1932.5</v>
      </c>
      <c r="P8" s="73">
        <v>82</v>
      </c>
      <c r="Q8" s="73">
        <v>7305</v>
      </c>
      <c r="R8" s="74">
        <f t="shared" si="4"/>
        <v>1826.25</v>
      </c>
      <c r="S8" s="73">
        <v>87</v>
      </c>
      <c r="T8" s="178">
        <v>7245</v>
      </c>
      <c r="U8" s="74">
        <f t="shared" si="5"/>
        <v>1811.25</v>
      </c>
    </row>
    <row r="9" spans="1:21">
      <c r="A9" s="54" t="s">
        <v>276</v>
      </c>
      <c r="B9" s="55" t="s">
        <v>277</v>
      </c>
      <c r="C9" s="58" t="str">
        <f>VLOOKUP(A9,Remark!J:L,3,0)</f>
        <v>BKAE</v>
      </c>
      <c r="D9" s="58">
        <v>59</v>
      </c>
      <c r="E9" s="57">
        <v>5735</v>
      </c>
      <c r="F9" s="74">
        <f t="shared" si="0"/>
        <v>1433.75</v>
      </c>
      <c r="G9" s="59">
        <v>64</v>
      </c>
      <c r="H9" s="59">
        <v>5735</v>
      </c>
      <c r="I9" s="74">
        <f t="shared" si="1"/>
        <v>1433.75</v>
      </c>
      <c r="J9" s="59">
        <v>97</v>
      </c>
      <c r="K9" s="56">
        <v>9795</v>
      </c>
      <c r="L9" s="74">
        <f t="shared" si="2"/>
        <v>2448.75</v>
      </c>
      <c r="M9" s="56"/>
      <c r="N9" s="56">
        <v>9565</v>
      </c>
      <c r="O9" s="74">
        <f t="shared" si="3"/>
        <v>2391.25</v>
      </c>
      <c r="P9" s="73">
        <v>104</v>
      </c>
      <c r="Q9" s="73">
        <v>10605</v>
      </c>
      <c r="R9" s="74">
        <f t="shared" si="4"/>
        <v>2651.25</v>
      </c>
      <c r="S9" s="73">
        <v>107</v>
      </c>
      <c r="T9" s="178">
        <v>11545</v>
      </c>
      <c r="U9" s="74">
        <f t="shared" si="5"/>
        <v>2886.25</v>
      </c>
    </row>
    <row r="10" spans="1:21">
      <c r="A10" s="54" t="s">
        <v>278</v>
      </c>
      <c r="B10" s="55" t="s">
        <v>279</v>
      </c>
      <c r="C10" s="58" t="str">
        <f>VLOOKUP(A10,Remark!J:L,3,0)</f>
        <v>NKAM</v>
      </c>
      <c r="D10" s="57">
        <v>5</v>
      </c>
      <c r="E10" s="57">
        <v>500</v>
      </c>
      <c r="F10" s="74">
        <f t="shared" si="0"/>
        <v>125</v>
      </c>
      <c r="G10" s="59">
        <v>13</v>
      </c>
      <c r="H10" s="59">
        <v>1665</v>
      </c>
      <c r="I10" s="74">
        <f t="shared" si="1"/>
        <v>416.25</v>
      </c>
      <c r="J10" s="59">
        <v>6</v>
      </c>
      <c r="K10" s="56">
        <v>665</v>
      </c>
      <c r="L10" s="74">
        <f t="shared" si="2"/>
        <v>166.25</v>
      </c>
      <c r="M10" s="56"/>
      <c r="N10" s="56">
        <v>1650</v>
      </c>
      <c r="O10" s="74">
        <f t="shared" si="3"/>
        <v>412.5</v>
      </c>
      <c r="P10" s="73">
        <v>15</v>
      </c>
      <c r="Q10" s="73">
        <v>1985</v>
      </c>
      <c r="R10" s="74">
        <f t="shared" si="4"/>
        <v>496.25</v>
      </c>
      <c r="S10" s="73">
        <v>20</v>
      </c>
      <c r="T10" s="178">
        <v>2425</v>
      </c>
      <c r="U10" s="74">
        <f t="shared" si="5"/>
        <v>606.25</v>
      </c>
    </row>
    <row r="11" spans="1:21">
      <c r="A11" s="54" t="s">
        <v>280</v>
      </c>
      <c r="B11" s="55" t="s">
        <v>281</v>
      </c>
      <c r="C11" s="58" t="str">
        <f>VLOOKUP(A11,Remark!J:L,3,0)</f>
        <v>SLOM</v>
      </c>
      <c r="D11" s="57">
        <v>8</v>
      </c>
      <c r="E11" s="57">
        <v>690</v>
      </c>
      <c r="F11" s="74">
        <f t="shared" si="0"/>
        <v>172.5</v>
      </c>
      <c r="G11" s="59"/>
      <c r="H11" s="59"/>
      <c r="I11" s="74">
        <f t="shared" si="1"/>
        <v>0</v>
      </c>
      <c r="J11" s="59">
        <v>20</v>
      </c>
      <c r="K11" s="56">
        <v>1515</v>
      </c>
      <c r="L11" s="74">
        <f t="shared" si="2"/>
        <v>378.75</v>
      </c>
      <c r="M11" s="56"/>
      <c r="N11" s="56">
        <v>2020</v>
      </c>
      <c r="O11" s="74">
        <f t="shared" si="3"/>
        <v>505</v>
      </c>
      <c r="P11" s="73">
        <v>17</v>
      </c>
      <c r="Q11" s="73">
        <v>1375</v>
      </c>
      <c r="R11" s="74">
        <f t="shared" si="4"/>
        <v>343.75</v>
      </c>
      <c r="S11" s="73">
        <v>33</v>
      </c>
      <c r="T11" s="178">
        <v>2850</v>
      </c>
      <c r="U11" s="74">
        <f t="shared" si="5"/>
        <v>712.5</v>
      </c>
    </row>
    <row r="12" spans="1:21">
      <c r="A12" s="54" t="s">
        <v>282</v>
      </c>
      <c r="B12" s="55" t="s">
        <v>283</v>
      </c>
      <c r="C12" s="58" t="str">
        <f>VLOOKUP(A12,Remark!J:L,3,0)</f>
        <v>TEPA</v>
      </c>
      <c r="D12" s="57">
        <v>11</v>
      </c>
      <c r="E12" s="57">
        <v>740</v>
      </c>
      <c r="F12" s="74">
        <f t="shared" si="0"/>
        <v>185</v>
      </c>
      <c r="G12" s="59">
        <v>14</v>
      </c>
      <c r="H12" s="59">
        <v>1190</v>
      </c>
      <c r="I12" s="74">
        <f t="shared" si="1"/>
        <v>297.5</v>
      </c>
      <c r="J12" s="59">
        <v>10</v>
      </c>
      <c r="K12" s="56">
        <v>875</v>
      </c>
      <c r="L12" s="74">
        <f t="shared" si="2"/>
        <v>218.75</v>
      </c>
      <c r="M12" s="56"/>
      <c r="N12" s="56">
        <v>1180</v>
      </c>
      <c r="O12" s="74">
        <f t="shared" si="3"/>
        <v>295</v>
      </c>
      <c r="P12" s="73">
        <v>14</v>
      </c>
      <c r="Q12" s="73">
        <v>1665</v>
      </c>
      <c r="R12" s="74">
        <f t="shared" si="4"/>
        <v>416.25</v>
      </c>
      <c r="S12" s="73">
        <v>29</v>
      </c>
      <c r="T12" s="178">
        <v>2215</v>
      </c>
      <c r="U12" s="74">
        <f t="shared" si="5"/>
        <v>553.75</v>
      </c>
    </row>
    <row r="13" spans="1:21">
      <c r="A13" s="54" t="s">
        <v>285</v>
      </c>
      <c r="B13" s="55" t="s">
        <v>286</v>
      </c>
      <c r="C13" s="58" t="str">
        <f>VLOOKUP(A13,Remark!J:L,3,0)</f>
        <v>SUKS</v>
      </c>
      <c r="D13" s="57">
        <v>36</v>
      </c>
      <c r="E13" s="57">
        <v>3440</v>
      </c>
      <c r="F13" s="74">
        <f t="shared" si="0"/>
        <v>860</v>
      </c>
      <c r="G13" s="59">
        <v>72</v>
      </c>
      <c r="H13" s="59">
        <v>5695</v>
      </c>
      <c r="I13" s="74">
        <f t="shared" si="1"/>
        <v>1423.75</v>
      </c>
      <c r="J13" s="59">
        <v>104</v>
      </c>
      <c r="K13" s="56">
        <v>8830</v>
      </c>
      <c r="L13" s="74">
        <f t="shared" si="2"/>
        <v>2207.5</v>
      </c>
      <c r="M13" s="56"/>
      <c r="N13" s="56">
        <v>8120</v>
      </c>
      <c r="O13" s="74">
        <f t="shared" si="3"/>
        <v>2030</v>
      </c>
      <c r="P13" s="73">
        <v>163</v>
      </c>
      <c r="Q13" s="73">
        <v>16720</v>
      </c>
      <c r="R13" s="74">
        <f t="shared" si="4"/>
        <v>4180</v>
      </c>
      <c r="S13" s="73">
        <v>135</v>
      </c>
      <c r="T13" s="178">
        <v>14955</v>
      </c>
      <c r="U13" s="74">
        <f t="shared" si="5"/>
        <v>3738.75</v>
      </c>
    </row>
    <row r="14" spans="1:21">
      <c r="A14" s="54" t="s">
        <v>287</v>
      </c>
      <c r="B14" s="55" t="s">
        <v>288</v>
      </c>
      <c r="C14" s="58" t="str">
        <f>VLOOKUP(A14,Remark!J:L,3,0)</f>
        <v>MTNG</v>
      </c>
      <c r="D14" s="57">
        <v>29</v>
      </c>
      <c r="E14" s="57">
        <v>2105</v>
      </c>
      <c r="F14" s="74">
        <f t="shared" si="0"/>
        <v>526.25</v>
      </c>
      <c r="G14" s="59">
        <v>38</v>
      </c>
      <c r="H14" s="59">
        <v>3165</v>
      </c>
      <c r="I14" s="74">
        <f t="shared" si="1"/>
        <v>791.25</v>
      </c>
      <c r="J14" s="59">
        <v>25</v>
      </c>
      <c r="K14" s="56">
        <v>2490</v>
      </c>
      <c r="L14" s="74">
        <f t="shared" si="2"/>
        <v>622.5</v>
      </c>
      <c r="M14" s="56"/>
      <c r="N14" s="56">
        <v>3860</v>
      </c>
      <c r="O14" s="74">
        <f t="shared" si="3"/>
        <v>965</v>
      </c>
      <c r="P14" s="73">
        <v>30</v>
      </c>
      <c r="Q14" s="73">
        <v>2940</v>
      </c>
      <c r="R14" s="74">
        <f t="shared" si="4"/>
        <v>735</v>
      </c>
      <c r="S14" s="73">
        <v>35</v>
      </c>
      <c r="T14" s="178">
        <v>4510</v>
      </c>
      <c r="U14" s="74">
        <f t="shared" si="5"/>
        <v>1127.5</v>
      </c>
    </row>
    <row r="15" spans="1:21">
      <c r="A15" s="54" t="s">
        <v>289</v>
      </c>
      <c r="B15" s="55" t="s">
        <v>290</v>
      </c>
      <c r="C15" s="58" t="str">
        <f>VLOOKUP(A15,Remark!J:L,3,0)</f>
        <v>TNON</v>
      </c>
      <c r="D15" s="57">
        <v>19</v>
      </c>
      <c r="E15" s="57">
        <v>1475</v>
      </c>
      <c r="F15" s="74">
        <f t="shared" si="0"/>
        <v>368.75</v>
      </c>
      <c r="G15" s="59">
        <v>37</v>
      </c>
      <c r="H15" s="59">
        <v>3840</v>
      </c>
      <c r="I15" s="74">
        <f t="shared" si="1"/>
        <v>960</v>
      </c>
      <c r="J15" s="59">
        <v>37</v>
      </c>
      <c r="K15" s="56">
        <v>3970</v>
      </c>
      <c r="L15" s="74">
        <f t="shared" si="2"/>
        <v>992.5</v>
      </c>
      <c r="M15" s="56"/>
      <c r="N15" s="56">
        <v>3870</v>
      </c>
      <c r="O15" s="74">
        <f t="shared" si="3"/>
        <v>967.5</v>
      </c>
      <c r="P15" s="73">
        <v>33</v>
      </c>
      <c r="Q15" s="73">
        <v>3725</v>
      </c>
      <c r="R15" s="74">
        <f t="shared" si="4"/>
        <v>931.25</v>
      </c>
      <c r="S15" s="73">
        <v>48</v>
      </c>
      <c r="T15" s="178">
        <v>4745</v>
      </c>
      <c r="U15" s="74">
        <f t="shared" si="5"/>
        <v>1186.25</v>
      </c>
    </row>
    <row r="16" spans="1:21">
      <c r="A16" s="54" t="s">
        <v>291</v>
      </c>
      <c r="B16" s="55" t="s">
        <v>292</v>
      </c>
      <c r="C16" s="58" t="str">
        <f>VLOOKUP(A16,Remark!J:L,3,0)</f>
        <v>TSIT</v>
      </c>
      <c r="D16" s="57">
        <v>19</v>
      </c>
      <c r="E16" s="57">
        <v>2025</v>
      </c>
      <c r="F16" s="74">
        <f t="shared" si="0"/>
        <v>506.25</v>
      </c>
      <c r="G16" s="59">
        <v>28</v>
      </c>
      <c r="H16" s="59">
        <v>2105</v>
      </c>
      <c r="I16" s="74">
        <f t="shared" si="1"/>
        <v>526.25</v>
      </c>
      <c r="J16" s="59">
        <v>37</v>
      </c>
      <c r="K16" s="56">
        <v>2940</v>
      </c>
      <c r="L16" s="74">
        <f t="shared" si="2"/>
        <v>735</v>
      </c>
      <c r="M16" s="56"/>
      <c r="N16" s="56">
        <v>5035</v>
      </c>
      <c r="O16" s="74">
        <f t="shared" si="3"/>
        <v>1258.75</v>
      </c>
      <c r="P16" s="73">
        <v>57</v>
      </c>
      <c r="Q16" s="73">
        <v>5445</v>
      </c>
      <c r="R16" s="74">
        <f t="shared" si="4"/>
        <v>1361.25</v>
      </c>
      <c r="S16" s="73">
        <v>42</v>
      </c>
      <c r="T16" s="178">
        <v>3430</v>
      </c>
      <c r="U16" s="74">
        <f t="shared" si="5"/>
        <v>857.5</v>
      </c>
    </row>
    <row r="17" spans="1:21">
      <c r="A17" s="54" t="s">
        <v>293</v>
      </c>
      <c r="B17" s="55" t="s">
        <v>294</v>
      </c>
      <c r="C17" s="58" t="str">
        <f>VLOOKUP(A17,Remark!J:L,3,0)</f>
        <v>SLOM</v>
      </c>
      <c r="D17" s="57">
        <v>166</v>
      </c>
      <c r="E17" s="57">
        <v>19300</v>
      </c>
      <c r="F17" s="74">
        <f t="shared" si="0"/>
        <v>4825</v>
      </c>
      <c r="G17" s="59"/>
      <c r="H17" s="59"/>
      <c r="I17" s="74">
        <f t="shared" si="1"/>
        <v>0</v>
      </c>
      <c r="J17" s="59">
        <v>332</v>
      </c>
      <c r="K17" s="56">
        <v>35120</v>
      </c>
      <c r="L17" s="74">
        <f t="shared" si="2"/>
        <v>8780</v>
      </c>
      <c r="M17" s="56"/>
      <c r="N17" s="56">
        <v>44370</v>
      </c>
      <c r="O17" s="74">
        <f t="shared" si="3"/>
        <v>11092.5</v>
      </c>
      <c r="P17" s="73">
        <v>472</v>
      </c>
      <c r="Q17" s="73">
        <v>56815</v>
      </c>
      <c r="R17" s="74">
        <f t="shared" si="4"/>
        <v>14203.75</v>
      </c>
      <c r="S17" s="73">
        <v>424</v>
      </c>
      <c r="T17" s="178">
        <v>47725</v>
      </c>
      <c r="U17" s="74">
        <f t="shared" si="5"/>
        <v>11931.25</v>
      </c>
    </row>
    <row r="18" spans="1:21">
      <c r="A18" s="54" t="s">
        <v>295</v>
      </c>
      <c r="B18" s="55" t="s">
        <v>296</v>
      </c>
      <c r="C18" s="58" t="str">
        <f>VLOOKUP(A18,Remark!J:L,3,0)</f>
        <v>BSTO</v>
      </c>
      <c r="D18" s="57">
        <v>78</v>
      </c>
      <c r="E18" s="57">
        <v>6760</v>
      </c>
      <c r="F18" s="74">
        <f t="shared" si="0"/>
        <v>1690</v>
      </c>
      <c r="G18" s="59">
        <v>154</v>
      </c>
      <c r="H18" s="59">
        <v>13265</v>
      </c>
      <c r="I18" s="74">
        <f t="shared" si="1"/>
        <v>3316.25</v>
      </c>
      <c r="J18" s="59">
        <v>173</v>
      </c>
      <c r="K18" s="56">
        <v>14555</v>
      </c>
      <c r="L18" s="74">
        <f t="shared" si="2"/>
        <v>3638.75</v>
      </c>
      <c r="M18" s="56"/>
      <c r="N18" s="56">
        <v>16725</v>
      </c>
      <c r="O18" s="74">
        <f t="shared" si="3"/>
        <v>4181.25</v>
      </c>
      <c r="P18" s="73">
        <v>231</v>
      </c>
      <c r="Q18" s="73">
        <v>19540</v>
      </c>
      <c r="R18" s="74">
        <f t="shared" si="4"/>
        <v>4885</v>
      </c>
      <c r="S18" s="73">
        <v>153</v>
      </c>
      <c r="T18" s="178">
        <v>11525</v>
      </c>
      <c r="U18" s="74">
        <f t="shared" si="5"/>
        <v>2881.25</v>
      </c>
    </row>
    <row r="19" spans="1:21">
      <c r="A19" s="54" t="s">
        <v>298</v>
      </c>
      <c r="B19" s="55" t="s">
        <v>299</v>
      </c>
      <c r="C19" s="58" t="str">
        <f>VLOOKUP(A19,Remark!J:L,3,0)</f>
        <v>SMUT</v>
      </c>
      <c r="D19" s="57">
        <v>20</v>
      </c>
      <c r="E19" s="57">
        <v>2765</v>
      </c>
      <c r="F19" s="74">
        <f t="shared" si="0"/>
        <v>691.25</v>
      </c>
      <c r="G19" s="59">
        <v>66</v>
      </c>
      <c r="H19" s="59">
        <v>8125</v>
      </c>
      <c r="I19" s="74">
        <f t="shared" si="1"/>
        <v>2031.25</v>
      </c>
      <c r="J19" s="59">
        <v>79</v>
      </c>
      <c r="K19" s="56">
        <v>6860</v>
      </c>
      <c r="L19" s="74">
        <f t="shared" si="2"/>
        <v>1715</v>
      </c>
      <c r="M19" s="56"/>
      <c r="N19" s="56">
        <v>6220</v>
      </c>
      <c r="O19" s="74">
        <f t="shared" si="3"/>
        <v>1555</v>
      </c>
      <c r="P19" s="73">
        <v>94</v>
      </c>
      <c r="Q19" s="73">
        <v>6765</v>
      </c>
      <c r="R19" s="74">
        <f t="shared" si="4"/>
        <v>1691.25</v>
      </c>
      <c r="S19" s="73">
        <v>110</v>
      </c>
      <c r="T19" s="178">
        <v>8425</v>
      </c>
      <c r="U19" s="74">
        <f t="shared" si="5"/>
        <v>2106.25</v>
      </c>
    </row>
    <row r="20" spans="1:21">
      <c r="A20" s="54" t="s">
        <v>300</v>
      </c>
      <c r="B20" s="55" t="s">
        <v>301</v>
      </c>
      <c r="C20" s="58" t="str">
        <f>VLOOKUP(A20,Remark!J:L,3,0)</f>
        <v>MPTN</v>
      </c>
      <c r="D20" s="57">
        <v>16</v>
      </c>
      <c r="E20" s="57">
        <v>1595</v>
      </c>
      <c r="F20" s="74">
        <f t="shared" si="0"/>
        <v>398.75</v>
      </c>
      <c r="G20" s="59">
        <v>23</v>
      </c>
      <c r="H20" s="59">
        <v>1960</v>
      </c>
      <c r="I20" s="74">
        <f t="shared" si="1"/>
        <v>490</v>
      </c>
      <c r="J20" s="59">
        <v>22</v>
      </c>
      <c r="K20" s="56">
        <v>2020</v>
      </c>
      <c r="L20" s="74">
        <f t="shared" si="2"/>
        <v>505</v>
      </c>
      <c r="M20" s="56"/>
      <c r="N20" s="56">
        <v>625</v>
      </c>
      <c r="O20" s="74">
        <f t="shared" si="3"/>
        <v>156.25</v>
      </c>
      <c r="P20" s="73">
        <v>15</v>
      </c>
      <c r="Q20" s="73">
        <v>1110</v>
      </c>
      <c r="R20" s="74">
        <f t="shared" si="4"/>
        <v>277.5</v>
      </c>
      <c r="S20" s="73">
        <v>8</v>
      </c>
      <c r="T20" s="178">
        <v>1060</v>
      </c>
      <c r="U20" s="74">
        <f t="shared" si="5"/>
        <v>265</v>
      </c>
    </row>
    <row r="21" spans="1:21">
      <c r="A21" s="54" t="s">
        <v>303</v>
      </c>
      <c r="B21" s="55" t="s">
        <v>304</v>
      </c>
      <c r="C21" s="58" t="str">
        <f>VLOOKUP(A21,Remark!J:L,3,0)</f>
        <v>MPTN</v>
      </c>
      <c r="D21" s="57">
        <v>23</v>
      </c>
      <c r="E21" s="57">
        <v>1865</v>
      </c>
      <c r="F21" s="74">
        <f t="shared" si="0"/>
        <v>466.25</v>
      </c>
      <c r="G21" s="59">
        <v>61</v>
      </c>
      <c r="H21" s="59">
        <v>5445</v>
      </c>
      <c r="I21" s="74">
        <f t="shared" si="1"/>
        <v>1361.25</v>
      </c>
      <c r="J21" s="59">
        <v>56</v>
      </c>
      <c r="K21" s="56">
        <v>5455</v>
      </c>
      <c r="L21" s="74">
        <f t="shared" si="2"/>
        <v>1363.75</v>
      </c>
      <c r="M21" s="56"/>
      <c r="N21" s="56">
        <v>7605</v>
      </c>
      <c r="O21" s="74">
        <f t="shared" si="3"/>
        <v>1901.25</v>
      </c>
      <c r="P21" s="73">
        <v>66</v>
      </c>
      <c r="Q21" s="73">
        <v>5765</v>
      </c>
      <c r="R21" s="74">
        <f t="shared" si="4"/>
        <v>1441.25</v>
      </c>
      <c r="S21" s="73">
        <v>63</v>
      </c>
      <c r="T21" s="178">
        <v>5505</v>
      </c>
      <c r="U21" s="74">
        <f t="shared" si="5"/>
        <v>1376.25</v>
      </c>
    </row>
    <row r="22" spans="1:21">
      <c r="A22" s="54" t="s">
        <v>305</v>
      </c>
      <c r="B22" s="55" t="s">
        <v>306</v>
      </c>
      <c r="C22" s="58" t="str">
        <f>VLOOKUP(A22,Remark!J:L,3,0)</f>
        <v>BYAI</v>
      </c>
      <c r="D22" s="57">
        <v>22</v>
      </c>
      <c r="E22" s="57">
        <v>1945</v>
      </c>
      <c r="F22" s="74">
        <f t="shared" si="0"/>
        <v>486.25</v>
      </c>
      <c r="G22" s="59">
        <v>14</v>
      </c>
      <c r="H22" s="59">
        <v>1455</v>
      </c>
      <c r="I22" s="74">
        <f t="shared" si="1"/>
        <v>363.75</v>
      </c>
      <c r="J22" s="59">
        <v>22</v>
      </c>
      <c r="K22" s="56">
        <v>2540</v>
      </c>
      <c r="L22" s="74">
        <f t="shared" si="2"/>
        <v>635</v>
      </c>
      <c r="M22" s="56"/>
      <c r="N22" s="56">
        <v>2600</v>
      </c>
      <c r="O22" s="74">
        <f t="shared" si="3"/>
        <v>650</v>
      </c>
      <c r="P22" s="73">
        <v>30</v>
      </c>
      <c r="Q22" s="73">
        <v>3015</v>
      </c>
      <c r="R22" s="74">
        <f t="shared" si="4"/>
        <v>753.75</v>
      </c>
      <c r="S22" s="73">
        <v>12</v>
      </c>
      <c r="T22" s="178">
        <v>1455</v>
      </c>
      <c r="U22" s="74">
        <f t="shared" si="5"/>
        <v>363.75</v>
      </c>
    </row>
    <row r="23" spans="1:21">
      <c r="A23" s="54" t="s">
        <v>308</v>
      </c>
      <c r="B23" s="55" t="s">
        <v>309</v>
      </c>
      <c r="C23" s="58" t="str">
        <f>VLOOKUP(A23,Remark!J:L,3,0)</f>
        <v>RSIT</v>
      </c>
      <c r="D23" s="57">
        <v>28</v>
      </c>
      <c r="E23" s="57">
        <v>3035</v>
      </c>
      <c r="F23" s="74">
        <f t="shared" si="0"/>
        <v>758.75</v>
      </c>
      <c r="G23" s="59">
        <v>23</v>
      </c>
      <c r="H23" s="59">
        <v>2395</v>
      </c>
      <c r="I23" s="74">
        <f t="shared" si="1"/>
        <v>598.75</v>
      </c>
      <c r="J23" s="59">
        <v>13</v>
      </c>
      <c r="K23" s="56">
        <v>1285</v>
      </c>
      <c r="L23" s="74">
        <f t="shared" si="2"/>
        <v>321.25</v>
      </c>
      <c r="M23" s="56"/>
      <c r="N23" s="56">
        <v>3040</v>
      </c>
      <c r="O23" s="74">
        <f t="shared" si="3"/>
        <v>760</v>
      </c>
      <c r="P23" s="73">
        <v>39</v>
      </c>
      <c r="Q23" s="73">
        <v>3800</v>
      </c>
      <c r="R23" s="74">
        <f t="shared" si="4"/>
        <v>950</v>
      </c>
      <c r="S23" s="73">
        <v>39</v>
      </c>
      <c r="T23" s="178">
        <v>3760</v>
      </c>
      <c r="U23" s="74">
        <f t="shared" si="5"/>
        <v>940</v>
      </c>
    </row>
    <row r="24" spans="1:21">
      <c r="A24" s="54" t="s">
        <v>311</v>
      </c>
      <c r="B24" s="55" t="s">
        <v>312</v>
      </c>
      <c r="C24" s="58" t="str">
        <f>VLOOKUP(A24,Remark!J:L,3,0)</f>
        <v>TUPM</v>
      </c>
      <c r="D24" s="57">
        <v>48</v>
      </c>
      <c r="E24" s="57">
        <v>6105</v>
      </c>
      <c r="F24" s="74">
        <f t="shared" si="0"/>
        <v>1526.25</v>
      </c>
      <c r="G24" s="59">
        <v>66</v>
      </c>
      <c r="H24" s="59">
        <v>6220</v>
      </c>
      <c r="I24" s="74">
        <f t="shared" si="1"/>
        <v>1555</v>
      </c>
      <c r="J24" s="59">
        <v>47</v>
      </c>
      <c r="K24" s="56">
        <v>4700</v>
      </c>
      <c r="L24" s="74">
        <f t="shared" si="2"/>
        <v>1175</v>
      </c>
      <c r="M24" s="56"/>
      <c r="N24" s="56">
        <v>2360</v>
      </c>
      <c r="O24" s="74">
        <f t="shared" si="3"/>
        <v>590</v>
      </c>
      <c r="P24" s="73">
        <v>0</v>
      </c>
      <c r="Q24" s="73">
        <v>0</v>
      </c>
      <c r="R24" s="74">
        <f t="shared" si="4"/>
        <v>0</v>
      </c>
      <c r="S24" s="73">
        <v>0</v>
      </c>
      <c r="T24" s="178">
        <v>0</v>
      </c>
      <c r="U24" s="74">
        <f t="shared" si="5"/>
        <v>0</v>
      </c>
    </row>
    <row r="25" spans="1:21">
      <c r="A25" s="54" t="s">
        <v>314</v>
      </c>
      <c r="B25" s="55" t="s">
        <v>315</v>
      </c>
      <c r="C25" s="58" t="str">
        <f>VLOOKUP(A25,Remark!J:L,3,0)</f>
        <v>BKEN</v>
      </c>
      <c r="D25" s="57">
        <v>44</v>
      </c>
      <c r="E25" s="57">
        <v>4290</v>
      </c>
      <c r="F25" s="74">
        <f t="shared" si="0"/>
        <v>1072.5</v>
      </c>
      <c r="G25" s="59">
        <v>183</v>
      </c>
      <c r="H25" s="59">
        <v>19850</v>
      </c>
      <c r="I25" s="74">
        <f t="shared" si="1"/>
        <v>4962.5</v>
      </c>
      <c r="J25" s="59">
        <v>161</v>
      </c>
      <c r="K25" s="56">
        <v>15770</v>
      </c>
      <c r="L25" s="74">
        <f t="shared" si="2"/>
        <v>3942.5</v>
      </c>
      <c r="M25" s="56"/>
      <c r="N25" s="56">
        <v>25445</v>
      </c>
      <c r="O25" s="74">
        <f t="shared" si="3"/>
        <v>6361.25</v>
      </c>
      <c r="P25" s="73">
        <v>232</v>
      </c>
      <c r="Q25" s="73">
        <v>23665</v>
      </c>
      <c r="R25" s="74">
        <f t="shared" si="4"/>
        <v>5916.25</v>
      </c>
      <c r="S25" s="73">
        <v>133</v>
      </c>
      <c r="T25" s="178">
        <v>15885</v>
      </c>
      <c r="U25" s="74">
        <f t="shared" si="5"/>
        <v>3971.25</v>
      </c>
    </row>
    <row r="26" spans="1:21">
      <c r="A26" s="54" t="s">
        <v>316</v>
      </c>
      <c r="B26" s="55" t="s">
        <v>317</v>
      </c>
      <c r="C26" s="58" t="str">
        <f>VLOOKUP(A26,Remark!J:L,3,0)</f>
        <v>ONUT</v>
      </c>
      <c r="D26" s="57">
        <v>30</v>
      </c>
      <c r="E26" s="57">
        <v>2370</v>
      </c>
      <c r="F26" s="74">
        <f t="shared" si="0"/>
        <v>592.5</v>
      </c>
      <c r="G26" s="59">
        <v>54</v>
      </c>
      <c r="H26" s="59">
        <v>5340</v>
      </c>
      <c r="I26" s="74">
        <f t="shared" si="1"/>
        <v>1335</v>
      </c>
      <c r="J26" s="59">
        <v>54</v>
      </c>
      <c r="K26" s="56">
        <v>5210</v>
      </c>
      <c r="L26" s="74">
        <f t="shared" si="2"/>
        <v>1302.5</v>
      </c>
      <c r="M26" s="56"/>
      <c r="N26" s="56">
        <v>5750</v>
      </c>
      <c r="O26" s="74">
        <f t="shared" si="3"/>
        <v>1437.5</v>
      </c>
      <c r="P26" s="73">
        <v>63</v>
      </c>
      <c r="Q26" s="73">
        <v>6865</v>
      </c>
      <c r="R26" s="74">
        <f t="shared" si="4"/>
        <v>1716.25</v>
      </c>
      <c r="S26" s="73">
        <v>54</v>
      </c>
      <c r="T26" s="178">
        <v>5545</v>
      </c>
      <c r="U26" s="74">
        <f t="shared" si="5"/>
        <v>1386.25</v>
      </c>
    </row>
    <row r="27" spans="1:21">
      <c r="A27" s="54" t="s">
        <v>318</v>
      </c>
      <c r="B27" s="55" t="s">
        <v>319</v>
      </c>
      <c r="C27" s="58" t="str">
        <f>VLOOKUP(A27,Remark!J:L,3,0)</f>
        <v>PINK</v>
      </c>
      <c r="D27" s="57">
        <v>14</v>
      </c>
      <c r="E27" s="57">
        <v>1635</v>
      </c>
      <c r="F27" s="74">
        <f t="shared" si="0"/>
        <v>408.75</v>
      </c>
      <c r="G27" s="59">
        <v>106</v>
      </c>
      <c r="H27" s="59">
        <v>10115</v>
      </c>
      <c r="I27" s="74">
        <f t="shared" si="1"/>
        <v>2528.75</v>
      </c>
      <c r="J27" s="59">
        <v>95</v>
      </c>
      <c r="K27" s="56">
        <v>9305</v>
      </c>
      <c r="L27" s="74">
        <f t="shared" si="2"/>
        <v>2326.25</v>
      </c>
      <c r="M27" s="56"/>
      <c r="N27" s="56">
        <v>7810</v>
      </c>
      <c r="O27" s="74">
        <f t="shared" si="3"/>
        <v>1952.5</v>
      </c>
      <c r="P27" s="73">
        <v>109</v>
      </c>
      <c r="Q27" s="73">
        <v>10745</v>
      </c>
      <c r="R27" s="74">
        <f t="shared" si="4"/>
        <v>2686.25</v>
      </c>
      <c r="S27" s="73">
        <v>95</v>
      </c>
      <c r="T27" s="178">
        <v>9565</v>
      </c>
      <c r="U27" s="74">
        <f t="shared" si="5"/>
        <v>2391.25</v>
      </c>
    </row>
    <row r="28" spans="1:21">
      <c r="A28" s="54" t="s">
        <v>320</v>
      </c>
      <c r="B28" s="55" t="s">
        <v>321</v>
      </c>
      <c r="C28" s="58" t="str">
        <f>VLOOKUP(A28,Remark!J:L,3,0)</f>
        <v>KSWA</v>
      </c>
      <c r="D28" s="58">
        <v>18</v>
      </c>
      <c r="E28" s="57">
        <v>1640</v>
      </c>
      <c r="F28" s="74">
        <f t="shared" si="0"/>
        <v>410</v>
      </c>
      <c r="G28" s="59">
        <v>47</v>
      </c>
      <c r="H28" s="59">
        <v>4570</v>
      </c>
      <c r="I28" s="74">
        <f t="shared" si="1"/>
        <v>1142.5</v>
      </c>
      <c r="J28" s="59">
        <v>40</v>
      </c>
      <c r="K28" s="56">
        <v>2535</v>
      </c>
      <c r="L28" s="74">
        <f t="shared" si="2"/>
        <v>633.75</v>
      </c>
      <c r="M28" s="56"/>
      <c r="N28" s="56">
        <v>6150</v>
      </c>
      <c r="O28" s="74">
        <f t="shared" si="3"/>
        <v>1537.5</v>
      </c>
      <c r="P28" s="73">
        <v>94</v>
      </c>
      <c r="Q28" s="73">
        <v>7495</v>
      </c>
      <c r="R28" s="74">
        <f t="shared" si="4"/>
        <v>1873.75</v>
      </c>
      <c r="S28" s="73">
        <v>64</v>
      </c>
      <c r="T28" s="178">
        <v>4605</v>
      </c>
      <c r="U28" s="74">
        <f t="shared" si="5"/>
        <v>1151.25</v>
      </c>
    </row>
    <row r="29" spans="1:21">
      <c r="A29" s="54" t="s">
        <v>323</v>
      </c>
      <c r="B29" s="55" t="s">
        <v>324</v>
      </c>
      <c r="C29" s="58" t="str">
        <f>VLOOKUP(A29,Remark!J:L,3,0)</f>
        <v>BBUA</v>
      </c>
      <c r="D29" s="58">
        <v>9</v>
      </c>
      <c r="E29" s="57">
        <v>815</v>
      </c>
      <c r="F29" s="74">
        <f t="shared" si="0"/>
        <v>203.75</v>
      </c>
      <c r="G29" s="59">
        <v>54</v>
      </c>
      <c r="H29" s="59">
        <v>4990</v>
      </c>
      <c r="I29" s="74">
        <f t="shared" si="1"/>
        <v>1247.5</v>
      </c>
      <c r="J29" s="59">
        <v>62</v>
      </c>
      <c r="K29" s="56">
        <v>5180</v>
      </c>
      <c r="L29" s="74">
        <f t="shared" si="2"/>
        <v>1295</v>
      </c>
      <c r="M29" s="56"/>
      <c r="N29" s="56">
        <v>4065</v>
      </c>
      <c r="O29" s="74">
        <f t="shared" si="3"/>
        <v>1016.25</v>
      </c>
      <c r="P29" s="73">
        <v>64</v>
      </c>
      <c r="Q29" s="73">
        <v>4880</v>
      </c>
      <c r="R29" s="74">
        <f t="shared" si="4"/>
        <v>1220</v>
      </c>
      <c r="S29" s="73">
        <v>59</v>
      </c>
      <c r="T29" s="178">
        <v>4860</v>
      </c>
      <c r="U29" s="74">
        <f t="shared" si="5"/>
        <v>1215</v>
      </c>
    </row>
    <row r="30" spans="1:21">
      <c r="A30" s="54" t="s">
        <v>325</v>
      </c>
      <c r="B30" s="55" t="s">
        <v>326</v>
      </c>
      <c r="C30" s="58" t="str">
        <f>VLOOKUP(A30,Remark!J:L,3,0)</f>
        <v>KSWA</v>
      </c>
      <c r="D30" s="58">
        <v>9</v>
      </c>
      <c r="E30" s="57">
        <v>875</v>
      </c>
      <c r="F30" s="74">
        <f t="shared" si="0"/>
        <v>218.75</v>
      </c>
      <c r="G30" s="59">
        <v>29</v>
      </c>
      <c r="H30" s="59">
        <v>2840</v>
      </c>
      <c r="I30" s="74">
        <f t="shared" si="1"/>
        <v>710</v>
      </c>
      <c r="J30" s="59">
        <v>23</v>
      </c>
      <c r="K30" s="56">
        <v>2055</v>
      </c>
      <c r="L30" s="74">
        <f t="shared" si="2"/>
        <v>513.75</v>
      </c>
      <c r="M30" s="56"/>
      <c r="N30" s="56">
        <v>3575</v>
      </c>
      <c r="O30" s="74">
        <f t="shared" si="3"/>
        <v>893.75</v>
      </c>
      <c r="P30" s="73">
        <v>142</v>
      </c>
      <c r="Q30" s="73">
        <v>13755</v>
      </c>
      <c r="R30" s="74">
        <f t="shared" si="4"/>
        <v>3438.75</v>
      </c>
      <c r="S30" s="73">
        <v>47</v>
      </c>
      <c r="T30" s="178">
        <v>4700</v>
      </c>
      <c r="U30" s="74">
        <f t="shared" si="5"/>
        <v>1175</v>
      </c>
    </row>
    <row r="31" spans="1:21">
      <c r="A31" s="54" t="s">
        <v>327</v>
      </c>
      <c r="B31" s="55" t="s">
        <v>328</v>
      </c>
      <c r="C31" s="58" t="str">
        <f>VLOOKUP(A31,Remark!J:L,3,0)</f>
        <v>TSIT</v>
      </c>
      <c r="D31" s="58">
        <v>23</v>
      </c>
      <c r="E31" s="57">
        <v>1970</v>
      </c>
      <c r="F31" s="74">
        <f t="shared" si="0"/>
        <v>492.5</v>
      </c>
      <c r="G31" s="59">
        <v>112</v>
      </c>
      <c r="H31" s="59">
        <v>11085</v>
      </c>
      <c r="I31" s="74">
        <f t="shared" si="1"/>
        <v>2771.25</v>
      </c>
      <c r="J31" s="59">
        <v>184</v>
      </c>
      <c r="K31" s="56">
        <v>17145</v>
      </c>
      <c r="L31" s="74">
        <f t="shared" si="2"/>
        <v>4286.25</v>
      </c>
      <c r="M31" s="56"/>
      <c r="N31" s="56">
        <v>19170</v>
      </c>
      <c r="O31" s="74">
        <f t="shared" si="3"/>
        <v>4792.5</v>
      </c>
      <c r="P31" s="73">
        <v>253</v>
      </c>
      <c r="Q31" s="73">
        <v>23870</v>
      </c>
      <c r="R31" s="74">
        <f t="shared" si="4"/>
        <v>5967.5</v>
      </c>
      <c r="S31" s="73">
        <v>260</v>
      </c>
      <c r="T31" s="178">
        <v>22620</v>
      </c>
      <c r="U31" s="74">
        <f t="shared" si="5"/>
        <v>5655</v>
      </c>
    </row>
    <row r="32" spans="1:21">
      <c r="A32" s="54" t="s">
        <v>329</v>
      </c>
      <c r="B32" s="55" t="s">
        <v>330</v>
      </c>
      <c r="C32" s="58" t="str">
        <f>VLOOKUP(A32,Remark!J:L,3,0)</f>
        <v>BKEN</v>
      </c>
      <c r="D32" s="58">
        <v>5</v>
      </c>
      <c r="E32" s="57">
        <v>525</v>
      </c>
      <c r="F32" s="74">
        <f t="shared" si="0"/>
        <v>131.25</v>
      </c>
      <c r="G32" s="59">
        <v>21</v>
      </c>
      <c r="H32" s="59">
        <v>1900</v>
      </c>
      <c r="I32" s="74">
        <f t="shared" si="1"/>
        <v>475</v>
      </c>
      <c r="J32" s="59">
        <v>38</v>
      </c>
      <c r="K32" s="56">
        <v>3215</v>
      </c>
      <c r="L32" s="74">
        <f t="shared" si="2"/>
        <v>803.75</v>
      </c>
      <c r="M32" s="56"/>
      <c r="N32" s="56">
        <v>3780</v>
      </c>
      <c r="O32" s="74">
        <f t="shared" si="3"/>
        <v>945</v>
      </c>
      <c r="P32" s="73">
        <v>76</v>
      </c>
      <c r="Q32" s="73">
        <v>9100</v>
      </c>
      <c r="R32" s="74">
        <f t="shared" si="4"/>
        <v>2275</v>
      </c>
      <c r="S32" s="73">
        <v>75</v>
      </c>
      <c r="T32" s="178">
        <v>7850</v>
      </c>
      <c r="U32" s="74">
        <f t="shared" si="5"/>
        <v>1962.5</v>
      </c>
    </row>
    <row r="33" spans="1:21">
      <c r="A33" s="54" t="s">
        <v>331</v>
      </c>
      <c r="B33" s="55" t="s">
        <v>332</v>
      </c>
      <c r="C33" s="58" t="str">
        <f>VLOOKUP(A33,Remark!J:L,3,0)</f>
        <v>TEPA</v>
      </c>
      <c r="D33" s="58">
        <v>48</v>
      </c>
      <c r="E33" s="57">
        <v>4170</v>
      </c>
      <c r="F33" s="74">
        <f t="shared" si="0"/>
        <v>1042.5</v>
      </c>
      <c r="G33" s="59">
        <v>80</v>
      </c>
      <c r="H33" s="59">
        <v>5955</v>
      </c>
      <c r="I33" s="74">
        <f t="shared" si="1"/>
        <v>1488.75</v>
      </c>
      <c r="J33" s="59">
        <v>91</v>
      </c>
      <c r="K33" s="56">
        <v>10475</v>
      </c>
      <c r="L33" s="74">
        <f t="shared" si="2"/>
        <v>2618.75</v>
      </c>
      <c r="M33" s="56"/>
      <c r="N33" s="56">
        <v>13940</v>
      </c>
      <c r="O33" s="74">
        <f t="shared" si="3"/>
        <v>3485</v>
      </c>
      <c r="P33" s="73">
        <v>124</v>
      </c>
      <c r="Q33" s="73">
        <v>11955</v>
      </c>
      <c r="R33" s="74">
        <f t="shared" si="4"/>
        <v>2988.75</v>
      </c>
      <c r="S33" s="73">
        <v>142</v>
      </c>
      <c r="T33" s="178">
        <v>16265</v>
      </c>
      <c r="U33" s="74">
        <f t="shared" si="5"/>
        <v>4066.25</v>
      </c>
    </row>
    <row r="34" spans="1:21">
      <c r="A34" s="54" t="s">
        <v>333</v>
      </c>
      <c r="B34" s="55" t="s">
        <v>334</v>
      </c>
      <c r="C34" s="58" t="str">
        <f>VLOOKUP(A34,Remark!J:L,3,0)</f>
        <v>PKED</v>
      </c>
      <c r="D34" s="58">
        <v>59</v>
      </c>
      <c r="E34" s="57">
        <v>5610</v>
      </c>
      <c r="F34" s="74">
        <f t="shared" si="0"/>
        <v>1402.5</v>
      </c>
      <c r="G34" s="59">
        <v>104</v>
      </c>
      <c r="H34" s="59">
        <v>9785</v>
      </c>
      <c r="I34" s="74">
        <f t="shared" si="1"/>
        <v>2446.25</v>
      </c>
      <c r="J34" s="59">
        <v>100</v>
      </c>
      <c r="K34" s="56">
        <v>9185</v>
      </c>
      <c r="L34" s="74">
        <f t="shared" si="2"/>
        <v>2296.25</v>
      </c>
      <c r="M34" s="56"/>
      <c r="N34" s="56">
        <v>12810</v>
      </c>
      <c r="O34" s="74">
        <f t="shared" si="3"/>
        <v>3202.5</v>
      </c>
      <c r="P34" s="73">
        <v>46</v>
      </c>
      <c r="Q34" s="73">
        <v>4075</v>
      </c>
      <c r="R34" s="74">
        <f t="shared" si="4"/>
        <v>1018.75</v>
      </c>
      <c r="S34" s="73">
        <v>0</v>
      </c>
      <c r="T34" s="178">
        <v>0</v>
      </c>
      <c r="U34" s="74">
        <f t="shared" si="5"/>
        <v>0</v>
      </c>
    </row>
    <row r="35" spans="1:21">
      <c r="A35" s="54" t="s">
        <v>335</v>
      </c>
      <c r="B35" s="55" t="s">
        <v>336</v>
      </c>
      <c r="C35" s="58" t="str">
        <f>VLOOKUP(A35,Remark!J:L,3,0)</f>
        <v>HPPY</v>
      </c>
      <c r="D35" s="58">
        <v>100</v>
      </c>
      <c r="E35" s="57">
        <v>9050</v>
      </c>
      <c r="F35" s="74">
        <f t="shared" si="0"/>
        <v>2262.5</v>
      </c>
      <c r="G35" s="59">
        <v>272</v>
      </c>
      <c r="H35" s="59">
        <v>25720</v>
      </c>
      <c r="I35" s="74">
        <f t="shared" si="1"/>
        <v>6430</v>
      </c>
      <c r="J35" s="59">
        <v>352</v>
      </c>
      <c r="K35" s="56">
        <v>33330</v>
      </c>
      <c r="L35" s="74">
        <f t="shared" si="2"/>
        <v>8332.5</v>
      </c>
      <c r="M35" s="56"/>
      <c r="N35" s="56">
        <v>34475</v>
      </c>
      <c r="O35" s="74">
        <f t="shared" si="3"/>
        <v>8618.75</v>
      </c>
      <c r="P35" s="73">
        <v>322</v>
      </c>
      <c r="Q35" s="73">
        <v>34115</v>
      </c>
      <c r="R35" s="74">
        <f t="shared" si="4"/>
        <v>8528.75</v>
      </c>
      <c r="S35" s="73">
        <v>370</v>
      </c>
      <c r="T35" s="178">
        <v>35030</v>
      </c>
      <c r="U35" s="74">
        <f t="shared" si="5"/>
        <v>8757.5</v>
      </c>
    </row>
    <row r="36" spans="1:21">
      <c r="A36" s="54" t="s">
        <v>337</v>
      </c>
      <c r="B36" s="55" t="s">
        <v>338</v>
      </c>
      <c r="C36" s="58" t="str">
        <f>VLOOKUP(A36,Remark!J:L,3,0)</f>
        <v>HPPY</v>
      </c>
      <c r="D36" s="58">
        <v>33</v>
      </c>
      <c r="E36" s="57">
        <v>3425</v>
      </c>
      <c r="F36" s="74">
        <f t="shared" si="0"/>
        <v>856.25</v>
      </c>
      <c r="G36" s="59">
        <v>124</v>
      </c>
      <c r="H36" s="59">
        <v>12710</v>
      </c>
      <c r="I36" s="74">
        <f t="shared" si="1"/>
        <v>3177.5</v>
      </c>
      <c r="J36" s="59">
        <v>127</v>
      </c>
      <c r="K36" s="56">
        <v>12970</v>
      </c>
      <c r="L36" s="74">
        <f t="shared" si="2"/>
        <v>3242.5</v>
      </c>
      <c r="M36" s="56"/>
      <c r="N36" s="56">
        <v>15725</v>
      </c>
      <c r="O36" s="74">
        <f t="shared" si="3"/>
        <v>3931.25</v>
      </c>
      <c r="P36" s="73">
        <v>160</v>
      </c>
      <c r="Q36" s="73">
        <v>15860</v>
      </c>
      <c r="R36" s="74">
        <f t="shared" si="4"/>
        <v>3965</v>
      </c>
      <c r="S36" s="73">
        <v>194</v>
      </c>
      <c r="T36" s="178">
        <v>17820</v>
      </c>
      <c r="U36" s="74">
        <f t="shared" si="5"/>
        <v>4455</v>
      </c>
    </row>
    <row r="37" spans="1:21">
      <c r="A37" s="54" t="s">
        <v>339</v>
      </c>
      <c r="B37" s="55" t="s">
        <v>340</v>
      </c>
      <c r="C37" s="58" t="str">
        <f>VLOOKUP(A37,Remark!J:L,3,0)</f>
        <v>BBON</v>
      </c>
      <c r="D37" s="58">
        <v>12</v>
      </c>
      <c r="E37" s="57">
        <v>875</v>
      </c>
      <c r="F37" s="74">
        <f t="shared" si="0"/>
        <v>218.75</v>
      </c>
      <c r="G37" s="59">
        <v>42</v>
      </c>
      <c r="H37" s="59">
        <v>3650</v>
      </c>
      <c r="I37" s="74">
        <f t="shared" si="1"/>
        <v>912.5</v>
      </c>
      <c r="J37" s="59">
        <v>35</v>
      </c>
      <c r="K37" s="56">
        <v>2555</v>
      </c>
      <c r="L37" s="74">
        <f t="shared" si="2"/>
        <v>638.75</v>
      </c>
      <c r="M37" s="56"/>
      <c r="N37" s="56">
        <v>5405</v>
      </c>
      <c r="O37" s="74">
        <f t="shared" si="3"/>
        <v>1351.25</v>
      </c>
      <c r="P37" s="73">
        <v>88</v>
      </c>
      <c r="Q37" s="73">
        <v>7925</v>
      </c>
      <c r="R37" s="74">
        <f t="shared" si="4"/>
        <v>1981.25</v>
      </c>
      <c r="S37" s="73">
        <v>128</v>
      </c>
      <c r="T37" s="178">
        <v>11300</v>
      </c>
      <c r="U37" s="74">
        <f t="shared" si="5"/>
        <v>2825</v>
      </c>
    </row>
    <row r="38" spans="1:21">
      <c r="A38" s="54" t="s">
        <v>342</v>
      </c>
      <c r="B38" s="55" t="s">
        <v>343</v>
      </c>
      <c r="C38" s="58" t="str">
        <f>VLOOKUP(A38,Remark!J:L,3,0)</f>
        <v>TKRU</v>
      </c>
      <c r="D38" s="58">
        <v>18</v>
      </c>
      <c r="E38" s="57">
        <v>2095</v>
      </c>
      <c r="F38" s="74">
        <f t="shared" si="0"/>
        <v>523.75</v>
      </c>
      <c r="G38" s="59">
        <v>56</v>
      </c>
      <c r="H38" s="59">
        <v>6095</v>
      </c>
      <c r="I38" s="74">
        <f t="shared" si="1"/>
        <v>1523.75</v>
      </c>
      <c r="J38" s="59">
        <v>86</v>
      </c>
      <c r="K38" s="56">
        <v>7585</v>
      </c>
      <c r="L38" s="74">
        <f t="shared" si="2"/>
        <v>1896.25</v>
      </c>
      <c r="M38" s="56"/>
      <c r="N38" s="56">
        <v>10455</v>
      </c>
      <c r="O38" s="74">
        <f t="shared" si="3"/>
        <v>2613.75</v>
      </c>
      <c r="P38" s="73">
        <v>115</v>
      </c>
      <c r="Q38" s="73">
        <v>11630</v>
      </c>
      <c r="R38" s="74">
        <f t="shared" si="4"/>
        <v>2907.5</v>
      </c>
      <c r="S38" s="73">
        <v>115</v>
      </c>
      <c r="T38" s="178">
        <v>9765</v>
      </c>
      <c r="U38" s="74">
        <f t="shared" si="5"/>
        <v>2441.25</v>
      </c>
    </row>
    <row r="39" spans="1:21">
      <c r="A39" s="54" t="s">
        <v>344</v>
      </c>
      <c r="B39" s="55" t="s">
        <v>345</v>
      </c>
      <c r="C39" s="58" t="str">
        <f>VLOOKUP(A39,Remark!J:L,3,0)</f>
        <v>DONM</v>
      </c>
      <c r="D39" s="58">
        <v>11</v>
      </c>
      <c r="E39" s="57">
        <v>1260</v>
      </c>
      <c r="F39" s="74">
        <f t="shared" si="0"/>
        <v>315</v>
      </c>
      <c r="G39" s="59">
        <v>49</v>
      </c>
      <c r="H39" s="59">
        <v>4470</v>
      </c>
      <c r="I39" s="74">
        <f t="shared" si="1"/>
        <v>1117.5</v>
      </c>
      <c r="J39" s="59">
        <v>50</v>
      </c>
      <c r="K39" s="56">
        <v>5220</v>
      </c>
      <c r="L39" s="74">
        <f t="shared" si="2"/>
        <v>1305</v>
      </c>
      <c r="M39" s="56"/>
      <c r="N39" s="56">
        <v>7460</v>
      </c>
      <c r="O39" s="74">
        <f t="shared" si="3"/>
        <v>1865</v>
      </c>
      <c r="P39" s="73">
        <v>97</v>
      </c>
      <c r="Q39" s="73">
        <v>9770</v>
      </c>
      <c r="R39" s="74">
        <f t="shared" si="4"/>
        <v>2442.5</v>
      </c>
      <c r="S39" s="73">
        <v>69</v>
      </c>
      <c r="T39" s="178">
        <v>5675</v>
      </c>
      <c r="U39" s="74">
        <f t="shared" si="5"/>
        <v>1418.75</v>
      </c>
    </row>
    <row r="40" spans="1:21">
      <c r="A40" s="54" t="s">
        <v>346</v>
      </c>
      <c r="B40" s="55" t="s">
        <v>347</v>
      </c>
      <c r="C40" s="58" t="str">
        <f>VLOOKUP(A40,Remark!J:L,3,0)</f>
        <v>PTNK</v>
      </c>
      <c r="D40" s="58">
        <v>40</v>
      </c>
      <c r="E40" s="57">
        <v>4110</v>
      </c>
      <c r="F40" s="74">
        <f t="shared" si="0"/>
        <v>1027.5</v>
      </c>
      <c r="G40" s="59">
        <v>112</v>
      </c>
      <c r="H40" s="59">
        <v>9950</v>
      </c>
      <c r="I40" s="74">
        <f t="shared" si="1"/>
        <v>2487.5</v>
      </c>
      <c r="J40" s="59">
        <v>144</v>
      </c>
      <c r="K40" s="56">
        <v>11535</v>
      </c>
      <c r="L40" s="74">
        <f t="shared" si="2"/>
        <v>2883.75</v>
      </c>
      <c r="M40" s="56"/>
      <c r="N40" s="56">
        <v>13390</v>
      </c>
      <c r="O40" s="74">
        <f t="shared" si="3"/>
        <v>3347.5</v>
      </c>
      <c r="P40" s="73">
        <v>121</v>
      </c>
      <c r="Q40" s="73">
        <v>11675</v>
      </c>
      <c r="R40" s="74">
        <f t="shared" si="4"/>
        <v>2918.75</v>
      </c>
      <c r="S40" s="73">
        <v>133</v>
      </c>
      <c r="T40" s="178">
        <v>12645</v>
      </c>
      <c r="U40" s="74">
        <f t="shared" si="5"/>
        <v>3161.25</v>
      </c>
    </row>
    <row r="41" spans="1:21">
      <c r="A41" s="54" t="s">
        <v>348</v>
      </c>
      <c r="B41" s="55" t="s">
        <v>349</v>
      </c>
      <c r="C41" s="58" t="str">
        <f>VLOOKUP(A41,Remark!J:L,3,0)</f>
        <v>TKRU</v>
      </c>
      <c r="D41" s="58">
        <v>13</v>
      </c>
      <c r="E41" s="57">
        <v>840</v>
      </c>
      <c r="F41" s="74">
        <f t="shared" si="0"/>
        <v>210</v>
      </c>
      <c r="G41" s="59">
        <v>42</v>
      </c>
      <c r="H41" s="59">
        <v>3865</v>
      </c>
      <c r="I41" s="74">
        <f t="shared" si="1"/>
        <v>966.25</v>
      </c>
      <c r="J41" s="59">
        <v>50</v>
      </c>
      <c r="K41" s="56">
        <v>4370</v>
      </c>
      <c r="L41" s="74">
        <f t="shared" si="2"/>
        <v>1092.5</v>
      </c>
      <c r="M41" s="56"/>
      <c r="N41" s="56">
        <v>7105</v>
      </c>
      <c r="O41" s="74">
        <f t="shared" si="3"/>
        <v>1776.25</v>
      </c>
      <c r="P41" s="73">
        <v>67</v>
      </c>
      <c r="Q41" s="73">
        <v>6160</v>
      </c>
      <c r="R41" s="74">
        <f t="shared" si="4"/>
        <v>1540</v>
      </c>
      <c r="S41" s="73">
        <v>82</v>
      </c>
      <c r="T41" s="178">
        <v>7925</v>
      </c>
      <c r="U41" s="74">
        <f t="shared" si="5"/>
        <v>1981.25</v>
      </c>
    </row>
    <row r="42" spans="1:21">
      <c r="A42" s="54" t="s">
        <v>350</v>
      </c>
      <c r="B42" s="55" t="s">
        <v>351</v>
      </c>
      <c r="C42" s="58" t="str">
        <f>VLOOKUP(A42,Remark!J:L,3,0)</f>
        <v>BYAI</v>
      </c>
      <c r="D42" s="58">
        <v>24</v>
      </c>
      <c r="E42" s="57">
        <v>2075</v>
      </c>
      <c r="F42" s="74">
        <f t="shared" si="0"/>
        <v>518.75</v>
      </c>
      <c r="G42" s="59">
        <v>66</v>
      </c>
      <c r="H42" s="59">
        <v>5680</v>
      </c>
      <c r="I42" s="74">
        <f t="shared" si="1"/>
        <v>1420</v>
      </c>
      <c r="J42" s="59">
        <v>91</v>
      </c>
      <c r="K42" s="56">
        <v>8900</v>
      </c>
      <c r="L42" s="74">
        <f t="shared" si="2"/>
        <v>2225</v>
      </c>
      <c r="M42" s="56"/>
      <c r="N42" s="56">
        <v>9480</v>
      </c>
      <c r="O42" s="74">
        <f t="shared" si="3"/>
        <v>2370</v>
      </c>
      <c r="P42" s="73">
        <v>102</v>
      </c>
      <c r="Q42" s="73">
        <v>10420</v>
      </c>
      <c r="R42" s="74">
        <f t="shared" si="4"/>
        <v>2605</v>
      </c>
      <c r="S42" s="73">
        <v>108</v>
      </c>
      <c r="T42" s="178">
        <v>8500</v>
      </c>
      <c r="U42" s="74">
        <f t="shared" si="5"/>
        <v>2125</v>
      </c>
    </row>
    <row r="43" spans="1:21">
      <c r="A43" s="54" t="s">
        <v>352</v>
      </c>
      <c r="B43" s="55" t="s">
        <v>353</v>
      </c>
      <c r="C43" s="58" t="str">
        <f>VLOOKUP(A43,Remark!J:L,3,0)</f>
        <v>MTNG</v>
      </c>
      <c r="D43" s="58">
        <v>10</v>
      </c>
      <c r="E43" s="57">
        <v>850</v>
      </c>
      <c r="F43" s="74">
        <f t="shared" si="0"/>
        <v>212.5</v>
      </c>
      <c r="G43" s="59">
        <v>68</v>
      </c>
      <c r="H43" s="59">
        <v>6195</v>
      </c>
      <c r="I43" s="74">
        <f t="shared" si="1"/>
        <v>1548.75</v>
      </c>
      <c r="J43" s="59">
        <v>99</v>
      </c>
      <c r="K43" s="56">
        <v>8515</v>
      </c>
      <c r="L43" s="74">
        <f t="shared" si="2"/>
        <v>2128.75</v>
      </c>
      <c r="M43" s="56"/>
      <c r="N43" s="56">
        <v>6855</v>
      </c>
      <c r="O43" s="74">
        <f t="shared" si="3"/>
        <v>1713.75</v>
      </c>
      <c r="P43" s="73">
        <v>116</v>
      </c>
      <c r="Q43" s="73">
        <v>11635</v>
      </c>
      <c r="R43" s="74">
        <f t="shared" si="4"/>
        <v>2908.75</v>
      </c>
      <c r="S43" s="73">
        <v>156</v>
      </c>
      <c r="T43" s="178">
        <v>17580</v>
      </c>
      <c r="U43" s="74">
        <f t="shared" si="5"/>
        <v>4395</v>
      </c>
    </row>
    <row r="44" spans="1:21">
      <c r="A44" s="54" t="s">
        <v>354</v>
      </c>
      <c r="B44" s="55" t="s">
        <v>355</v>
      </c>
      <c r="C44" s="58" t="str">
        <f>VLOOKUP(A44,Remark!J:L,3,0)</f>
        <v>SCON</v>
      </c>
      <c r="D44" s="56"/>
      <c r="E44" s="56"/>
      <c r="F44" s="74">
        <f t="shared" si="0"/>
        <v>0</v>
      </c>
      <c r="G44" s="59">
        <v>41</v>
      </c>
      <c r="H44" s="59">
        <v>4110</v>
      </c>
      <c r="I44" s="74">
        <f t="shared" si="1"/>
        <v>1027.5</v>
      </c>
      <c r="J44" s="59">
        <v>61</v>
      </c>
      <c r="K44" s="56">
        <v>5470</v>
      </c>
      <c r="L44" s="74">
        <f t="shared" si="2"/>
        <v>1367.5</v>
      </c>
      <c r="M44" s="56"/>
      <c r="N44" s="56">
        <v>6460</v>
      </c>
      <c r="O44" s="74">
        <f t="shared" si="3"/>
        <v>1615</v>
      </c>
      <c r="P44" s="73">
        <v>46</v>
      </c>
      <c r="Q44" s="73">
        <v>3810</v>
      </c>
      <c r="R44" s="74">
        <f t="shared" si="4"/>
        <v>952.5</v>
      </c>
      <c r="S44" s="73">
        <v>65</v>
      </c>
      <c r="T44" s="178">
        <v>5730</v>
      </c>
      <c r="U44" s="74">
        <f t="shared" si="5"/>
        <v>1432.5</v>
      </c>
    </row>
    <row r="45" spans="1:21">
      <c r="A45" s="54" t="s">
        <v>356</v>
      </c>
      <c r="B45" s="55" t="s">
        <v>357</v>
      </c>
      <c r="C45" s="58" t="str">
        <f>VLOOKUP(A45,Remark!J:L,3,0)</f>
        <v>SMUT</v>
      </c>
      <c r="D45" s="58">
        <v>6</v>
      </c>
      <c r="E45" s="57">
        <v>435</v>
      </c>
      <c r="F45" s="74">
        <f t="shared" si="0"/>
        <v>108.75</v>
      </c>
      <c r="G45" s="59">
        <v>72</v>
      </c>
      <c r="H45" s="59">
        <v>6025</v>
      </c>
      <c r="I45" s="74">
        <f t="shared" si="1"/>
        <v>1506.25</v>
      </c>
      <c r="J45" s="59">
        <v>132</v>
      </c>
      <c r="K45" s="56">
        <v>11945</v>
      </c>
      <c r="L45" s="74">
        <f t="shared" si="2"/>
        <v>2986.25</v>
      </c>
      <c r="M45" s="56"/>
      <c r="N45" s="56">
        <v>19140</v>
      </c>
      <c r="O45" s="74">
        <f t="shared" si="3"/>
        <v>4785</v>
      </c>
      <c r="P45" s="73">
        <v>317</v>
      </c>
      <c r="Q45" s="73">
        <v>30380</v>
      </c>
      <c r="R45" s="74">
        <f t="shared" si="4"/>
        <v>7595</v>
      </c>
      <c r="S45" s="73">
        <v>253</v>
      </c>
      <c r="T45" s="178">
        <v>24460</v>
      </c>
      <c r="U45" s="74">
        <f t="shared" si="5"/>
        <v>6115</v>
      </c>
    </row>
    <row r="46" spans="1:21">
      <c r="A46" s="54" t="s">
        <v>358</v>
      </c>
      <c r="B46" s="55" t="s">
        <v>359</v>
      </c>
      <c r="C46" s="58" t="str">
        <f>VLOOKUP(A46,Remark!J:L,3,0)</f>
        <v>BBUA</v>
      </c>
      <c r="D46" s="58">
        <v>1</v>
      </c>
      <c r="E46" s="57">
        <v>60</v>
      </c>
      <c r="F46" s="74">
        <f t="shared" si="0"/>
        <v>15</v>
      </c>
      <c r="G46" s="59">
        <v>10</v>
      </c>
      <c r="H46" s="59">
        <v>1155</v>
      </c>
      <c r="I46" s="74">
        <f t="shared" si="1"/>
        <v>288.75</v>
      </c>
      <c r="J46" s="59">
        <v>6</v>
      </c>
      <c r="K46" s="56">
        <v>475</v>
      </c>
      <c r="L46" s="74">
        <f t="shared" si="2"/>
        <v>118.75</v>
      </c>
      <c r="M46" s="56"/>
      <c r="N46" s="56">
        <v>680</v>
      </c>
      <c r="O46" s="74">
        <f t="shared" si="3"/>
        <v>170</v>
      </c>
      <c r="P46" s="73">
        <v>13</v>
      </c>
      <c r="Q46" s="73">
        <v>1240</v>
      </c>
      <c r="R46" s="74">
        <f t="shared" si="4"/>
        <v>310</v>
      </c>
      <c r="S46" s="73">
        <v>6</v>
      </c>
      <c r="T46" s="178">
        <v>750</v>
      </c>
      <c r="U46" s="74">
        <f t="shared" si="5"/>
        <v>187.5</v>
      </c>
    </row>
    <row r="47" spans="1:21">
      <c r="A47" s="54" t="s">
        <v>360</v>
      </c>
      <c r="B47" s="55" t="s">
        <v>361</v>
      </c>
      <c r="C47" s="58" t="str">
        <f>VLOOKUP(A47,Remark!J:L,3,0)</f>
        <v>BYAI</v>
      </c>
      <c r="D47" s="58">
        <v>25</v>
      </c>
      <c r="E47" s="57">
        <v>1645</v>
      </c>
      <c r="F47" s="74">
        <f t="shared" si="0"/>
        <v>411.25</v>
      </c>
      <c r="G47" s="59">
        <v>74</v>
      </c>
      <c r="H47" s="59">
        <v>6320</v>
      </c>
      <c r="I47" s="74">
        <f t="shared" si="1"/>
        <v>1580</v>
      </c>
      <c r="J47" s="59">
        <v>73</v>
      </c>
      <c r="K47" s="56">
        <v>5605</v>
      </c>
      <c r="L47" s="74">
        <f t="shared" si="2"/>
        <v>1401.25</v>
      </c>
      <c r="M47" s="56"/>
      <c r="N47" s="56">
        <v>26590</v>
      </c>
      <c r="O47" s="74">
        <f t="shared" si="3"/>
        <v>6647.5</v>
      </c>
      <c r="P47" s="73">
        <v>230</v>
      </c>
      <c r="Q47" s="73">
        <v>28295</v>
      </c>
      <c r="R47" s="74">
        <f>Q47*25%</f>
        <v>7073.75</v>
      </c>
      <c r="S47" s="73">
        <v>187</v>
      </c>
      <c r="T47" s="178">
        <v>20235</v>
      </c>
      <c r="U47" s="74">
        <f t="shared" si="5"/>
        <v>5058.75</v>
      </c>
    </row>
    <row r="48" spans="1:21">
      <c r="A48" s="54" t="s">
        <v>362</v>
      </c>
      <c r="B48" s="55" t="s">
        <v>363</v>
      </c>
      <c r="C48" s="58" t="str">
        <f>VLOOKUP(A48,Remark!J:L,3,0)</f>
        <v>MAHA</v>
      </c>
      <c r="D48" s="58">
        <v>5</v>
      </c>
      <c r="E48" s="57">
        <v>255</v>
      </c>
      <c r="F48" s="74">
        <f t="shared" si="0"/>
        <v>63.75</v>
      </c>
      <c r="G48" s="59">
        <v>50</v>
      </c>
      <c r="H48" s="59">
        <v>3600</v>
      </c>
      <c r="I48" s="74">
        <f t="shared" si="1"/>
        <v>900</v>
      </c>
      <c r="J48" s="59">
        <v>55</v>
      </c>
      <c r="K48" s="56">
        <v>4345</v>
      </c>
      <c r="L48" s="74">
        <f t="shared" si="2"/>
        <v>1086.25</v>
      </c>
      <c r="M48" s="56"/>
      <c r="N48" s="56">
        <v>5930</v>
      </c>
      <c r="O48" s="74">
        <f t="shared" si="3"/>
        <v>1482.5</v>
      </c>
      <c r="P48" s="73">
        <v>62</v>
      </c>
      <c r="Q48" s="73">
        <v>5845</v>
      </c>
      <c r="R48" s="74">
        <f t="shared" si="4"/>
        <v>1461.25</v>
      </c>
      <c r="S48" s="73">
        <v>34</v>
      </c>
      <c r="T48" s="178">
        <v>2965</v>
      </c>
      <c r="U48" s="74">
        <f t="shared" si="5"/>
        <v>741.25</v>
      </c>
    </row>
    <row r="49" spans="1:21">
      <c r="A49" s="54" t="s">
        <v>365</v>
      </c>
      <c r="B49" s="55" t="s">
        <v>366</v>
      </c>
      <c r="C49" s="58" t="str">
        <f>VLOOKUP(A49,Remark!J:L,3,0)</f>
        <v>PANT</v>
      </c>
      <c r="D49" s="58">
        <v>7</v>
      </c>
      <c r="E49" s="57">
        <v>620</v>
      </c>
      <c r="F49" s="74">
        <f t="shared" si="0"/>
        <v>155</v>
      </c>
      <c r="G49" s="59">
        <v>45</v>
      </c>
      <c r="H49" s="59">
        <v>5540</v>
      </c>
      <c r="I49" s="74">
        <f t="shared" si="1"/>
        <v>1385</v>
      </c>
      <c r="J49" s="59">
        <v>52</v>
      </c>
      <c r="K49" s="56">
        <v>5385</v>
      </c>
      <c r="L49" s="74">
        <f t="shared" si="2"/>
        <v>1346.25</v>
      </c>
      <c r="M49" s="56"/>
      <c r="N49" s="56">
        <v>4175</v>
      </c>
      <c r="O49" s="74">
        <f t="shared" si="3"/>
        <v>1043.75</v>
      </c>
      <c r="P49" s="73">
        <v>60</v>
      </c>
      <c r="Q49" s="73">
        <v>7510</v>
      </c>
      <c r="R49" s="74">
        <f t="shared" si="4"/>
        <v>1877.5</v>
      </c>
      <c r="S49" s="73">
        <v>70</v>
      </c>
      <c r="T49" s="178">
        <v>5655</v>
      </c>
      <c r="U49" s="74">
        <f t="shared" si="5"/>
        <v>1413.75</v>
      </c>
    </row>
    <row r="50" spans="1:21">
      <c r="A50" s="54" t="s">
        <v>368</v>
      </c>
      <c r="B50" s="55" t="s">
        <v>369</v>
      </c>
      <c r="C50" s="58" t="str">
        <f>VLOOKUP(A50,Remark!J:L,3,0)</f>
        <v>NKAM</v>
      </c>
      <c r="D50" s="58">
        <v>14</v>
      </c>
      <c r="E50" s="57">
        <v>1555</v>
      </c>
      <c r="F50" s="74">
        <f t="shared" si="0"/>
        <v>388.75</v>
      </c>
      <c r="G50" s="59">
        <v>21</v>
      </c>
      <c r="H50" s="59">
        <v>1875</v>
      </c>
      <c r="I50" s="74">
        <f t="shared" si="1"/>
        <v>468.75</v>
      </c>
      <c r="J50" s="59">
        <v>36</v>
      </c>
      <c r="K50" s="56">
        <v>3495</v>
      </c>
      <c r="L50" s="74">
        <f t="shared" si="2"/>
        <v>873.75</v>
      </c>
      <c r="M50" s="56"/>
      <c r="N50" s="56">
        <v>4665</v>
      </c>
      <c r="O50" s="74">
        <f t="shared" si="3"/>
        <v>1166.25</v>
      </c>
      <c r="P50" s="73">
        <v>48</v>
      </c>
      <c r="Q50" s="73">
        <v>5700</v>
      </c>
      <c r="R50" s="74">
        <f t="shared" si="4"/>
        <v>1425</v>
      </c>
      <c r="S50" s="73">
        <v>41</v>
      </c>
      <c r="T50" s="178">
        <v>5305</v>
      </c>
      <c r="U50" s="74">
        <f t="shared" si="5"/>
        <v>1326.25</v>
      </c>
    </row>
    <row r="51" spans="1:21">
      <c r="A51" s="54" t="s">
        <v>370</v>
      </c>
      <c r="B51" s="55" t="s">
        <v>371</v>
      </c>
      <c r="C51" s="58" t="str">
        <f>VLOOKUP(A51,Remark!J:L,3,0)</f>
        <v>TYA6</v>
      </c>
      <c r="D51" s="56"/>
      <c r="E51" s="56"/>
      <c r="F51" s="74">
        <f t="shared" si="0"/>
        <v>0</v>
      </c>
      <c r="G51" s="59">
        <v>55</v>
      </c>
      <c r="H51" s="59">
        <v>6730</v>
      </c>
      <c r="I51" s="74">
        <f t="shared" si="1"/>
        <v>1682.5</v>
      </c>
      <c r="J51" s="59">
        <v>53</v>
      </c>
      <c r="K51" s="56">
        <v>4990</v>
      </c>
      <c r="L51" s="74">
        <f t="shared" si="2"/>
        <v>1247.5</v>
      </c>
      <c r="M51" s="56"/>
      <c r="N51" s="56">
        <v>2030</v>
      </c>
      <c r="O51" s="74">
        <f t="shared" si="3"/>
        <v>507.5</v>
      </c>
      <c r="P51" s="73">
        <v>20</v>
      </c>
      <c r="Q51" s="73">
        <v>2335</v>
      </c>
      <c r="R51" s="74">
        <f t="shared" si="4"/>
        <v>583.75</v>
      </c>
      <c r="S51" s="73">
        <v>21</v>
      </c>
      <c r="T51" s="178">
        <v>2470</v>
      </c>
      <c r="U51" s="74">
        <f t="shared" si="5"/>
        <v>617.5</v>
      </c>
    </row>
    <row r="52" spans="1:21">
      <c r="A52" s="54" t="s">
        <v>373</v>
      </c>
      <c r="B52" s="55" t="s">
        <v>374</v>
      </c>
      <c r="C52" s="58" t="str">
        <f>VLOOKUP(A52,Remark!J:L,3,0)</f>
        <v>TYA6</v>
      </c>
      <c r="D52" s="56"/>
      <c r="E52" s="56"/>
      <c r="F52" s="74">
        <f t="shared" si="0"/>
        <v>0</v>
      </c>
      <c r="G52" s="59">
        <v>60</v>
      </c>
      <c r="H52" s="59">
        <v>5535</v>
      </c>
      <c r="I52" s="74">
        <f t="shared" si="1"/>
        <v>1383.75</v>
      </c>
      <c r="J52" s="59">
        <v>126</v>
      </c>
      <c r="K52" s="56">
        <v>12810</v>
      </c>
      <c r="L52" s="74">
        <f t="shared" si="2"/>
        <v>3202.5</v>
      </c>
      <c r="M52" s="56"/>
      <c r="N52" s="56">
        <v>21110</v>
      </c>
      <c r="O52" s="74">
        <f t="shared" si="3"/>
        <v>5277.5</v>
      </c>
      <c r="P52" s="73">
        <v>121</v>
      </c>
      <c r="Q52" s="73">
        <v>10430</v>
      </c>
      <c r="R52" s="74">
        <f t="shared" si="4"/>
        <v>2607.5</v>
      </c>
      <c r="S52" s="73">
        <v>137</v>
      </c>
      <c r="T52" s="178">
        <v>11765</v>
      </c>
      <c r="U52" s="74">
        <f t="shared" si="5"/>
        <v>2941.25</v>
      </c>
    </row>
    <row r="53" spans="1:21">
      <c r="A53" s="54" t="s">
        <v>375</v>
      </c>
      <c r="B53" s="55" t="s">
        <v>376</v>
      </c>
      <c r="C53" s="58" t="str">
        <f>VLOOKUP(A53,Remark!J:L,3,0)</f>
        <v>SUKS</v>
      </c>
      <c r="D53" s="58">
        <v>10</v>
      </c>
      <c r="E53" s="57">
        <v>860</v>
      </c>
      <c r="F53" s="74">
        <f t="shared" si="0"/>
        <v>215</v>
      </c>
      <c r="G53" s="59">
        <v>13</v>
      </c>
      <c r="H53" s="59">
        <v>710</v>
      </c>
      <c r="I53" s="74">
        <f t="shared" si="1"/>
        <v>177.5</v>
      </c>
      <c r="J53" s="59">
        <v>8</v>
      </c>
      <c r="K53" s="56">
        <v>490</v>
      </c>
      <c r="L53" s="74">
        <f t="shared" si="2"/>
        <v>122.5</v>
      </c>
      <c r="M53" s="56"/>
      <c r="N53" s="56">
        <v>100</v>
      </c>
      <c r="O53" s="74">
        <f t="shared" si="3"/>
        <v>25</v>
      </c>
      <c r="P53" s="73">
        <v>0</v>
      </c>
      <c r="Q53" s="73">
        <v>0</v>
      </c>
      <c r="R53" s="74">
        <f t="shared" si="4"/>
        <v>0</v>
      </c>
      <c r="S53" s="73">
        <v>0</v>
      </c>
      <c r="T53" s="178">
        <v>0</v>
      </c>
      <c r="U53" s="74">
        <f t="shared" si="5"/>
        <v>0</v>
      </c>
    </row>
    <row r="54" spans="1:21">
      <c r="A54" s="54" t="s">
        <v>377</v>
      </c>
      <c r="B54" s="55" t="s">
        <v>378</v>
      </c>
      <c r="C54" s="58" t="str">
        <f>VLOOKUP(A54,Remark!J:L,3,0)</f>
        <v>BROM</v>
      </c>
      <c r="D54" s="58">
        <v>8</v>
      </c>
      <c r="E54" s="57">
        <v>535</v>
      </c>
      <c r="F54" s="74">
        <f t="shared" si="0"/>
        <v>133.75</v>
      </c>
      <c r="G54" s="59">
        <v>34</v>
      </c>
      <c r="H54" s="59">
        <v>4525</v>
      </c>
      <c r="I54" s="74">
        <f t="shared" si="1"/>
        <v>1131.25</v>
      </c>
      <c r="J54" s="59">
        <v>32</v>
      </c>
      <c r="K54" s="56">
        <v>2810</v>
      </c>
      <c r="L54" s="74">
        <f t="shared" si="2"/>
        <v>702.5</v>
      </c>
      <c r="M54" s="56"/>
      <c r="N54" s="56">
        <v>2355</v>
      </c>
      <c r="O54" s="74">
        <f t="shared" si="3"/>
        <v>588.75</v>
      </c>
      <c r="P54" s="73">
        <v>20</v>
      </c>
      <c r="Q54" s="73">
        <v>2120</v>
      </c>
      <c r="R54" s="74">
        <f t="shared" si="4"/>
        <v>530</v>
      </c>
      <c r="S54" s="73">
        <v>48</v>
      </c>
      <c r="T54" s="178">
        <v>3785</v>
      </c>
      <c r="U54" s="74">
        <f t="shared" si="5"/>
        <v>946.25</v>
      </c>
    </row>
    <row r="55" spans="1:21">
      <c r="A55" s="54" t="s">
        <v>379</v>
      </c>
      <c r="B55" s="55" t="s">
        <v>380</v>
      </c>
      <c r="C55" s="58" t="str">
        <f>VLOOKUP(A55,Remark!J:L,3,0)</f>
        <v>BKAE</v>
      </c>
      <c r="D55" s="58">
        <v>15</v>
      </c>
      <c r="E55" s="57">
        <v>1220</v>
      </c>
      <c r="F55" s="74">
        <f t="shared" si="0"/>
        <v>305</v>
      </c>
      <c r="G55" s="59">
        <v>140</v>
      </c>
      <c r="H55" s="59">
        <v>13615</v>
      </c>
      <c r="I55" s="74">
        <f t="shared" si="1"/>
        <v>3403.75</v>
      </c>
      <c r="J55" s="59">
        <v>168</v>
      </c>
      <c r="K55" s="56">
        <v>15595</v>
      </c>
      <c r="L55" s="74">
        <f t="shared" si="2"/>
        <v>3898.75</v>
      </c>
      <c r="M55" s="56"/>
      <c r="N55" s="56">
        <v>12175</v>
      </c>
      <c r="O55" s="74">
        <f t="shared" si="3"/>
        <v>3043.75</v>
      </c>
      <c r="P55" s="73">
        <v>168</v>
      </c>
      <c r="Q55" s="73">
        <v>18650</v>
      </c>
      <c r="R55" s="74">
        <f t="shared" si="4"/>
        <v>4662.5</v>
      </c>
      <c r="S55" s="73">
        <v>152</v>
      </c>
      <c r="T55" s="178">
        <v>14260</v>
      </c>
      <c r="U55" s="74">
        <f t="shared" si="5"/>
        <v>3565</v>
      </c>
    </row>
    <row r="56" spans="1:21">
      <c r="A56" s="54" t="s">
        <v>381</v>
      </c>
      <c r="B56" s="55" t="s">
        <v>382</v>
      </c>
      <c r="C56" s="58" t="str">
        <f>VLOOKUP(A56,Remark!J:L,3,0)</f>
        <v>SMAI</v>
      </c>
      <c r="D56" s="58">
        <v>10</v>
      </c>
      <c r="E56" s="57">
        <v>805</v>
      </c>
      <c r="F56" s="74">
        <f t="shared" si="0"/>
        <v>201.25</v>
      </c>
      <c r="G56" s="59">
        <v>77</v>
      </c>
      <c r="H56" s="59">
        <v>5405</v>
      </c>
      <c r="I56" s="74">
        <f t="shared" si="1"/>
        <v>1351.25</v>
      </c>
      <c r="J56" s="59">
        <v>211</v>
      </c>
      <c r="K56" s="56">
        <v>14535</v>
      </c>
      <c r="L56" s="74">
        <f t="shared" si="2"/>
        <v>3633.75</v>
      </c>
      <c r="M56" s="56"/>
      <c r="N56" s="56">
        <v>9560</v>
      </c>
      <c r="O56" s="74">
        <f t="shared" si="3"/>
        <v>2390</v>
      </c>
      <c r="P56" s="73">
        <v>254</v>
      </c>
      <c r="Q56" s="73">
        <v>20735</v>
      </c>
      <c r="R56" s="74">
        <f t="shared" si="4"/>
        <v>5183.75</v>
      </c>
      <c r="S56" s="73">
        <v>95</v>
      </c>
      <c r="T56" s="178">
        <v>8495</v>
      </c>
      <c r="U56" s="74">
        <f t="shared" si="5"/>
        <v>2123.75</v>
      </c>
    </row>
    <row r="57" spans="1:21">
      <c r="A57" s="54" t="s">
        <v>384</v>
      </c>
      <c r="B57" s="55" t="s">
        <v>385</v>
      </c>
      <c r="C57" s="58" t="str">
        <f>VLOOKUP(A57,Remark!J:L,3,0)</f>
        <v>MPTN</v>
      </c>
      <c r="D57" s="58">
        <v>7</v>
      </c>
      <c r="E57" s="57">
        <v>585</v>
      </c>
      <c r="F57" s="74">
        <f t="shared" si="0"/>
        <v>146.25</v>
      </c>
      <c r="G57" s="59">
        <v>52</v>
      </c>
      <c r="H57" s="59">
        <v>3725</v>
      </c>
      <c r="I57" s="74">
        <f t="shared" si="1"/>
        <v>931.25</v>
      </c>
      <c r="J57" s="59">
        <v>45</v>
      </c>
      <c r="K57" s="56">
        <v>3875</v>
      </c>
      <c r="L57" s="74">
        <f t="shared" si="2"/>
        <v>968.75</v>
      </c>
      <c r="M57" s="56"/>
      <c r="N57" s="56">
        <v>2875</v>
      </c>
      <c r="O57" s="74">
        <f t="shared" si="3"/>
        <v>718.75</v>
      </c>
      <c r="P57" s="73">
        <v>62</v>
      </c>
      <c r="Q57" s="73">
        <v>5455</v>
      </c>
      <c r="R57" s="74">
        <f t="shared" si="4"/>
        <v>1363.75</v>
      </c>
      <c r="S57" s="73">
        <v>45</v>
      </c>
      <c r="T57" s="178">
        <v>4225</v>
      </c>
      <c r="U57" s="74">
        <f t="shared" si="5"/>
        <v>1056.25</v>
      </c>
    </row>
    <row r="58" spans="1:21">
      <c r="A58" s="54" t="s">
        <v>386</v>
      </c>
      <c r="B58" s="55" t="s">
        <v>387</v>
      </c>
      <c r="C58" s="58" t="str">
        <f>VLOOKUP(A58,Remark!J:L,3,0)</f>
        <v>BROM</v>
      </c>
      <c r="D58" s="58">
        <v>10</v>
      </c>
      <c r="E58" s="57">
        <v>1310</v>
      </c>
      <c r="F58" s="74">
        <f t="shared" si="0"/>
        <v>327.5</v>
      </c>
      <c r="G58" s="59">
        <v>35</v>
      </c>
      <c r="H58" s="59">
        <v>3065</v>
      </c>
      <c r="I58" s="74">
        <f t="shared" si="1"/>
        <v>766.25</v>
      </c>
      <c r="J58" s="59">
        <v>76</v>
      </c>
      <c r="K58" s="56">
        <v>8375</v>
      </c>
      <c r="L58" s="74">
        <f t="shared" si="2"/>
        <v>2093.75</v>
      </c>
      <c r="M58" s="56"/>
      <c r="N58" s="56">
        <v>6765</v>
      </c>
      <c r="O58" s="74">
        <f t="shared" si="3"/>
        <v>1691.25</v>
      </c>
      <c r="P58" s="73">
        <v>60</v>
      </c>
      <c r="Q58" s="73">
        <v>6050</v>
      </c>
      <c r="R58" s="74">
        <f t="shared" si="4"/>
        <v>1512.5</v>
      </c>
      <c r="S58" s="73">
        <v>51</v>
      </c>
      <c r="T58" s="178">
        <v>4465</v>
      </c>
      <c r="U58" s="74">
        <f t="shared" si="5"/>
        <v>1116.25</v>
      </c>
    </row>
    <row r="59" spans="1:21">
      <c r="A59" s="54" t="s">
        <v>388</v>
      </c>
      <c r="B59" s="55" t="s">
        <v>389</v>
      </c>
      <c r="C59" s="58" t="str">
        <f>VLOOKUP(A59,Remark!J:L,3,0)</f>
        <v>BAPU</v>
      </c>
      <c r="D59" s="58">
        <v>27</v>
      </c>
      <c r="E59" s="57">
        <v>5185</v>
      </c>
      <c r="F59" s="74">
        <f t="shared" si="0"/>
        <v>1296.25</v>
      </c>
      <c r="G59" s="59">
        <v>19</v>
      </c>
      <c r="H59" s="59">
        <v>1625</v>
      </c>
      <c r="I59" s="74">
        <f t="shared" si="1"/>
        <v>406.25</v>
      </c>
      <c r="J59" s="59">
        <v>57</v>
      </c>
      <c r="K59" s="56">
        <v>6070</v>
      </c>
      <c r="L59" s="74">
        <f t="shared" si="2"/>
        <v>1517.5</v>
      </c>
      <c r="M59" s="56"/>
      <c r="N59" s="56">
        <v>5600</v>
      </c>
      <c r="O59" s="74">
        <f t="shared" si="3"/>
        <v>1400</v>
      </c>
      <c r="P59" s="73">
        <v>81</v>
      </c>
      <c r="Q59" s="73">
        <v>6990</v>
      </c>
      <c r="R59" s="74">
        <f t="shared" si="4"/>
        <v>1747.5</v>
      </c>
      <c r="S59" s="73">
        <v>87</v>
      </c>
      <c r="T59" s="178">
        <v>7365</v>
      </c>
      <c r="U59" s="74">
        <f t="shared" si="5"/>
        <v>1841.25</v>
      </c>
    </row>
    <row r="60" spans="1:21">
      <c r="A60" s="54" t="s">
        <v>391</v>
      </c>
      <c r="B60" s="55" t="s">
        <v>392</v>
      </c>
      <c r="C60" s="58" t="str">
        <f>VLOOKUP(A60,Remark!J:L,3,0)</f>
        <v>MTNG</v>
      </c>
      <c r="D60" s="58">
        <v>4</v>
      </c>
      <c r="E60" s="57">
        <v>545</v>
      </c>
      <c r="F60" s="74">
        <f t="shared" si="0"/>
        <v>136.25</v>
      </c>
      <c r="G60" s="59">
        <v>40</v>
      </c>
      <c r="H60" s="59">
        <v>3515</v>
      </c>
      <c r="I60" s="74">
        <f t="shared" si="1"/>
        <v>878.75</v>
      </c>
      <c r="J60" s="59">
        <v>43</v>
      </c>
      <c r="K60" s="56">
        <v>4945</v>
      </c>
      <c r="L60" s="74">
        <f t="shared" si="2"/>
        <v>1236.25</v>
      </c>
      <c r="M60" s="56"/>
      <c r="N60" s="56">
        <v>7725</v>
      </c>
      <c r="O60" s="74">
        <f t="shared" si="3"/>
        <v>1931.25</v>
      </c>
      <c r="P60" s="73">
        <v>55</v>
      </c>
      <c r="Q60" s="73">
        <v>6400</v>
      </c>
      <c r="R60" s="74">
        <f t="shared" si="4"/>
        <v>1600</v>
      </c>
      <c r="S60" s="73">
        <v>54</v>
      </c>
      <c r="T60" s="178">
        <v>10175</v>
      </c>
      <c r="U60" s="74">
        <f t="shared" si="5"/>
        <v>2543.75</v>
      </c>
    </row>
    <row r="61" spans="1:21">
      <c r="A61" s="54" t="s">
        <v>393</v>
      </c>
      <c r="B61" s="55" t="s">
        <v>394</v>
      </c>
      <c r="C61" s="58" t="str">
        <f>VLOOKUP(A61,Remark!J:L,3,0)</f>
        <v>NKAM</v>
      </c>
      <c r="D61" s="58">
        <v>3</v>
      </c>
      <c r="E61" s="57">
        <v>300</v>
      </c>
      <c r="F61" s="74">
        <f t="shared" si="0"/>
        <v>75</v>
      </c>
      <c r="G61" s="59">
        <v>10</v>
      </c>
      <c r="H61" s="59">
        <v>1460</v>
      </c>
      <c r="I61" s="74">
        <f t="shared" si="1"/>
        <v>365</v>
      </c>
      <c r="J61" s="59">
        <v>10</v>
      </c>
      <c r="K61" s="56">
        <v>960</v>
      </c>
      <c r="L61" s="74">
        <f t="shared" si="2"/>
        <v>240</v>
      </c>
      <c r="M61" s="56"/>
      <c r="N61" s="56">
        <v>2735</v>
      </c>
      <c r="O61" s="74">
        <f t="shared" si="3"/>
        <v>683.75</v>
      </c>
      <c r="P61" s="73">
        <v>18</v>
      </c>
      <c r="Q61" s="73">
        <v>1960</v>
      </c>
      <c r="R61" s="74">
        <f t="shared" si="4"/>
        <v>490</v>
      </c>
      <c r="S61" s="73">
        <v>14</v>
      </c>
      <c r="T61" s="178">
        <v>1540</v>
      </c>
      <c r="U61" s="74">
        <f t="shared" si="5"/>
        <v>385</v>
      </c>
    </row>
    <row r="62" spans="1:21">
      <c r="A62" s="54" t="s">
        <v>395</v>
      </c>
      <c r="B62" s="55" t="s">
        <v>396</v>
      </c>
      <c r="C62" s="58" t="str">
        <f>VLOOKUP(A62,Remark!J:L,3,0)</f>
        <v>SLOM</v>
      </c>
      <c r="D62" s="56"/>
      <c r="E62" s="56"/>
      <c r="F62" s="74">
        <f t="shared" si="0"/>
        <v>0</v>
      </c>
      <c r="G62" s="59"/>
      <c r="H62" s="59"/>
      <c r="I62" s="74">
        <f t="shared" si="1"/>
        <v>0</v>
      </c>
      <c r="J62" s="59">
        <v>52</v>
      </c>
      <c r="K62" s="56">
        <v>4465</v>
      </c>
      <c r="L62" s="74">
        <f t="shared" si="2"/>
        <v>1116.25</v>
      </c>
      <c r="M62" s="56"/>
      <c r="N62" s="56">
        <v>4420</v>
      </c>
      <c r="O62" s="74">
        <f t="shared" si="3"/>
        <v>1105</v>
      </c>
      <c r="P62" s="73">
        <v>45</v>
      </c>
      <c r="Q62" s="73">
        <v>4610</v>
      </c>
      <c r="R62" s="74">
        <f t="shared" si="4"/>
        <v>1152.5</v>
      </c>
      <c r="S62" s="73">
        <v>42</v>
      </c>
      <c r="T62" s="178">
        <v>4085</v>
      </c>
      <c r="U62" s="74">
        <f t="shared" si="5"/>
        <v>1021.25</v>
      </c>
    </row>
    <row r="63" spans="1:21">
      <c r="A63" s="54" t="s">
        <v>397</v>
      </c>
      <c r="B63" s="55" t="s">
        <v>398</v>
      </c>
      <c r="C63" s="58" t="str">
        <f>VLOOKUP(A63,Remark!J:L,3,0)</f>
        <v>MTNG</v>
      </c>
      <c r="D63" s="56"/>
      <c r="E63" s="56"/>
      <c r="F63" s="74">
        <f t="shared" si="0"/>
        <v>0</v>
      </c>
      <c r="G63" s="59">
        <v>15</v>
      </c>
      <c r="H63" s="59">
        <v>2095</v>
      </c>
      <c r="I63" s="74">
        <f t="shared" si="1"/>
        <v>523.75</v>
      </c>
      <c r="J63" s="59">
        <v>101</v>
      </c>
      <c r="K63" s="56">
        <v>11115</v>
      </c>
      <c r="L63" s="74">
        <f t="shared" si="2"/>
        <v>2778.75</v>
      </c>
      <c r="M63" s="56"/>
      <c r="N63" s="56">
        <v>12840</v>
      </c>
      <c r="O63" s="74">
        <f t="shared" si="3"/>
        <v>3210</v>
      </c>
      <c r="P63" s="73">
        <v>106</v>
      </c>
      <c r="Q63" s="73">
        <v>11710</v>
      </c>
      <c r="R63" s="74">
        <f t="shared" si="4"/>
        <v>2927.5</v>
      </c>
      <c r="S63" s="73">
        <v>119</v>
      </c>
      <c r="T63" s="178">
        <v>12210</v>
      </c>
      <c r="U63" s="74">
        <f t="shared" si="5"/>
        <v>3052.5</v>
      </c>
    </row>
    <row r="64" spans="1:21">
      <c r="A64" s="54" t="s">
        <v>399</v>
      </c>
      <c r="B64" s="55" t="s">
        <v>400</v>
      </c>
      <c r="C64" s="58" t="str">
        <f>VLOOKUP(A64,Remark!J:L,3,0)</f>
        <v>BAPU</v>
      </c>
      <c r="D64" s="56"/>
      <c r="E64" s="56"/>
      <c r="F64" s="74">
        <f t="shared" si="0"/>
        <v>0</v>
      </c>
      <c r="G64" s="59">
        <v>26</v>
      </c>
      <c r="H64" s="59">
        <v>2205</v>
      </c>
      <c r="I64" s="74">
        <f t="shared" si="1"/>
        <v>551.25</v>
      </c>
      <c r="J64" s="59">
        <v>65</v>
      </c>
      <c r="K64" s="56">
        <v>4780</v>
      </c>
      <c r="L64" s="74">
        <f t="shared" si="2"/>
        <v>1195</v>
      </c>
      <c r="M64" s="56"/>
      <c r="N64" s="56">
        <v>7775</v>
      </c>
      <c r="O64" s="74">
        <f t="shared" si="3"/>
        <v>1943.75</v>
      </c>
      <c r="P64" s="73">
        <v>153</v>
      </c>
      <c r="Q64" s="73">
        <v>12845</v>
      </c>
      <c r="R64" s="74">
        <f t="shared" si="4"/>
        <v>3211.25</v>
      </c>
      <c r="S64" s="73">
        <v>317</v>
      </c>
      <c r="T64" s="178">
        <v>26775</v>
      </c>
      <c r="U64" s="74">
        <f t="shared" si="5"/>
        <v>6693.75</v>
      </c>
    </row>
    <row r="65" spans="1:21">
      <c r="A65" s="54" t="s">
        <v>401</v>
      </c>
      <c r="B65" s="55" t="s">
        <v>402</v>
      </c>
      <c r="C65" s="58" t="str">
        <f>VLOOKUP(A65,Remark!J:L,3,0)</f>
        <v>BAPU</v>
      </c>
      <c r="D65" s="56"/>
      <c r="E65" s="56"/>
      <c r="F65" s="74">
        <f t="shared" si="0"/>
        <v>0</v>
      </c>
      <c r="G65" s="59">
        <v>38</v>
      </c>
      <c r="H65" s="59">
        <v>4495</v>
      </c>
      <c r="I65" s="74">
        <f t="shared" si="1"/>
        <v>1123.75</v>
      </c>
      <c r="J65" s="59">
        <v>122</v>
      </c>
      <c r="K65" s="56">
        <v>10445</v>
      </c>
      <c r="L65" s="74">
        <f t="shared" si="2"/>
        <v>2611.25</v>
      </c>
      <c r="M65" s="56"/>
      <c r="N65" s="56">
        <v>10825</v>
      </c>
      <c r="O65" s="74">
        <f t="shared" si="3"/>
        <v>2706.25</v>
      </c>
      <c r="P65" s="73">
        <v>132</v>
      </c>
      <c r="Q65" s="73">
        <v>12425</v>
      </c>
      <c r="R65" s="74">
        <f t="shared" si="4"/>
        <v>3106.25</v>
      </c>
      <c r="S65" s="73">
        <v>148</v>
      </c>
      <c r="T65" s="178">
        <v>13950</v>
      </c>
      <c r="U65" s="74">
        <f t="shared" si="5"/>
        <v>3487.5</v>
      </c>
    </row>
    <row r="66" spans="1:21">
      <c r="A66" s="54" t="s">
        <v>403</v>
      </c>
      <c r="B66" s="55" t="s">
        <v>404</v>
      </c>
      <c r="C66" s="58" t="str">
        <f>VLOOKUP(A66,Remark!J:L,3,0)</f>
        <v>SLOM</v>
      </c>
      <c r="D66" s="56"/>
      <c r="E66" s="56"/>
      <c r="F66" s="74">
        <f t="shared" si="0"/>
        <v>0</v>
      </c>
      <c r="G66" s="59"/>
      <c r="H66" s="59"/>
      <c r="I66" s="74">
        <f t="shared" si="1"/>
        <v>0</v>
      </c>
      <c r="J66" s="59">
        <v>15</v>
      </c>
      <c r="K66" s="56">
        <v>1945</v>
      </c>
      <c r="L66" s="74">
        <f t="shared" si="2"/>
        <v>486.25</v>
      </c>
      <c r="M66" s="56"/>
      <c r="N66" s="56">
        <v>2355</v>
      </c>
      <c r="O66" s="74">
        <f t="shared" si="3"/>
        <v>588.75</v>
      </c>
      <c r="P66" s="73">
        <v>46</v>
      </c>
      <c r="Q66" s="73">
        <v>4870</v>
      </c>
      <c r="R66" s="74">
        <f t="shared" si="4"/>
        <v>1217.5</v>
      </c>
      <c r="S66" s="73">
        <v>34</v>
      </c>
      <c r="T66" s="178">
        <v>3215</v>
      </c>
      <c r="U66" s="74">
        <f t="shared" si="5"/>
        <v>803.75</v>
      </c>
    </row>
    <row r="67" spans="1:21">
      <c r="A67" s="54" t="s">
        <v>405</v>
      </c>
      <c r="B67" s="55" t="s">
        <v>406</v>
      </c>
      <c r="C67" s="58" t="str">
        <f>VLOOKUP(A67,Remark!J:L,3,0)</f>
        <v>BBON</v>
      </c>
      <c r="D67" s="56"/>
      <c r="E67" s="56"/>
      <c r="F67" s="74">
        <f t="shared" ref="F67:F130" si="6">E67*25%</f>
        <v>0</v>
      </c>
      <c r="G67" s="59">
        <v>51</v>
      </c>
      <c r="H67" s="59">
        <v>4880</v>
      </c>
      <c r="I67" s="74">
        <f t="shared" ref="I67:I130" si="7">H67*25%</f>
        <v>1220</v>
      </c>
      <c r="J67" s="59">
        <v>53</v>
      </c>
      <c r="K67" s="56">
        <v>4655</v>
      </c>
      <c r="L67" s="74">
        <f t="shared" ref="L67:L130" si="8">K67*25%</f>
        <v>1163.75</v>
      </c>
      <c r="M67" s="56"/>
      <c r="N67" s="56">
        <v>5270</v>
      </c>
      <c r="O67" s="74">
        <f t="shared" ref="O67:O130" si="9">N67*25%</f>
        <v>1317.5</v>
      </c>
      <c r="P67" s="73">
        <v>80</v>
      </c>
      <c r="Q67" s="73">
        <v>7755</v>
      </c>
      <c r="R67" s="74">
        <f t="shared" ref="R67:R130" si="10">Q67*25%</f>
        <v>1938.75</v>
      </c>
      <c r="S67" s="73">
        <v>119</v>
      </c>
      <c r="T67" s="178">
        <v>9985</v>
      </c>
      <c r="U67" s="74">
        <f t="shared" si="5"/>
        <v>2496.25</v>
      </c>
    </row>
    <row r="68" spans="1:21">
      <c r="A68" s="54" t="s">
        <v>407</v>
      </c>
      <c r="B68" s="55" t="s">
        <v>408</v>
      </c>
      <c r="C68" s="58" t="str">
        <f>VLOOKUP(A68,Remark!J:L,3,0)</f>
        <v>NKAM</v>
      </c>
      <c r="D68" s="56"/>
      <c r="E68" s="56"/>
      <c r="F68" s="74">
        <f t="shared" si="6"/>
        <v>0</v>
      </c>
      <c r="G68" s="59">
        <v>40</v>
      </c>
      <c r="H68" s="59">
        <v>3015</v>
      </c>
      <c r="I68" s="74">
        <f t="shared" si="7"/>
        <v>753.75</v>
      </c>
      <c r="J68" s="59">
        <v>53</v>
      </c>
      <c r="K68" s="56">
        <v>4870</v>
      </c>
      <c r="L68" s="74">
        <f t="shared" si="8"/>
        <v>1217.5</v>
      </c>
      <c r="M68" s="56"/>
      <c r="N68" s="56">
        <v>3720</v>
      </c>
      <c r="O68" s="74">
        <f t="shared" si="9"/>
        <v>930</v>
      </c>
      <c r="P68" s="73">
        <v>32</v>
      </c>
      <c r="Q68" s="73">
        <v>2570</v>
      </c>
      <c r="R68" s="74">
        <f t="shared" si="10"/>
        <v>642.5</v>
      </c>
      <c r="S68" s="73">
        <v>47</v>
      </c>
      <c r="T68" s="178">
        <v>4245</v>
      </c>
      <c r="U68" s="74">
        <f t="shared" ref="U68:U131" si="11">T68*25%</f>
        <v>1061.25</v>
      </c>
    </row>
    <row r="69" spans="1:21">
      <c r="A69" s="54" t="s">
        <v>409</v>
      </c>
      <c r="B69" s="55" t="s">
        <v>410</v>
      </c>
      <c r="C69" s="58" t="str">
        <f>VLOOKUP(A69,Remark!J:L,3,0)</f>
        <v>SLOM</v>
      </c>
      <c r="D69" s="56"/>
      <c r="E69" s="56"/>
      <c r="F69" s="74">
        <f t="shared" si="6"/>
        <v>0</v>
      </c>
      <c r="G69" s="59"/>
      <c r="H69" s="59"/>
      <c r="I69" s="74">
        <f t="shared" si="7"/>
        <v>0</v>
      </c>
      <c r="J69" s="59">
        <v>79</v>
      </c>
      <c r="K69" s="56">
        <v>8805</v>
      </c>
      <c r="L69" s="74">
        <f t="shared" si="8"/>
        <v>2201.25</v>
      </c>
      <c r="M69" s="56"/>
      <c r="N69" s="56">
        <v>17280</v>
      </c>
      <c r="O69" s="74">
        <f t="shared" si="9"/>
        <v>4320</v>
      </c>
      <c r="P69" s="73">
        <v>149</v>
      </c>
      <c r="Q69" s="73">
        <v>16850</v>
      </c>
      <c r="R69" s="74">
        <f t="shared" si="10"/>
        <v>4212.5</v>
      </c>
      <c r="S69" s="73">
        <v>177</v>
      </c>
      <c r="T69" s="178">
        <v>18850</v>
      </c>
      <c r="U69" s="74">
        <f t="shared" si="11"/>
        <v>4712.5</v>
      </c>
    </row>
    <row r="70" spans="1:21">
      <c r="A70" s="54" t="s">
        <v>411</v>
      </c>
      <c r="B70" s="55" t="s">
        <v>412</v>
      </c>
      <c r="C70" s="58" t="str">
        <f>VLOOKUP(A70,Remark!J:L,3,0)</f>
        <v>SLOM</v>
      </c>
      <c r="D70" s="56"/>
      <c r="E70" s="56"/>
      <c r="F70" s="74">
        <f t="shared" si="6"/>
        <v>0</v>
      </c>
      <c r="G70" s="59"/>
      <c r="H70" s="59"/>
      <c r="I70" s="74">
        <f t="shared" si="7"/>
        <v>0</v>
      </c>
      <c r="J70" s="59">
        <v>29</v>
      </c>
      <c r="K70" s="56">
        <v>2485</v>
      </c>
      <c r="L70" s="74">
        <f t="shared" si="8"/>
        <v>621.25</v>
      </c>
      <c r="M70" s="56"/>
      <c r="N70" s="56">
        <v>6100</v>
      </c>
      <c r="O70" s="74">
        <f t="shared" si="9"/>
        <v>1525</v>
      </c>
      <c r="P70" s="73">
        <v>45</v>
      </c>
      <c r="Q70" s="73">
        <v>5200</v>
      </c>
      <c r="R70" s="74">
        <f t="shared" si="10"/>
        <v>1300</v>
      </c>
      <c r="S70" s="73">
        <v>57</v>
      </c>
      <c r="T70" s="178">
        <v>6355</v>
      </c>
      <c r="U70" s="74">
        <f t="shared" si="11"/>
        <v>1588.75</v>
      </c>
    </row>
    <row r="71" spans="1:21">
      <c r="A71" s="54" t="s">
        <v>413</v>
      </c>
      <c r="B71" s="55" t="s">
        <v>414</v>
      </c>
      <c r="C71" s="58" t="str">
        <f>VLOOKUP(A71,Remark!J:L,3,0)</f>
        <v>TNON</v>
      </c>
      <c r="D71" s="56"/>
      <c r="E71" s="56"/>
      <c r="F71" s="74">
        <f t="shared" si="6"/>
        <v>0</v>
      </c>
      <c r="G71" s="59">
        <v>140</v>
      </c>
      <c r="H71" s="59">
        <v>16880</v>
      </c>
      <c r="I71" s="74">
        <f t="shared" si="7"/>
        <v>4220</v>
      </c>
      <c r="J71" s="59">
        <v>239</v>
      </c>
      <c r="K71" s="56">
        <v>25525</v>
      </c>
      <c r="L71" s="74">
        <f t="shared" si="8"/>
        <v>6381.25</v>
      </c>
      <c r="M71" s="56"/>
      <c r="N71" s="56">
        <v>22935</v>
      </c>
      <c r="O71" s="74">
        <f t="shared" si="9"/>
        <v>5733.75</v>
      </c>
      <c r="P71" s="73">
        <v>276</v>
      </c>
      <c r="Q71" s="73">
        <v>35220</v>
      </c>
      <c r="R71" s="74">
        <f t="shared" si="10"/>
        <v>8805</v>
      </c>
      <c r="S71" s="73">
        <v>315</v>
      </c>
      <c r="T71" s="178">
        <v>39230</v>
      </c>
      <c r="U71" s="74">
        <f t="shared" si="11"/>
        <v>9807.5</v>
      </c>
    </row>
    <row r="72" spans="1:21">
      <c r="A72" s="54" t="s">
        <v>415</v>
      </c>
      <c r="B72" s="55" t="s">
        <v>416</v>
      </c>
      <c r="C72" s="58" t="str">
        <f>VLOOKUP(A72,Remark!J:L,3,0)</f>
        <v>SLOM</v>
      </c>
      <c r="D72" s="56"/>
      <c r="E72" s="56"/>
      <c r="F72" s="74">
        <f t="shared" si="6"/>
        <v>0</v>
      </c>
      <c r="G72" s="59"/>
      <c r="H72" s="59"/>
      <c r="I72" s="74">
        <f t="shared" si="7"/>
        <v>0</v>
      </c>
      <c r="J72" s="59">
        <v>149</v>
      </c>
      <c r="K72" s="56">
        <v>12605</v>
      </c>
      <c r="L72" s="74">
        <f t="shared" si="8"/>
        <v>3151.25</v>
      </c>
      <c r="M72" s="56"/>
      <c r="N72" s="56">
        <v>13440</v>
      </c>
      <c r="O72" s="74">
        <f t="shared" si="9"/>
        <v>3360</v>
      </c>
      <c r="P72" s="73">
        <v>117</v>
      </c>
      <c r="Q72" s="73">
        <v>15580</v>
      </c>
      <c r="R72" s="74">
        <f t="shared" si="10"/>
        <v>3895</v>
      </c>
      <c r="S72" s="73">
        <v>99</v>
      </c>
      <c r="T72" s="178">
        <v>11110</v>
      </c>
      <c r="U72" s="74">
        <f t="shared" si="11"/>
        <v>2777.5</v>
      </c>
    </row>
    <row r="73" spans="1:21">
      <c r="A73" s="54" t="s">
        <v>417</v>
      </c>
      <c r="B73" s="55" t="s">
        <v>418</v>
      </c>
      <c r="C73" s="58" t="str">
        <f>VLOOKUP(A73,Remark!J:L,3,0)</f>
        <v>BBON</v>
      </c>
      <c r="D73" s="56"/>
      <c r="E73" s="56"/>
      <c r="F73" s="74">
        <f t="shared" si="6"/>
        <v>0</v>
      </c>
      <c r="G73" s="59">
        <v>8</v>
      </c>
      <c r="H73" s="59">
        <v>1350</v>
      </c>
      <c r="I73" s="74">
        <f t="shared" si="7"/>
        <v>337.5</v>
      </c>
      <c r="J73" s="59">
        <v>1</v>
      </c>
      <c r="K73" s="56">
        <v>150</v>
      </c>
      <c r="L73" s="74">
        <f t="shared" si="8"/>
        <v>37.5</v>
      </c>
      <c r="M73" s="56"/>
      <c r="N73" s="56">
        <v>890</v>
      </c>
      <c r="O73" s="74">
        <f t="shared" si="9"/>
        <v>222.5</v>
      </c>
      <c r="P73" s="73">
        <v>6</v>
      </c>
      <c r="Q73" s="73">
        <v>1020</v>
      </c>
      <c r="R73" s="74">
        <f t="shared" si="10"/>
        <v>255</v>
      </c>
      <c r="S73" s="73">
        <v>11</v>
      </c>
      <c r="T73" s="178">
        <v>1635</v>
      </c>
      <c r="U73" s="74">
        <f t="shared" si="11"/>
        <v>408.75</v>
      </c>
    </row>
    <row r="74" spans="1:21">
      <c r="A74" s="54" t="s">
        <v>419</v>
      </c>
      <c r="B74" s="55" t="s">
        <v>420</v>
      </c>
      <c r="C74" s="58" t="str">
        <f>VLOOKUP(A74,Remark!J:L,3,0)</f>
        <v>SLOM</v>
      </c>
      <c r="D74" s="56"/>
      <c r="E74" s="56"/>
      <c r="F74" s="74">
        <f t="shared" si="6"/>
        <v>0</v>
      </c>
      <c r="G74" s="59"/>
      <c r="H74" s="59"/>
      <c r="I74" s="74">
        <f t="shared" si="7"/>
        <v>0</v>
      </c>
      <c r="J74" s="59">
        <v>21</v>
      </c>
      <c r="K74" s="56">
        <v>1375</v>
      </c>
      <c r="L74" s="74">
        <f t="shared" si="8"/>
        <v>343.75</v>
      </c>
      <c r="M74" s="56"/>
      <c r="N74" s="56">
        <v>2805</v>
      </c>
      <c r="O74" s="74">
        <f t="shared" si="9"/>
        <v>701.25</v>
      </c>
      <c r="P74" s="73">
        <v>23</v>
      </c>
      <c r="Q74" s="73">
        <v>2575</v>
      </c>
      <c r="R74" s="74">
        <f t="shared" si="10"/>
        <v>643.75</v>
      </c>
      <c r="S74" s="73">
        <v>18</v>
      </c>
      <c r="T74" s="178">
        <v>1870</v>
      </c>
      <c r="U74" s="74">
        <f t="shared" si="11"/>
        <v>467.5</v>
      </c>
    </row>
    <row r="75" spans="1:21">
      <c r="A75" s="54" t="s">
        <v>421</v>
      </c>
      <c r="B75" s="55" t="s">
        <v>422</v>
      </c>
      <c r="C75" s="58" t="str">
        <f>VLOOKUP(A75,Remark!J:L,3,0)</f>
        <v>SUKS</v>
      </c>
      <c r="D75" s="56"/>
      <c r="E75" s="56"/>
      <c r="F75" s="74">
        <f t="shared" si="6"/>
        <v>0</v>
      </c>
      <c r="G75" s="59">
        <v>4</v>
      </c>
      <c r="H75" s="59">
        <v>380</v>
      </c>
      <c r="I75" s="74">
        <f t="shared" si="7"/>
        <v>95</v>
      </c>
      <c r="J75" s="59">
        <v>17</v>
      </c>
      <c r="K75" s="56">
        <v>1010</v>
      </c>
      <c r="L75" s="74">
        <f t="shared" si="8"/>
        <v>252.5</v>
      </c>
      <c r="M75" s="56"/>
      <c r="N75" s="56">
        <v>2050</v>
      </c>
      <c r="O75" s="74">
        <f t="shared" si="9"/>
        <v>512.5</v>
      </c>
      <c r="P75" s="73">
        <v>17</v>
      </c>
      <c r="Q75" s="73">
        <v>1310</v>
      </c>
      <c r="R75" s="74">
        <f t="shared" si="10"/>
        <v>327.5</v>
      </c>
      <c r="S75" s="73">
        <v>30</v>
      </c>
      <c r="T75" s="178">
        <v>2160</v>
      </c>
      <c r="U75" s="74">
        <f t="shared" si="11"/>
        <v>540</v>
      </c>
    </row>
    <row r="76" spans="1:21">
      <c r="A76" s="54" t="s">
        <v>423</v>
      </c>
      <c r="B76" s="55" t="s">
        <v>424</v>
      </c>
      <c r="C76" s="58" t="str">
        <f>VLOOKUP(A76,Remark!J:L,3,0)</f>
        <v>TSIT</v>
      </c>
      <c r="D76" s="56"/>
      <c r="E76" s="56"/>
      <c r="F76" s="74">
        <f t="shared" si="6"/>
        <v>0</v>
      </c>
      <c r="G76" s="59">
        <v>32</v>
      </c>
      <c r="H76" s="59">
        <v>3000</v>
      </c>
      <c r="I76" s="74">
        <f t="shared" si="7"/>
        <v>750</v>
      </c>
      <c r="J76" s="59">
        <v>15</v>
      </c>
      <c r="K76" s="56">
        <v>1280</v>
      </c>
      <c r="L76" s="74">
        <f t="shared" si="8"/>
        <v>320</v>
      </c>
      <c r="M76" s="56"/>
      <c r="N76" s="56">
        <v>3485</v>
      </c>
      <c r="O76" s="74">
        <f t="shared" si="9"/>
        <v>871.25</v>
      </c>
      <c r="P76" s="73">
        <v>92</v>
      </c>
      <c r="Q76" s="73">
        <v>8510</v>
      </c>
      <c r="R76" s="74">
        <f t="shared" si="10"/>
        <v>2127.5</v>
      </c>
      <c r="S76" s="73">
        <v>77</v>
      </c>
      <c r="T76" s="178">
        <v>7265</v>
      </c>
      <c r="U76" s="74">
        <f t="shared" si="11"/>
        <v>1816.25</v>
      </c>
    </row>
    <row r="77" spans="1:21">
      <c r="A77" s="54" t="s">
        <v>425</v>
      </c>
      <c r="B77" s="55" t="s">
        <v>426</v>
      </c>
      <c r="C77" s="58" t="str">
        <f>VLOOKUP(A77,Remark!J:L,3,0)</f>
        <v>CHC4</v>
      </c>
      <c r="D77" s="56"/>
      <c r="E77" s="56"/>
      <c r="F77" s="74">
        <f t="shared" si="6"/>
        <v>0</v>
      </c>
      <c r="G77" s="59">
        <v>71</v>
      </c>
      <c r="H77" s="59">
        <v>6410</v>
      </c>
      <c r="I77" s="74">
        <f t="shared" si="7"/>
        <v>1602.5</v>
      </c>
      <c r="J77" s="59">
        <v>27</v>
      </c>
      <c r="K77" s="56">
        <v>3010</v>
      </c>
      <c r="L77" s="74">
        <f t="shared" si="8"/>
        <v>752.5</v>
      </c>
      <c r="M77" s="56"/>
      <c r="N77" s="56">
        <v>4055</v>
      </c>
      <c r="O77" s="74">
        <f t="shared" si="9"/>
        <v>1013.75</v>
      </c>
      <c r="P77" s="73">
        <v>83</v>
      </c>
      <c r="Q77" s="73">
        <v>7970</v>
      </c>
      <c r="R77" s="74">
        <f t="shared" si="10"/>
        <v>1992.5</v>
      </c>
      <c r="S77" s="73">
        <v>73</v>
      </c>
      <c r="T77" s="178">
        <v>7535</v>
      </c>
      <c r="U77" s="74">
        <f t="shared" si="11"/>
        <v>1883.75</v>
      </c>
    </row>
    <row r="78" spans="1:21">
      <c r="A78" s="54" t="s">
        <v>427</v>
      </c>
      <c r="B78" s="55" t="s">
        <v>428</v>
      </c>
      <c r="C78" s="58" t="str">
        <f>VLOOKUP(A78,Remark!J:L,3,0)</f>
        <v>SLOM</v>
      </c>
      <c r="D78" s="56"/>
      <c r="E78" s="56"/>
      <c r="F78" s="74">
        <f t="shared" si="6"/>
        <v>0</v>
      </c>
      <c r="G78" s="59"/>
      <c r="H78" s="59"/>
      <c r="I78" s="74">
        <f t="shared" si="7"/>
        <v>0</v>
      </c>
      <c r="J78" s="59">
        <v>61</v>
      </c>
      <c r="K78" s="56">
        <v>6525</v>
      </c>
      <c r="L78" s="74">
        <f t="shared" si="8"/>
        <v>1631.25</v>
      </c>
      <c r="M78" s="56"/>
      <c r="N78" s="56">
        <v>5590</v>
      </c>
      <c r="O78" s="74">
        <f t="shared" si="9"/>
        <v>1397.5</v>
      </c>
      <c r="P78" s="73">
        <v>63</v>
      </c>
      <c r="Q78" s="73">
        <v>4520</v>
      </c>
      <c r="R78" s="74">
        <f t="shared" si="10"/>
        <v>1130</v>
      </c>
      <c r="S78" s="73">
        <v>88</v>
      </c>
      <c r="T78" s="178">
        <v>7840</v>
      </c>
      <c r="U78" s="74">
        <f t="shared" si="11"/>
        <v>1960</v>
      </c>
    </row>
    <row r="79" spans="1:21">
      <c r="A79" s="54" t="s">
        <v>429</v>
      </c>
      <c r="B79" s="55" t="s">
        <v>430</v>
      </c>
      <c r="C79" s="58" t="str">
        <f>VLOOKUP(A79,Remark!J:L,3,0)</f>
        <v>SLOM</v>
      </c>
      <c r="D79" s="56"/>
      <c r="E79" s="56"/>
      <c r="F79" s="74">
        <f t="shared" si="6"/>
        <v>0</v>
      </c>
      <c r="G79" s="59"/>
      <c r="H79" s="59"/>
      <c r="I79" s="74">
        <f t="shared" si="7"/>
        <v>0</v>
      </c>
      <c r="J79" s="59">
        <v>234</v>
      </c>
      <c r="K79" s="56">
        <v>21325</v>
      </c>
      <c r="L79" s="74">
        <f t="shared" si="8"/>
        <v>5331.25</v>
      </c>
      <c r="M79" s="56"/>
      <c r="N79" s="56">
        <v>32725</v>
      </c>
      <c r="O79" s="74">
        <f t="shared" si="9"/>
        <v>8181.25</v>
      </c>
      <c r="P79" s="73">
        <v>306</v>
      </c>
      <c r="Q79" s="73">
        <v>30775</v>
      </c>
      <c r="R79" s="74">
        <f t="shared" si="10"/>
        <v>7693.75</v>
      </c>
      <c r="S79" s="73">
        <v>314</v>
      </c>
      <c r="T79" s="178">
        <v>43620</v>
      </c>
      <c r="U79" s="74">
        <f t="shared" si="11"/>
        <v>10905</v>
      </c>
    </row>
    <row r="80" spans="1:21">
      <c r="A80" s="54" t="s">
        <v>431</v>
      </c>
      <c r="B80" s="55" t="s">
        <v>432</v>
      </c>
      <c r="C80" s="58" t="str">
        <f>VLOOKUP(A80,Remark!J:L,3,0)</f>
        <v>TEPA</v>
      </c>
      <c r="D80" s="56"/>
      <c r="E80" s="56"/>
      <c r="F80" s="74">
        <f t="shared" si="6"/>
        <v>0</v>
      </c>
      <c r="G80" s="59">
        <v>11</v>
      </c>
      <c r="H80" s="59">
        <v>1830</v>
      </c>
      <c r="I80" s="74">
        <f t="shared" si="7"/>
        <v>457.5</v>
      </c>
      <c r="J80" s="59">
        <v>59</v>
      </c>
      <c r="K80" s="56">
        <v>4335</v>
      </c>
      <c r="L80" s="74">
        <f t="shared" si="8"/>
        <v>1083.75</v>
      </c>
      <c r="M80" s="56"/>
      <c r="N80" s="56">
        <v>8250</v>
      </c>
      <c r="O80" s="74">
        <f t="shared" si="9"/>
        <v>2062.5</v>
      </c>
      <c r="P80" s="73">
        <v>81</v>
      </c>
      <c r="Q80" s="73">
        <v>9375</v>
      </c>
      <c r="R80" s="74">
        <f t="shared" si="10"/>
        <v>2343.75</v>
      </c>
      <c r="S80" s="73">
        <v>97</v>
      </c>
      <c r="T80" s="178">
        <v>11635</v>
      </c>
      <c r="U80" s="74">
        <f t="shared" si="11"/>
        <v>2908.75</v>
      </c>
    </row>
    <row r="81" spans="1:21">
      <c r="A81" s="54" t="s">
        <v>433</v>
      </c>
      <c r="B81" s="55" t="s">
        <v>434</v>
      </c>
      <c r="C81" s="58" t="str">
        <f>VLOOKUP(A81,Remark!J:L,3,0)</f>
        <v>SMUT</v>
      </c>
      <c r="D81" s="56"/>
      <c r="E81" s="56"/>
      <c r="F81" s="74">
        <f t="shared" si="6"/>
        <v>0</v>
      </c>
      <c r="G81" s="59">
        <v>45</v>
      </c>
      <c r="H81" s="59">
        <v>4995</v>
      </c>
      <c r="I81" s="74">
        <f t="shared" si="7"/>
        <v>1248.75</v>
      </c>
      <c r="J81" s="59">
        <v>132</v>
      </c>
      <c r="K81" s="56">
        <v>12000</v>
      </c>
      <c r="L81" s="74">
        <f t="shared" si="8"/>
        <v>3000</v>
      </c>
      <c r="M81" s="56"/>
      <c r="N81" s="56">
        <v>13240</v>
      </c>
      <c r="O81" s="74">
        <f t="shared" si="9"/>
        <v>3310</v>
      </c>
      <c r="P81" s="73">
        <v>108</v>
      </c>
      <c r="Q81" s="73">
        <v>10205</v>
      </c>
      <c r="R81" s="74">
        <f t="shared" si="10"/>
        <v>2551.25</v>
      </c>
      <c r="S81" s="73">
        <v>104</v>
      </c>
      <c r="T81" s="178">
        <v>11295</v>
      </c>
      <c r="U81" s="74">
        <f t="shared" si="11"/>
        <v>2823.75</v>
      </c>
    </row>
    <row r="82" spans="1:21">
      <c r="A82" s="54" t="s">
        <v>435</v>
      </c>
      <c r="B82" s="55" t="s">
        <v>436</v>
      </c>
      <c r="C82" s="58" t="str">
        <f>VLOOKUP(A82,Remark!J:L,3,0)</f>
        <v>CHC4</v>
      </c>
      <c r="D82" s="56"/>
      <c r="E82" s="56"/>
      <c r="F82" s="74">
        <f t="shared" si="6"/>
        <v>0</v>
      </c>
      <c r="G82" s="59">
        <v>55</v>
      </c>
      <c r="H82" s="59">
        <v>6645</v>
      </c>
      <c r="I82" s="74">
        <f t="shared" si="7"/>
        <v>1661.25</v>
      </c>
      <c r="J82" s="59">
        <v>31</v>
      </c>
      <c r="K82" s="56">
        <v>3635</v>
      </c>
      <c r="L82" s="74">
        <f t="shared" si="8"/>
        <v>908.75</v>
      </c>
      <c r="M82" s="56"/>
      <c r="N82" s="56">
        <v>7435</v>
      </c>
      <c r="O82" s="74">
        <f t="shared" si="9"/>
        <v>1858.75</v>
      </c>
      <c r="P82" s="73">
        <v>58</v>
      </c>
      <c r="Q82" s="73">
        <v>6985</v>
      </c>
      <c r="R82" s="74">
        <f t="shared" si="10"/>
        <v>1746.25</v>
      </c>
      <c r="S82" s="73">
        <v>68</v>
      </c>
      <c r="T82" s="178">
        <v>7140</v>
      </c>
      <c r="U82" s="74">
        <f t="shared" si="11"/>
        <v>1785</v>
      </c>
    </row>
    <row r="83" spans="1:21">
      <c r="A83" s="54" t="s">
        <v>437</v>
      </c>
      <c r="B83" s="55" t="s">
        <v>438</v>
      </c>
      <c r="C83" s="58" t="str">
        <f>VLOOKUP(A83,Remark!J:L,3,0)</f>
        <v>TPLU</v>
      </c>
      <c r="D83" s="56"/>
      <c r="E83" s="56"/>
      <c r="F83" s="74">
        <f t="shared" si="6"/>
        <v>0</v>
      </c>
      <c r="G83" s="59">
        <v>77</v>
      </c>
      <c r="H83" s="59">
        <v>7810</v>
      </c>
      <c r="I83" s="74">
        <f t="shared" si="7"/>
        <v>1952.5</v>
      </c>
      <c r="J83" s="59">
        <v>124</v>
      </c>
      <c r="K83" s="56">
        <v>12615</v>
      </c>
      <c r="L83" s="74">
        <f t="shared" si="8"/>
        <v>3153.75</v>
      </c>
      <c r="M83" s="56"/>
      <c r="N83" s="56">
        <v>17680</v>
      </c>
      <c r="O83" s="74">
        <f t="shared" si="9"/>
        <v>4420</v>
      </c>
      <c r="P83" s="73">
        <v>280</v>
      </c>
      <c r="Q83" s="73">
        <v>28585</v>
      </c>
      <c r="R83" s="74">
        <f t="shared" si="10"/>
        <v>7146.25</v>
      </c>
      <c r="S83" s="73">
        <v>329</v>
      </c>
      <c r="T83" s="178">
        <v>32560</v>
      </c>
      <c r="U83" s="74">
        <f t="shared" si="11"/>
        <v>8140</v>
      </c>
    </row>
    <row r="84" spans="1:21">
      <c r="A84" s="54" t="s">
        <v>439</v>
      </c>
      <c r="B84" s="55" t="s">
        <v>440</v>
      </c>
      <c r="C84" s="58" t="str">
        <f>VLOOKUP(A84,Remark!J:L,3,0)</f>
        <v>BKAE</v>
      </c>
      <c r="D84" s="56"/>
      <c r="E84" s="56"/>
      <c r="F84" s="74">
        <f t="shared" si="6"/>
        <v>0</v>
      </c>
      <c r="G84" s="59">
        <v>11</v>
      </c>
      <c r="H84" s="59">
        <v>1060</v>
      </c>
      <c r="I84" s="74">
        <f t="shared" si="7"/>
        <v>265</v>
      </c>
      <c r="J84" s="59">
        <v>0</v>
      </c>
      <c r="K84" s="56">
        <v>0</v>
      </c>
      <c r="L84" s="74">
        <f t="shared" si="8"/>
        <v>0</v>
      </c>
      <c r="M84" s="56"/>
      <c r="N84" s="56"/>
      <c r="O84" s="74">
        <f t="shared" si="9"/>
        <v>0</v>
      </c>
      <c r="P84" s="73">
        <v>0</v>
      </c>
      <c r="Q84" s="73">
        <v>0</v>
      </c>
      <c r="R84" s="74">
        <f t="shared" si="10"/>
        <v>0</v>
      </c>
      <c r="S84" s="73">
        <v>0</v>
      </c>
      <c r="T84" s="178">
        <v>0</v>
      </c>
      <c r="U84" s="74">
        <f t="shared" si="11"/>
        <v>0</v>
      </c>
    </row>
    <row r="85" spans="1:21">
      <c r="A85" s="54" t="s">
        <v>441</v>
      </c>
      <c r="B85" s="55" t="s">
        <v>442</v>
      </c>
      <c r="C85" s="58" t="str">
        <f>VLOOKUP(A85,Remark!J:L,3,0)</f>
        <v>RMA2</v>
      </c>
      <c r="D85" s="56"/>
      <c r="E85" s="56"/>
      <c r="F85" s="74">
        <f t="shared" si="6"/>
        <v>0</v>
      </c>
      <c r="G85" s="59">
        <v>84</v>
      </c>
      <c r="H85" s="59">
        <v>11680</v>
      </c>
      <c r="I85" s="74">
        <f t="shared" si="7"/>
        <v>2920</v>
      </c>
      <c r="J85" s="59">
        <v>64</v>
      </c>
      <c r="K85" s="56">
        <v>9165</v>
      </c>
      <c r="L85" s="74">
        <f t="shared" si="8"/>
        <v>2291.25</v>
      </c>
      <c r="M85" s="56"/>
      <c r="N85" s="56">
        <v>12160</v>
      </c>
      <c r="O85" s="74">
        <f t="shared" si="9"/>
        <v>3040</v>
      </c>
      <c r="P85" s="73">
        <v>102</v>
      </c>
      <c r="Q85" s="73">
        <v>13135</v>
      </c>
      <c r="R85" s="74">
        <f t="shared" si="10"/>
        <v>3283.75</v>
      </c>
      <c r="S85" s="73">
        <v>125</v>
      </c>
      <c r="T85" s="178">
        <v>16655</v>
      </c>
      <c r="U85" s="74">
        <f t="shared" si="11"/>
        <v>4163.75</v>
      </c>
    </row>
    <row r="86" spans="1:21">
      <c r="A86" s="54" t="s">
        <v>443</v>
      </c>
      <c r="B86" s="55" t="s">
        <v>444</v>
      </c>
      <c r="C86" s="58" t="str">
        <f>VLOOKUP(A86,Remark!J:L,3,0)</f>
        <v>SLOM</v>
      </c>
      <c r="D86" s="56"/>
      <c r="E86" s="56"/>
      <c r="F86" s="74">
        <f t="shared" si="6"/>
        <v>0</v>
      </c>
      <c r="G86" s="59"/>
      <c r="H86" s="59"/>
      <c r="I86" s="74">
        <f t="shared" si="7"/>
        <v>0</v>
      </c>
      <c r="J86" s="59">
        <v>61</v>
      </c>
      <c r="K86" s="56">
        <v>4425</v>
      </c>
      <c r="L86" s="74">
        <f t="shared" si="8"/>
        <v>1106.25</v>
      </c>
      <c r="M86" s="56"/>
      <c r="N86" s="56">
        <v>24980</v>
      </c>
      <c r="O86" s="74">
        <f t="shared" si="9"/>
        <v>6245</v>
      </c>
      <c r="P86" s="73">
        <v>208</v>
      </c>
      <c r="Q86" s="73">
        <v>19720</v>
      </c>
      <c r="R86" s="74">
        <f t="shared" si="10"/>
        <v>4930</v>
      </c>
      <c r="S86" s="73">
        <v>103</v>
      </c>
      <c r="T86" s="178">
        <v>10885</v>
      </c>
      <c r="U86" s="74">
        <f t="shared" si="11"/>
        <v>2721.25</v>
      </c>
    </row>
    <row r="87" spans="1:21">
      <c r="A87" s="54" t="s">
        <v>445</v>
      </c>
      <c r="B87" s="55" t="s">
        <v>446</v>
      </c>
      <c r="C87" s="58" t="str">
        <f>VLOOKUP(A87,Remark!J:L,3,0)</f>
        <v>ONUT</v>
      </c>
      <c r="D87" s="56"/>
      <c r="E87" s="56"/>
      <c r="F87" s="74">
        <f t="shared" si="6"/>
        <v>0</v>
      </c>
      <c r="G87" s="59">
        <v>54</v>
      </c>
      <c r="H87" s="59">
        <v>4740</v>
      </c>
      <c r="I87" s="74">
        <f t="shared" si="7"/>
        <v>1185</v>
      </c>
      <c r="J87" s="59">
        <v>102</v>
      </c>
      <c r="K87" s="56">
        <v>10545</v>
      </c>
      <c r="L87" s="74">
        <f t="shared" si="8"/>
        <v>2636.25</v>
      </c>
      <c r="M87" s="56"/>
      <c r="N87" s="56">
        <v>15970</v>
      </c>
      <c r="O87" s="74">
        <f t="shared" si="9"/>
        <v>3992.5</v>
      </c>
      <c r="P87" s="73">
        <v>191</v>
      </c>
      <c r="Q87" s="73">
        <v>21275</v>
      </c>
      <c r="R87" s="74">
        <f t="shared" si="10"/>
        <v>5318.75</v>
      </c>
      <c r="S87" s="73">
        <v>178</v>
      </c>
      <c r="T87" s="178">
        <v>18790</v>
      </c>
      <c r="U87" s="74">
        <f t="shared" si="11"/>
        <v>4697.5</v>
      </c>
    </row>
    <row r="88" spans="1:21">
      <c r="A88" s="54" t="s">
        <v>447</v>
      </c>
      <c r="B88" s="55" t="s">
        <v>448</v>
      </c>
      <c r="C88" s="58" t="str">
        <f>VLOOKUP(A88,Remark!J:L,3,0)</f>
        <v>BBUA</v>
      </c>
      <c r="D88" s="56"/>
      <c r="E88" s="56"/>
      <c r="F88" s="74">
        <f t="shared" si="6"/>
        <v>0</v>
      </c>
      <c r="G88" s="59">
        <v>38</v>
      </c>
      <c r="H88" s="59">
        <v>2340</v>
      </c>
      <c r="I88" s="74">
        <f t="shared" si="7"/>
        <v>585</v>
      </c>
      <c r="J88" s="59">
        <v>26</v>
      </c>
      <c r="K88" s="56">
        <v>2370</v>
      </c>
      <c r="L88" s="74">
        <f t="shared" si="8"/>
        <v>592.5</v>
      </c>
      <c r="M88" s="56"/>
      <c r="N88" s="56">
        <v>3115</v>
      </c>
      <c r="O88" s="74">
        <f t="shared" si="9"/>
        <v>778.75</v>
      </c>
      <c r="P88" s="73">
        <v>39</v>
      </c>
      <c r="Q88" s="73">
        <v>3650</v>
      </c>
      <c r="R88" s="74">
        <f t="shared" si="10"/>
        <v>912.5</v>
      </c>
      <c r="S88" s="73">
        <v>67</v>
      </c>
      <c r="T88" s="178">
        <v>8980</v>
      </c>
      <c r="U88" s="74">
        <f t="shared" si="11"/>
        <v>2245</v>
      </c>
    </row>
    <row r="89" spans="1:21">
      <c r="A89" s="54" t="s">
        <v>449</v>
      </c>
      <c r="B89" s="55" t="s">
        <v>450</v>
      </c>
      <c r="C89" s="58" t="str">
        <f>VLOOKUP(A89,Remark!J:L,3,0)</f>
        <v>BKAE</v>
      </c>
      <c r="D89" s="56"/>
      <c r="E89" s="56"/>
      <c r="F89" s="74">
        <f t="shared" si="6"/>
        <v>0</v>
      </c>
      <c r="G89" s="59">
        <v>58</v>
      </c>
      <c r="H89" s="59">
        <v>4270</v>
      </c>
      <c r="I89" s="74">
        <f t="shared" si="7"/>
        <v>1067.5</v>
      </c>
      <c r="J89" s="59">
        <v>83</v>
      </c>
      <c r="K89" s="56">
        <v>7870</v>
      </c>
      <c r="L89" s="74">
        <f t="shared" si="8"/>
        <v>1967.5</v>
      </c>
      <c r="M89" s="56"/>
      <c r="N89" s="56">
        <v>9040</v>
      </c>
      <c r="O89" s="74">
        <f t="shared" si="9"/>
        <v>2260</v>
      </c>
      <c r="P89" s="73">
        <v>115</v>
      </c>
      <c r="Q89" s="73">
        <v>10070</v>
      </c>
      <c r="R89" s="74">
        <f t="shared" si="10"/>
        <v>2517.5</v>
      </c>
      <c r="S89" s="73">
        <v>92</v>
      </c>
      <c r="T89" s="178">
        <v>7890</v>
      </c>
      <c r="U89" s="74">
        <f t="shared" si="11"/>
        <v>1972.5</v>
      </c>
    </row>
    <row r="90" spans="1:21">
      <c r="A90" s="54" t="s">
        <v>451</v>
      </c>
      <c r="B90" s="55" t="s">
        <v>452</v>
      </c>
      <c r="C90" s="58" t="str">
        <f>VLOOKUP(A90,Remark!J:L,3,0)</f>
        <v>NMIN</v>
      </c>
      <c r="D90" s="56"/>
      <c r="E90" s="56"/>
      <c r="F90" s="74">
        <f t="shared" si="6"/>
        <v>0</v>
      </c>
      <c r="G90" s="59">
        <v>187</v>
      </c>
      <c r="H90" s="59">
        <v>14905</v>
      </c>
      <c r="I90" s="74">
        <f t="shared" si="7"/>
        <v>3726.25</v>
      </c>
      <c r="J90" s="59">
        <v>274</v>
      </c>
      <c r="K90" s="56">
        <v>25630</v>
      </c>
      <c r="L90" s="74">
        <f t="shared" si="8"/>
        <v>6407.5</v>
      </c>
      <c r="M90" s="56"/>
      <c r="N90" s="56">
        <v>41995</v>
      </c>
      <c r="O90" s="74">
        <f t="shared" si="9"/>
        <v>10498.75</v>
      </c>
      <c r="P90" s="73">
        <v>492</v>
      </c>
      <c r="Q90" s="73">
        <v>45835</v>
      </c>
      <c r="R90" s="74">
        <f t="shared" si="10"/>
        <v>11458.75</v>
      </c>
      <c r="S90" s="73">
        <v>544</v>
      </c>
      <c r="T90" s="178">
        <v>56505</v>
      </c>
      <c r="U90" s="74">
        <f t="shared" si="11"/>
        <v>14126.25</v>
      </c>
    </row>
    <row r="91" spans="1:21">
      <c r="A91" s="54" t="s">
        <v>453</v>
      </c>
      <c r="B91" s="55" t="s">
        <v>454</v>
      </c>
      <c r="C91" s="58" t="str">
        <f>VLOOKUP(A91,Remark!J:L,3,0)</f>
        <v>SLOM</v>
      </c>
      <c r="D91" s="56"/>
      <c r="E91" s="56"/>
      <c r="F91" s="74">
        <f t="shared" si="6"/>
        <v>0</v>
      </c>
      <c r="G91" s="59"/>
      <c r="H91" s="59"/>
      <c r="I91" s="74">
        <f t="shared" si="7"/>
        <v>0</v>
      </c>
      <c r="J91" s="59">
        <v>40</v>
      </c>
      <c r="K91" s="56">
        <v>3860</v>
      </c>
      <c r="L91" s="74">
        <f t="shared" si="8"/>
        <v>965</v>
      </c>
      <c r="M91" s="56"/>
      <c r="N91" s="56">
        <v>4110</v>
      </c>
      <c r="O91" s="74">
        <f t="shared" si="9"/>
        <v>1027.5</v>
      </c>
      <c r="P91" s="73">
        <v>32</v>
      </c>
      <c r="Q91" s="73">
        <v>2700</v>
      </c>
      <c r="R91" s="74">
        <f t="shared" si="10"/>
        <v>675</v>
      </c>
      <c r="S91" s="73">
        <v>30</v>
      </c>
      <c r="T91" s="178">
        <v>4030</v>
      </c>
      <c r="U91" s="74">
        <f t="shared" si="11"/>
        <v>1007.5</v>
      </c>
    </row>
    <row r="92" spans="1:21">
      <c r="A92" s="54" t="s">
        <v>455</v>
      </c>
      <c r="B92" s="55" t="s">
        <v>456</v>
      </c>
      <c r="C92" s="58" t="str">
        <f>VLOOKUP(A92,Remark!J:L,3,0)</f>
        <v>SLOM</v>
      </c>
      <c r="D92" s="56"/>
      <c r="E92" s="56"/>
      <c r="F92" s="74">
        <f t="shared" si="6"/>
        <v>0</v>
      </c>
      <c r="G92" s="59"/>
      <c r="H92" s="59"/>
      <c r="I92" s="74">
        <f t="shared" si="7"/>
        <v>0</v>
      </c>
      <c r="J92" s="59">
        <v>370</v>
      </c>
      <c r="K92" s="56">
        <v>36030</v>
      </c>
      <c r="L92" s="74">
        <f t="shared" si="8"/>
        <v>9007.5</v>
      </c>
      <c r="M92" s="56"/>
      <c r="N92" s="56">
        <v>53045</v>
      </c>
      <c r="O92" s="74">
        <f t="shared" si="9"/>
        <v>13261.25</v>
      </c>
      <c r="P92" s="73">
        <v>758</v>
      </c>
      <c r="Q92" s="73">
        <v>73085</v>
      </c>
      <c r="R92" s="74">
        <f t="shared" si="10"/>
        <v>18271.25</v>
      </c>
      <c r="S92" s="73">
        <v>880</v>
      </c>
      <c r="T92" s="178">
        <v>76925</v>
      </c>
      <c r="U92" s="74">
        <f t="shared" si="11"/>
        <v>19231.25</v>
      </c>
    </row>
    <row r="93" spans="1:21">
      <c r="A93" s="54" t="s">
        <v>457</v>
      </c>
      <c r="B93" s="55" t="s">
        <v>458</v>
      </c>
      <c r="C93" s="58" t="str">
        <f>VLOOKUP(A93,Remark!J:L,3,0)</f>
        <v>HPPY</v>
      </c>
      <c r="D93" s="56"/>
      <c r="E93" s="56"/>
      <c r="F93" s="74">
        <f t="shared" si="6"/>
        <v>0</v>
      </c>
      <c r="G93" s="59">
        <v>21</v>
      </c>
      <c r="H93" s="59">
        <v>2850</v>
      </c>
      <c r="I93" s="74">
        <f t="shared" si="7"/>
        <v>712.5</v>
      </c>
      <c r="J93" s="59">
        <v>80</v>
      </c>
      <c r="K93" s="56">
        <v>6190</v>
      </c>
      <c r="L93" s="74">
        <f t="shared" si="8"/>
        <v>1547.5</v>
      </c>
      <c r="M93" s="56"/>
      <c r="N93" s="56">
        <v>10070</v>
      </c>
      <c r="O93" s="74">
        <f t="shared" si="9"/>
        <v>2517.5</v>
      </c>
      <c r="P93" s="73">
        <v>92</v>
      </c>
      <c r="Q93" s="73">
        <v>11165</v>
      </c>
      <c r="R93" s="74">
        <f t="shared" si="10"/>
        <v>2791.25</v>
      </c>
      <c r="S93" s="73">
        <v>74</v>
      </c>
      <c r="T93" s="178">
        <v>10410</v>
      </c>
      <c r="U93" s="74">
        <f t="shared" si="11"/>
        <v>2602.5</v>
      </c>
    </row>
    <row r="94" spans="1:21">
      <c r="A94" s="54" t="s">
        <v>459</v>
      </c>
      <c r="B94" s="55" t="s">
        <v>460</v>
      </c>
      <c r="C94" s="58" t="str">
        <f>VLOOKUP(A94,Remark!J:L,3,0)</f>
        <v>CHC4</v>
      </c>
      <c r="D94" s="56"/>
      <c r="E94" s="56"/>
      <c r="F94" s="74">
        <f t="shared" si="6"/>
        <v>0</v>
      </c>
      <c r="G94" s="59">
        <v>32</v>
      </c>
      <c r="H94" s="59">
        <v>3765</v>
      </c>
      <c r="I94" s="74">
        <f t="shared" si="7"/>
        <v>941.25</v>
      </c>
      <c r="J94" s="59">
        <v>13</v>
      </c>
      <c r="K94" s="56">
        <v>1075</v>
      </c>
      <c r="L94" s="74">
        <f t="shared" si="8"/>
        <v>268.75</v>
      </c>
      <c r="M94" s="56"/>
      <c r="N94" s="56">
        <v>2405</v>
      </c>
      <c r="O94" s="74">
        <f t="shared" si="9"/>
        <v>601.25</v>
      </c>
      <c r="P94" s="73">
        <v>16</v>
      </c>
      <c r="Q94" s="73">
        <v>1560</v>
      </c>
      <c r="R94" s="74">
        <f t="shared" si="10"/>
        <v>390</v>
      </c>
      <c r="S94" s="73">
        <v>15</v>
      </c>
      <c r="T94" s="178">
        <v>1580</v>
      </c>
      <c r="U94" s="74">
        <f t="shared" si="11"/>
        <v>395</v>
      </c>
    </row>
    <row r="95" spans="1:21">
      <c r="A95" s="54" t="s">
        <v>461</v>
      </c>
      <c r="B95" s="55" t="s">
        <v>462</v>
      </c>
      <c r="C95" s="58" t="str">
        <f>VLOOKUP(A95,Remark!J:L,3,0)</f>
        <v>NAIN</v>
      </c>
      <c r="D95" s="56"/>
      <c r="E95" s="56"/>
      <c r="F95" s="74">
        <f t="shared" si="6"/>
        <v>0</v>
      </c>
      <c r="G95" s="59"/>
      <c r="H95" s="59"/>
      <c r="I95" s="74">
        <f t="shared" si="7"/>
        <v>0</v>
      </c>
      <c r="J95" s="59">
        <v>0</v>
      </c>
      <c r="K95" s="56">
        <v>45</v>
      </c>
      <c r="L95" s="74">
        <f t="shared" si="8"/>
        <v>11.25</v>
      </c>
      <c r="M95" s="56"/>
      <c r="N95" s="56">
        <v>305</v>
      </c>
      <c r="O95" s="74">
        <f t="shared" si="9"/>
        <v>76.25</v>
      </c>
      <c r="P95" s="73">
        <v>0</v>
      </c>
      <c r="Q95" s="73">
        <v>0</v>
      </c>
      <c r="R95" s="74">
        <f t="shared" si="10"/>
        <v>0</v>
      </c>
      <c r="S95" s="73">
        <v>0</v>
      </c>
      <c r="T95" s="178">
        <v>0</v>
      </c>
      <c r="U95" s="74">
        <f t="shared" si="11"/>
        <v>0</v>
      </c>
    </row>
    <row r="96" spans="1:21">
      <c r="A96" s="54" t="s">
        <v>464</v>
      </c>
      <c r="B96" s="55" t="s">
        <v>465</v>
      </c>
      <c r="C96" s="58" t="str">
        <f>VLOOKUP(A96,Remark!J:L,3,0)</f>
        <v>BBUA</v>
      </c>
      <c r="D96" s="56"/>
      <c r="E96" s="56"/>
      <c r="F96" s="74">
        <f t="shared" si="6"/>
        <v>0</v>
      </c>
      <c r="G96" s="59">
        <v>6</v>
      </c>
      <c r="H96" s="59">
        <v>400</v>
      </c>
      <c r="I96" s="74">
        <f t="shared" si="7"/>
        <v>100</v>
      </c>
      <c r="J96" s="59">
        <v>24</v>
      </c>
      <c r="K96" s="56">
        <v>2220</v>
      </c>
      <c r="L96" s="74">
        <f t="shared" si="8"/>
        <v>555</v>
      </c>
      <c r="M96" s="56"/>
      <c r="N96" s="56">
        <v>4315</v>
      </c>
      <c r="O96" s="74">
        <f t="shared" si="9"/>
        <v>1078.75</v>
      </c>
      <c r="P96" s="73">
        <v>43</v>
      </c>
      <c r="Q96" s="73">
        <v>4505</v>
      </c>
      <c r="R96" s="74">
        <f t="shared" si="10"/>
        <v>1126.25</v>
      </c>
      <c r="S96" s="73">
        <v>76</v>
      </c>
      <c r="T96" s="178">
        <v>8305</v>
      </c>
      <c r="U96" s="74">
        <f t="shared" si="11"/>
        <v>2076.25</v>
      </c>
    </row>
    <row r="97" spans="1:21">
      <c r="A97" s="54" t="s">
        <v>466</v>
      </c>
      <c r="B97" s="55" t="s">
        <v>467</v>
      </c>
      <c r="C97" s="58" t="str">
        <f>VLOOKUP(A97,Remark!J:L,3,0)</f>
        <v>SLOM</v>
      </c>
      <c r="D97" s="56"/>
      <c r="E97" s="56"/>
      <c r="F97" s="74">
        <f t="shared" si="6"/>
        <v>0</v>
      </c>
      <c r="G97" s="59"/>
      <c r="H97" s="59"/>
      <c r="I97" s="74">
        <f t="shared" si="7"/>
        <v>0</v>
      </c>
      <c r="J97" s="59">
        <v>71</v>
      </c>
      <c r="K97" s="56">
        <v>7915</v>
      </c>
      <c r="L97" s="74">
        <f t="shared" si="8"/>
        <v>1978.75</v>
      </c>
      <c r="M97" s="56"/>
      <c r="N97" s="56">
        <v>12410</v>
      </c>
      <c r="O97" s="74">
        <f t="shared" si="9"/>
        <v>3102.5</v>
      </c>
      <c r="P97" s="73">
        <v>124</v>
      </c>
      <c r="Q97" s="73">
        <v>10475</v>
      </c>
      <c r="R97" s="74">
        <f t="shared" si="10"/>
        <v>2618.75</v>
      </c>
      <c r="S97" s="73">
        <v>199</v>
      </c>
      <c r="T97" s="178">
        <v>17185</v>
      </c>
      <c r="U97" s="74">
        <f t="shared" si="11"/>
        <v>4296.25</v>
      </c>
    </row>
    <row r="98" spans="1:21">
      <c r="A98" s="54" t="s">
        <v>468</v>
      </c>
      <c r="B98" s="55" t="s">
        <v>469</v>
      </c>
      <c r="C98" s="58" t="str">
        <f>VLOOKUP(A98,Remark!J:L,3,0)</f>
        <v>SLOM</v>
      </c>
      <c r="D98" s="56"/>
      <c r="E98" s="56"/>
      <c r="F98" s="74">
        <f t="shared" si="6"/>
        <v>0</v>
      </c>
      <c r="G98" s="59"/>
      <c r="H98" s="59"/>
      <c r="I98" s="74">
        <f t="shared" si="7"/>
        <v>0</v>
      </c>
      <c r="J98" s="59">
        <v>175</v>
      </c>
      <c r="K98" s="56">
        <v>19635</v>
      </c>
      <c r="L98" s="74">
        <f t="shared" si="8"/>
        <v>4908.75</v>
      </c>
      <c r="M98" s="56"/>
      <c r="N98" s="56">
        <v>17640</v>
      </c>
      <c r="O98" s="74">
        <f t="shared" si="9"/>
        <v>4410</v>
      </c>
      <c r="P98" s="73">
        <v>172</v>
      </c>
      <c r="Q98" s="73">
        <v>19470</v>
      </c>
      <c r="R98" s="74">
        <f t="shared" si="10"/>
        <v>4867.5</v>
      </c>
      <c r="S98" s="73">
        <v>158</v>
      </c>
      <c r="T98" s="178">
        <v>24065</v>
      </c>
      <c r="U98" s="74">
        <f t="shared" si="11"/>
        <v>6016.25</v>
      </c>
    </row>
    <row r="99" spans="1:21">
      <c r="A99" s="54" t="s">
        <v>470</v>
      </c>
      <c r="B99" s="55" t="s">
        <v>471</v>
      </c>
      <c r="C99" s="58" t="str">
        <f>VLOOKUP(A99,Remark!J:L,3,0)</f>
        <v>CHC4</v>
      </c>
      <c r="D99" s="56"/>
      <c r="E99" s="56"/>
      <c r="F99" s="74">
        <f t="shared" si="6"/>
        <v>0</v>
      </c>
      <c r="G99" s="59">
        <v>193</v>
      </c>
      <c r="H99" s="59">
        <v>15815</v>
      </c>
      <c r="I99" s="74">
        <f t="shared" si="7"/>
        <v>3953.75</v>
      </c>
      <c r="J99" s="59">
        <v>145</v>
      </c>
      <c r="K99" s="56">
        <v>13215</v>
      </c>
      <c r="L99" s="74">
        <f t="shared" si="8"/>
        <v>3303.75</v>
      </c>
      <c r="M99" s="56"/>
      <c r="N99" s="56">
        <v>12825</v>
      </c>
      <c r="O99" s="74">
        <f t="shared" si="9"/>
        <v>3206.25</v>
      </c>
      <c r="P99" s="73">
        <v>136</v>
      </c>
      <c r="Q99" s="73">
        <v>10405</v>
      </c>
      <c r="R99" s="74">
        <f t="shared" si="10"/>
        <v>2601.25</v>
      </c>
      <c r="S99" s="73">
        <v>168</v>
      </c>
      <c r="T99" s="178">
        <v>13390</v>
      </c>
      <c r="U99" s="74">
        <f t="shared" si="11"/>
        <v>3347.5</v>
      </c>
    </row>
    <row r="100" spans="1:21">
      <c r="A100" s="54" t="s">
        <v>472</v>
      </c>
      <c r="B100" s="55" t="s">
        <v>473</v>
      </c>
      <c r="C100" s="58" t="str">
        <f>VLOOKUP(A100,Remark!J:L,3,0)</f>
        <v>NMIN</v>
      </c>
      <c r="D100" s="56"/>
      <c r="E100" s="56"/>
      <c r="F100" s="74">
        <f t="shared" si="6"/>
        <v>0</v>
      </c>
      <c r="G100" s="59">
        <v>46</v>
      </c>
      <c r="H100" s="59">
        <v>5310</v>
      </c>
      <c r="I100" s="74">
        <f t="shared" si="7"/>
        <v>1327.5</v>
      </c>
      <c r="J100" s="59">
        <v>340</v>
      </c>
      <c r="K100" s="56">
        <v>26065</v>
      </c>
      <c r="L100" s="74">
        <f t="shared" si="8"/>
        <v>6516.25</v>
      </c>
      <c r="M100" s="56"/>
      <c r="N100" s="56">
        <v>43660</v>
      </c>
      <c r="O100" s="74">
        <f t="shared" si="9"/>
        <v>10915</v>
      </c>
      <c r="P100" s="73">
        <v>369</v>
      </c>
      <c r="Q100" s="73">
        <v>42690</v>
      </c>
      <c r="R100" s="74">
        <f t="shared" si="10"/>
        <v>10672.5</v>
      </c>
      <c r="S100" s="73">
        <v>383</v>
      </c>
      <c r="T100" s="178">
        <v>62055</v>
      </c>
      <c r="U100" s="74">
        <f t="shared" si="11"/>
        <v>15513.75</v>
      </c>
    </row>
    <row r="101" spans="1:21">
      <c r="A101" s="54" t="s">
        <v>474</v>
      </c>
      <c r="B101" s="55" t="s">
        <v>475</v>
      </c>
      <c r="C101" s="58" t="str">
        <f>VLOOKUP(A101,Remark!J:L,3,0)</f>
        <v>SLOM</v>
      </c>
      <c r="D101" s="56"/>
      <c r="E101" s="56"/>
      <c r="F101" s="74">
        <f t="shared" si="6"/>
        <v>0</v>
      </c>
      <c r="G101" s="59"/>
      <c r="H101" s="59"/>
      <c r="I101" s="74">
        <f t="shared" si="7"/>
        <v>0</v>
      </c>
      <c r="J101" s="59">
        <v>0</v>
      </c>
      <c r="K101" s="56">
        <v>0</v>
      </c>
      <c r="L101" s="74">
        <f t="shared" si="8"/>
        <v>0</v>
      </c>
      <c r="M101" s="56"/>
      <c r="N101" s="56"/>
      <c r="O101" s="74">
        <f t="shared" si="9"/>
        <v>0</v>
      </c>
      <c r="P101" s="73">
        <v>34</v>
      </c>
      <c r="Q101" s="73">
        <v>4065</v>
      </c>
      <c r="R101" s="74">
        <f t="shared" si="10"/>
        <v>1016.25</v>
      </c>
      <c r="S101" s="73">
        <v>144</v>
      </c>
      <c r="T101" s="178">
        <v>15905</v>
      </c>
      <c r="U101" s="74">
        <f t="shared" si="11"/>
        <v>3976.25</v>
      </c>
    </row>
    <row r="102" spans="1:21">
      <c r="A102" s="54" t="s">
        <v>476</v>
      </c>
      <c r="B102" s="55" t="s">
        <v>477</v>
      </c>
      <c r="C102" s="58" t="str">
        <f>VLOOKUP(A102,Remark!J:L,3,0)</f>
        <v>SLOM</v>
      </c>
      <c r="D102" s="56"/>
      <c r="E102" s="56"/>
      <c r="F102" s="74">
        <f t="shared" si="6"/>
        <v>0</v>
      </c>
      <c r="G102" s="59"/>
      <c r="H102" s="59"/>
      <c r="I102" s="74">
        <f t="shared" si="7"/>
        <v>0</v>
      </c>
      <c r="J102" s="59">
        <v>431</v>
      </c>
      <c r="K102" s="56">
        <v>50715</v>
      </c>
      <c r="L102" s="74">
        <f t="shared" si="8"/>
        <v>12678.75</v>
      </c>
      <c r="M102" s="56"/>
      <c r="N102" s="56">
        <v>64700</v>
      </c>
      <c r="O102" s="74">
        <f t="shared" si="9"/>
        <v>16175</v>
      </c>
      <c r="P102" s="73">
        <v>833</v>
      </c>
      <c r="Q102" s="73">
        <v>95475</v>
      </c>
      <c r="R102" s="74">
        <f t="shared" si="10"/>
        <v>23868.75</v>
      </c>
      <c r="S102" s="73">
        <v>786</v>
      </c>
      <c r="T102" s="178">
        <v>104605</v>
      </c>
      <c r="U102" s="74">
        <f t="shared" si="11"/>
        <v>26151.25</v>
      </c>
    </row>
    <row r="103" spans="1:21">
      <c r="A103" s="54" t="s">
        <v>478</v>
      </c>
      <c r="B103" s="55" t="s">
        <v>479</v>
      </c>
      <c r="C103" s="58" t="str">
        <f>VLOOKUP(A103,Remark!J:L,3,0)</f>
        <v>EKKA</v>
      </c>
      <c r="D103" s="56"/>
      <c r="E103" s="56"/>
      <c r="F103" s="74">
        <f t="shared" si="6"/>
        <v>0</v>
      </c>
      <c r="G103" s="59">
        <v>17</v>
      </c>
      <c r="H103" s="59">
        <v>1920</v>
      </c>
      <c r="I103" s="74">
        <f t="shared" si="7"/>
        <v>480</v>
      </c>
      <c r="J103" s="59">
        <v>80</v>
      </c>
      <c r="K103" s="56">
        <v>10530</v>
      </c>
      <c r="L103" s="74">
        <f t="shared" si="8"/>
        <v>2632.5</v>
      </c>
      <c r="M103" s="56"/>
      <c r="N103" s="56">
        <v>12560</v>
      </c>
      <c r="O103" s="74">
        <f t="shared" si="9"/>
        <v>3140</v>
      </c>
      <c r="P103" s="73">
        <v>111</v>
      </c>
      <c r="Q103" s="73">
        <v>13335</v>
      </c>
      <c r="R103" s="74">
        <f t="shared" si="10"/>
        <v>3333.75</v>
      </c>
      <c r="S103" s="73">
        <v>174</v>
      </c>
      <c r="T103" s="178">
        <v>17435</v>
      </c>
      <c r="U103" s="74">
        <f t="shared" si="11"/>
        <v>4358.75</v>
      </c>
    </row>
    <row r="104" spans="1:21">
      <c r="A104" s="54" t="s">
        <v>481</v>
      </c>
      <c r="B104" s="55" t="s">
        <v>482</v>
      </c>
      <c r="C104" s="58" t="str">
        <f>VLOOKUP(A104,Remark!J:L,3,0)</f>
        <v>BAPU</v>
      </c>
      <c r="D104" s="56"/>
      <c r="E104" s="56"/>
      <c r="F104" s="74">
        <f t="shared" si="6"/>
        <v>0</v>
      </c>
      <c r="G104" s="59"/>
      <c r="H104" s="59"/>
      <c r="I104" s="74">
        <f t="shared" si="7"/>
        <v>0</v>
      </c>
      <c r="J104" s="59">
        <v>0</v>
      </c>
      <c r="K104" s="56">
        <v>0</v>
      </c>
      <c r="L104" s="74">
        <f t="shared" si="8"/>
        <v>0</v>
      </c>
      <c r="M104" s="56"/>
      <c r="N104" s="56">
        <v>475</v>
      </c>
      <c r="O104" s="74">
        <f t="shared" si="9"/>
        <v>118.75</v>
      </c>
      <c r="P104" s="73">
        <v>18</v>
      </c>
      <c r="Q104" s="73">
        <v>1745</v>
      </c>
      <c r="R104" s="74">
        <f t="shared" si="10"/>
        <v>436.25</v>
      </c>
      <c r="S104" s="73">
        <v>10</v>
      </c>
      <c r="T104" s="178">
        <v>1075</v>
      </c>
      <c r="U104" s="74">
        <f t="shared" si="11"/>
        <v>268.75</v>
      </c>
    </row>
    <row r="105" spans="1:21">
      <c r="A105" s="54" t="s">
        <v>483</v>
      </c>
      <c r="B105" s="55" t="s">
        <v>484</v>
      </c>
      <c r="C105" s="58" t="str">
        <f>VLOOKUP(A105,Remark!J:L,3,0)</f>
        <v>SLOM</v>
      </c>
      <c r="D105" s="56"/>
      <c r="E105" s="56"/>
      <c r="F105" s="74">
        <f t="shared" si="6"/>
        <v>0</v>
      </c>
      <c r="G105" s="59"/>
      <c r="H105" s="59"/>
      <c r="I105" s="74">
        <f t="shared" si="7"/>
        <v>0</v>
      </c>
      <c r="J105" s="59">
        <v>99</v>
      </c>
      <c r="K105" s="56">
        <v>8890</v>
      </c>
      <c r="L105" s="74">
        <f t="shared" si="8"/>
        <v>2222.5</v>
      </c>
      <c r="M105" s="56"/>
      <c r="N105" s="56">
        <v>16215</v>
      </c>
      <c r="O105" s="74">
        <f t="shared" si="9"/>
        <v>4053.75</v>
      </c>
      <c r="P105" s="73">
        <v>230</v>
      </c>
      <c r="Q105" s="73">
        <v>23050</v>
      </c>
      <c r="R105" s="74">
        <f t="shared" si="10"/>
        <v>5762.5</v>
      </c>
      <c r="S105" s="73">
        <v>244</v>
      </c>
      <c r="T105" s="178">
        <v>32975</v>
      </c>
      <c r="U105" s="74">
        <f t="shared" si="11"/>
        <v>8243.75</v>
      </c>
    </row>
    <row r="106" spans="1:21">
      <c r="A106" s="54" t="s">
        <v>485</v>
      </c>
      <c r="B106" s="55" t="s">
        <v>486</v>
      </c>
      <c r="C106" s="58" t="str">
        <f>VLOOKUP(A106,Remark!J:L,3,0)</f>
        <v>SLOM</v>
      </c>
      <c r="D106" s="56"/>
      <c r="E106" s="56"/>
      <c r="F106" s="74">
        <f t="shared" si="6"/>
        <v>0</v>
      </c>
      <c r="G106" s="59"/>
      <c r="H106" s="59"/>
      <c r="I106" s="74">
        <f t="shared" si="7"/>
        <v>0</v>
      </c>
      <c r="J106" s="59">
        <v>42</v>
      </c>
      <c r="K106" s="56">
        <v>4170</v>
      </c>
      <c r="L106" s="74">
        <f t="shared" si="8"/>
        <v>1042.5</v>
      </c>
      <c r="M106" s="56"/>
      <c r="N106" s="56">
        <v>6305</v>
      </c>
      <c r="O106" s="74">
        <f t="shared" si="9"/>
        <v>1576.25</v>
      </c>
      <c r="P106" s="73">
        <v>91</v>
      </c>
      <c r="Q106" s="73">
        <v>7995</v>
      </c>
      <c r="R106" s="74">
        <f t="shared" si="10"/>
        <v>1998.75</v>
      </c>
      <c r="S106" s="73">
        <v>87</v>
      </c>
      <c r="T106" s="178">
        <v>9080</v>
      </c>
      <c r="U106" s="74">
        <f t="shared" si="11"/>
        <v>2270</v>
      </c>
    </row>
    <row r="107" spans="1:21">
      <c r="A107" s="54" t="s">
        <v>487</v>
      </c>
      <c r="B107" s="55" t="s">
        <v>488</v>
      </c>
      <c r="C107" s="58" t="str">
        <f>VLOOKUP(A107,Remark!J:L,3,0)</f>
        <v>TYA6</v>
      </c>
      <c r="D107" s="56"/>
      <c r="E107" s="56"/>
      <c r="F107" s="74">
        <f t="shared" si="6"/>
        <v>0</v>
      </c>
      <c r="G107" s="59"/>
      <c r="H107" s="59"/>
      <c r="I107" s="74">
        <f t="shared" si="7"/>
        <v>0</v>
      </c>
      <c r="J107" s="59">
        <v>4</v>
      </c>
      <c r="K107" s="56">
        <v>560</v>
      </c>
      <c r="L107" s="74">
        <f t="shared" si="8"/>
        <v>140</v>
      </c>
      <c r="M107" s="56"/>
      <c r="N107" s="56">
        <v>2165</v>
      </c>
      <c r="O107" s="74">
        <f t="shared" si="9"/>
        <v>541.25</v>
      </c>
      <c r="P107" s="73">
        <v>25</v>
      </c>
      <c r="Q107" s="73">
        <v>2855</v>
      </c>
      <c r="R107" s="74">
        <f t="shared" si="10"/>
        <v>713.75</v>
      </c>
      <c r="S107" s="73">
        <v>18</v>
      </c>
      <c r="T107" s="178">
        <v>1900</v>
      </c>
      <c r="U107" s="74">
        <f t="shared" si="11"/>
        <v>475</v>
      </c>
    </row>
    <row r="108" spans="1:21">
      <c r="A108" s="54" t="s">
        <v>489</v>
      </c>
      <c r="B108" s="55" t="s">
        <v>490</v>
      </c>
      <c r="C108" s="58" t="str">
        <f>VLOOKUP(A108,Remark!J:L,3,0)</f>
        <v>SLOM</v>
      </c>
      <c r="D108" s="56"/>
      <c r="E108" s="56"/>
      <c r="F108" s="74">
        <f t="shared" si="6"/>
        <v>0</v>
      </c>
      <c r="G108" s="59"/>
      <c r="H108" s="59"/>
      <c r="I108" s="74">
        <f t="shared" si="7"/>
        <v>0</v>
      </c>
      <c r="J108" s="59">
        <v>25</v>
      </c>
      <c r="K108" s="56">
        <v>2730</v>
      </c>
      <c r="L108" s="74">
        <f t="shared" si="8"/>
        <v>682.5</v>
      </c>
      <c r="M108" s="56"/>
      <c r="N108" s="56">
        <v>8710</v>
      </c>
      <c r="O108" s="74">
        <f t="shared" si="9"/>
        <v>2177.5</v>
      </c>
      <c r="P108" s="73">
        <v>146</v>
      </c>
      <c r="Q108" s="73">
        <v>16030</v>
      </c>
      <c r="R108" s="74">
        <f t="shared" si="10"/>
        <v>4007.5</v>
      </c>
      <c r="S108" s="73">
        <v>87</v>
      </c>
      <c r="T108" s="178">
        <v>13280</v>
      </c>
      <c r="U108" s="74">
        <f t="shared" si="11"/>
        <v>3320</v>
      </c>
    </row>
    <row r="109" spans="1:21">
      <c r="A109" s="54" t="s">
        <v>491</v>
      </c>
      <c r="B109" s="55" t="s">
        <v>492</v>
      </c>
      <c r="C109" s="58" t="str">
        <f>VLOOKUP(A109,Remark!J:L,3,0)</f>
        <v>BBUA</v>
      </c>
      <c r="D109" s="56"/>
      <c r="E109" s="56"/>
      <c r="F109" s="74">
        <f t="shared" si="6"/>
        <v>0</v>
      </c>
      <c r="G109" s="59"/>
      <c r="H109" s="59"/>
      <c r="I109" s="74">
        <f t="shared" si="7"/>
        <v>0</v>
      </c>
      <c r="J109" s="59">
        <v>2</v>
      </c>
      <c r="K109" s="56">
        <v>205</v>
      </c>
      <c r="L109" s="74">
        <f t="shared" si="8"/>
        <v>51.25</v>
      </c>
      <c r="M109" s="56"/>
      <c r="N109" s="56"/>
      <c r="O109" s="74">
        <f t="shared" si="9"/>
        <v>0</v>
      </c>
      <c r="P109" s="73">
        <v>1</v>
      </c>
      <c r="Q109" s="73">
        <v>190</v>
      </c>
      <c r="R109" s="74">
        <f t="shared" si="10"/>
        <v>47.5</v>
      </c>
      <c r="S109" s="73">
        <v>0</v>
      </c>
      <c r="T109" s="178">
        <v>0</v>
      </c>
      <c r="U109" s="74">
        <f t="shared" si="11"/>
        <v>0</v>
      </c>
    </row>
    <row r="110" spans="1:21">
      <c r="A110" s="54" t="s">
        <v>493</v>
      </c>
      <c r="B110" s="55" t="s">
        <v>494</v>
      </c>
      <c r="C110" s="58" t="str">
        <f>VLOOKUP(A110,Remark!J:L,3,0)</f>
        <v>PKED</v>
      </c>
      <c r="D110" s="56"/>
      <c r="E110" s="56"/>
      <c r="F110" s="74">
        <f t="shared" si="6"/>
        <v>0</v>
      </c>
      <c r="G110" s="59">
        <v>14</v>
      </c>
      <c r="H110" s="59">
        <v>1165</v>
      </c>
      <c r="I110" s="74">
        <f t="shared" si="7"/>
        <v>291.25</v>
      </c>
      <c r="J110" s="59">
        <v>20</v>
      </c>
      <c r="K110" s="56">
        <v>2050</v>
      </c>
      <c r="L110" s="74">
        <f t="shared" si="8"/>
        <v>512.5</v>
      </c>
      <c r="M110" s="56"/>
      <c r="N110" s="56">
        <v>6180</v>
      </c>
      <c r="O110" s="74">
        <f t="shared" si="9"/>
        <v>1545</v>
      </c>
      <c r="P110" s="73">
        <v>86</v>
      </c>
      <c r="Q110" s="73">
        <v>6835</v>
      </c>
      <c r="R110" s="74">
        <f t="shared" si="10"/>
        <v>1708.75</v>
      </c>
      <c r="S110" s="73">
        <v>65</v>
      </c>
      <c r="T110" s="178">
        <v>5420</v>
      </c>
      <c r="U110" s="74">
        <f t="shared" si="11"/>
        <v>1355</v>
      </c>
    </row>
    <row r="111" spans="1:21">
      <c r="A111" s="54" t="s">
        <v>495</v>
      </c>
      <c r="B111" s="55" t="s">
        <v>496</v>
      </c>
      <c r="C111" s="58" t="str">
        <f>VLOOKUP(A111,Remark!J:L,3,0)</f>
        <v>SLOM</v>
      </c>
      <c r="D111" s="56"/>
      <c r="E111" s="56"/>
      <c r="F111" s="74">
        <f t="shared" si="6"/>
        <v>0</v>
      </c>
      <c r="G111" s="59"/>
      <c r="H111" s="59"/>
      <c r="I111" s="74">
        <f t="shared" si="7"/>
        <v>0</v>
      </c>
      <c r="J111" s="59">
        <v>6</v>
      </c>
      <c r="K111" s="56">
        <v>490</v>
      </c>
      <c r="L111" s="74">
        <f t="shared" si="8"/>
        <v>122.5</v>
      </c>
      <c r="M111" s="56"/>
      <c r="N111" s="56">
        <v>5265</v>
      </c>
      <c r="O111" s="74">
        <f t="shared" si="9"/>
        <v>1316.25</v>
      </c>
      <c r="P111" s="73">
        <v>46</v>
      </c>
      <c r="Q111" s="73">
        <v>5255</v>
      </c>
      <c r="R111" s="74">
        <f t="shared" si="10"/>
        <v>1313.75</v>
      </c>
      <c r="S111" s="73">
        <v>0</v>
      </c>
      <c r="T111" s="178">
        <v>0</v>
      </c>
      <c r="U111" s="74">
        <f t="shared" si="11"/>
        <v>0</v>
      </c>
    </row>
    <row r="112" spans="1:21">
      <c r="A112" s="54" t="s">
        <v>497</v>
      </c>
      <c r="B112" s="55" t="s">
        <v>498</v>
      </c>
      <c r="C112" s="58" t="str">
        <f>VLOOKUP(A112,Remark!J:L,3,0)</f>
        <v>NKAM</v>
      </c>
      <c r="D112" s="56"/>
      <c r="E112" s="56"/>
      <c r="F112" s="74">
        <f t="shared" si="6"/>
        <v>0</v>
      </c>
      <c r="G112" s="59"/>
      <c r="H112" s="59"/>
      <c r="I112" s="74">
        <f t="shared" si="7"/>
        <v>0</v>
      </c>
      <c r="J112" s="59">
        <v>2</v>
      </c>
      <c r="K112" s="56">
        <v>205</v>
      </c>
      <c r="L112" s="74">
        <f t="shared" si="8"/>
        <v>51.25</v>
      </c>
      <c r="M112" s="56"/>
      <c r="N112" s="56">
        <v>805</v>
      </c>
      <c r="O112" s="74">
        <f t="shared" si="9"/>
        <v>201.25</v>
      </c>
      <c r="P112" s="73">
        <v>29</v>
      </c>
      <c r="Q112" s="73">
        <v>3165</v>
      </c>
      <c r="R112" s="74">
        <f t="shared" si="10"/>
        <v>791.25</v>
      </c>
      <c r="S112" s="73">
        <v>73</v>
      </c>
      <c r="T112" s="178">
        <v>8050</v>
      </c>
      <c r="U112" s="74">
        <f t="shared" si="11"/>
        <v>2012.5</v>
      </c>
    </row>
    <row r="113" spans="1:21">
      <c r="A113" s="54" t="s">
        <v>499</v>
      </c>
      <c r="B113" s="55" t="s">
        <v>500</v>
      </c>
      <c r="C113" s="58" t="str">
        <f>VLOOKUP(A113,Remark!J:L,3,0)</f>
        <v>BPEE</v>
      </c>
      <c r="D113" s="56"/>
      <c r="E113" s="56"/>
      <c r="F113" s="74">
        <f t="shared" si="6"/>
        <v>0</v>
      </c>
      <c r="G113" s="59">
        <v>3</v>
      </c>
      <c r="H113" s="59">
        <v>385</v>
      </c>
      <c r="I113" s="74">
        <f t="shared" si="7"/>
        <v>96.25</v>
      </c>
      <c r="J113" s="59">
        <v>14</v>
      </c>
      <c r="K113" s="56">
        <v>1255</v>
      </c>
      <c r="L113" s="74">
        <f t="shared" si="8"/>
        <v>313.75</v>
      </c>
      <c r="M113" s="56"/>
      <c r="N113" s="56">
        <v>1550</v>
      </c>
      <c r="O113" s="74">
        <f t="shared" si="9"/>
        <v>387.5</v>
      </c>
      <c r="P113" s="73">
        <v>6</v>
      </c>
      <c r="Q113" s="73">
        <v>530</v>
      </c>
      <c r="R113" s="74">
        <f t="shared" si="10"/>
        <v>132.5</v>
      </c>
      <c r="S113" s="73">
        <v>21</v>
      </c>
      <c r="T113" s="178">
        <v>1700</v>
      </c>
      <c r="U113" s="74">
        <f t="shared" si="11"/>
        <v>425</v>
      </c>
    </row>
    <row r="114" spans="1:21">
      <c r="A114" s="54" t="s">
        <v>502</v>
      </c>
      <c r="B114" s="55" t="s">
        <v>503</v>
      </c>
      <c r="C114" s="58" t="str">
        <f>VLOOKUP(A114,Remark!J:L,3,0)</f>
        <v>TYA6</v>
      </c>
      <c r="D114" s="56"/>
      <c r="E114" s="56"/>
      <c r="F114" s="74">
        <f t="shared" si="6"/>
        <v>0</v>
      </c>
      <c r="G114" s="59">
        <v>11</v>
      </c>
      <c r="H114" s="59">
        <v>1255</v>
      </c>
      <c r="I114" s="74">
        <f t="shared" si="7"/>
        <v>313.75</v>
      </c>
      <c r="J114" s="59">
        <v>1</v>
      </c>
      <c r="K114" s="56">
        <v>150</v>
      </c>
      <c r="L114" s="74">
        <f t="shared" si="8"/>
        <v>37.5</v>
      </c>
      <c r="M114" s="56"/>
      <c r="N114" s="56">
        <v>870</v>
      </c>
      <c r="O114" s="74">
        <f t="shared" si="9"/>
        <v>217.5</v>
      </c>
      <c r="P114" s="73">
        <v>2</v>
      </c>
      <c r="Q114" s="73">
        <v>160</v>
      </c>
      <c r="R114" s="74">
        <f t="shared" si="10"/>
        <v>40</v>
      </c>
      <c r="S114" s="73">
        <v>3</v>
      </c>
      <c r="T114" s="178">
        <v>310</v>
      </c>
      <c r="U114" s="74">
        <f t="shared" si="11"/>
        <v>77.5</v>
      </c>
    </row>
    <row r="115" spans="1:21">
      <c r="A115" s="54" t="s">
        <v>504</v>
      </c>
      <c r="B115" s="55" t="s">
        <v>505</v>
      </c>
      <c r="C115" s="58" t="str">
        <f>VLOOKUP(A115,Remark!J:L,3,0)</f>
        <v>RMA2</v>
      </c>
      <c r="D115" s="56"/>
      <c r="E115" s="56"/>
      <c r="F115" s="74">
        <f t="shared" si="6"/>
        <v>0</v>
      </c>
      <c r="G115" s="59"/>
      <c r="H115" s="59"/>
      <c r="I115" s="74">
        <f t="shared" si="7"/>
        <v>0</v>
      </c>
      <c r="J115" s="59">
        <v>1</v>
      </c>
      <c r="K115" s="56">
        <v>60</v>
      </c>
      <c r="L115" s="74">
        <f t="shared" si="8"/>
        <v>15</v>
      </c>
      <c r="M115" s="56"/>
      <c r="N115" s="56">
        <v>220</v>
      </c>
      <c r="O115" s="74">
        <f t="shared" si="9"/>
        <v>55</v>
      </c>
      <c r="P115" s="73">
        <v>9</v>
      </c>
      <c r="Q115" s="73">
        <v>1065</v>
      </c>
      <c r="R115" s="74">
        <f t="shared" si="10"/>
        <v>266.25</v>
      </c>
      <c r="S115" s="73">
        <v>7</v>
      </c>
      <c r="T115" s="178">
        <v>500</v>
      </c>
      <c r="U115" s="74">
        <f t="shared" si="11"/>
        <v>125</v>
      </c>
    </row>
    <row r="116" spans="1:21">
      <c r="A116" s="54" t="s">
        <v>506</v>
      </c>
      <c r="B116" s="55" t="s">
        <v>507</v>
      </c>
      <c r="C116" s="58" t="str">
        <f>VLOOKUP(A116,Remark!J:L,3,0)</f>
        <v>SLOM</v>
      </c>
      <c r="D116" s="56"/>
      <c r="E116" s="56"/>
      <c r="F116" s="74">
        <f t="shared" si="6"/>
        <v>0</v>
      </c>
      <c r="G116" s="59"/>
      <c r="H116" s="59"/>
      <c r="I116" s="74">
        <f t="shared" si="7"/>
        <v>0</v>
      </c>
      <c r="J116" s="59">
        <v>32</v>
      </c>
      <c r="K116" s="56">
        <v>3955</v>
      </c>
      <c r="L116" s="74">
        <f t="shared" si="8"/>
        <v>988.75</v>
      </c>
      <c r="M116" s="56"/>
      <c r="N116" s="56">
        <v>5135</v>
      </c>
      <c r="O116" s="74">
        <f t="shared" si="9"/>
        <v>1283.75</v>
      </c>
      <c r="P116" s="73">
        <v>91</v>
      </c>
      <c r="Q116" s="73">
        <v>10950</v>
      </c>
      <c r="R116" s="74">
        <f t="shared" si="10"/>
        <v>2737.5</v>
      </c>
      <c r="S116" s="73">
        <v>123</v>
      </c>
      <c r="T116" s="178">
        <v>17195</v>
      </c>
      <c r="U116" s="74">
        <f t="shared" si="11"/>
        <v>4298.75</v>
      </c>
    </row>
    <row r="117" spans="1:21">
      <c r="A117" s="54" t="s">
        <v>508</v>
      </c>
      <c r="B117" s="55" t="s">
        <v>509</v>
      </c>
      <c r="C117" s="58" t="str">
        <f>VLOOKUP(A117,Remark!J:L,3,0)</f>
        <v>HPPY</v>
      </c>
      <c r="D117" s="56"/>
      <c r="E117" s="56"/>
      <c r="F117" s="74">
        <f t="shared" si="6"/>
        <v>0</v>
      </c>
      <c r="G117" s="59"/>
      <c r="H117" s="59"/>
      <c r="I117" s="74">
        <f t="shared" si="7"/>
        <v>0</v>
      </c>
      <c r="J117" s="59">
        <v>64</v>
      </c>
      <c r="K117" s="56">
        <v>6490</v>
      </c>
      <c r="L117" s="74">
        <f t="shared" si="8"/>
        <v>1622.5</v>
      </c>
      <c r="M117" s="56"/>
      <c r="N117" s="56">
        <v>19310</v>
      </c>
      <c r="O117" s="74">
        <f t="shared" si="9"/>
        <v>4827.5</v>
      </c>
      <c r="P117" s="73">
        <v>221</v>
      </c>
      <c r="Q117" s="73">
        <v>25845</v>
      </c>
      <c r="R117" s="74">
        <f t="shared" si="10"/>
        <v>6461.25</v>
      </c>
      <c r="S117" s="73">
        <v>705</v>
      </c>
      <c r="T117" s="178">
        <v>57605</v>
      </c>
      <c r="U117" s="74">
        <f t="shared" si="11"/>
        <v>14401.25</v>
      </c>
    </row>
    <row r="118" spans="1:21">
      <c r="A118" s="54" t="s">
        <v>510</v>
      </c>
      <c r="B118" s="55" t="s">
        <v>511</v>
      </c>
      <c r="C118" s="58" t="str">
        <f>VLOOKUP(A118,Remark!J:L,3,0)</f>
        <v>TTAI</v>
      </c>
      <c r="D118" s="56"/>
      <c r="E118" s="56"/>
      <c r="F118" s="74">
        <f t="shared" si="6"/>
        <v>0</v>
      </c>
      <c r="G118" s="59">
        <v>15</v>
      </c>
      <c r="H118" s="59">
        <v>1230</v>
      </c>
      <c r="I118" s="74">
        <f t="shared" si="7"/>
        <v>307.5</v>
      </c>
      <c r="J118" s="59">
        <v>6</v>
      </c>
      <c r="K118" s="56">
        <v>685</v>
      </c>
      <c r="L118" s="74">
        <f t="shared" si="8"/>
        <v>171.25</v>
      </c>
      <c r="M118" s="56"/>
      <c r="N118" s="56">
        <v>540</v>
      </c>
      <c r="O118" s="74">
        <f t="shared" si="9"/>
        <v>135</v>
      </c>
      <c r="P118" s="73">
        <v>23</v>
      </c>
      <c r="Q118" s="73">
        <v>2075</v>
      </c>
      <c r="R118" s="74">
        <f t="shared" si="10"/>
        <v>518.75</v>
      </c>
      <c r="S118" s="73">
        <v>10</v>
      </c>
      <c r="T118" s="178">
        <v>785</v>
      </c>
      <c r="U118" s="74">
        <f t="shared" si="11"/>
        <v>196.25</v>
      </c>
    </row>
    <row r="119" spans="1:21">
      <c r="A119" s="54" t="s">
        <v>513</v>
      </c>
      <c r="B119" s="55" t="s">
        <v>514</v>
      </c>
      <c r="C119" s="58" t="str">
        <f>VLOOKUP(A119,Remark!J:L,3,0)</f>
        <v>TAIT</v>
      </c>
      <c r="D119" s="56"/>
      <c r="E119" s="56"/>
      <c r="F119" s="74">
        <f t="shared" si="6"/>
        <v>0</v>
      </c>
      <c r="G119" s="59">
        <v>4</v>
      </c>
      <c r="H119" s="59">
        <v>195</v>
      </c>
      <c r="I119" s="74">
        <f t="shared" si="7"/>
        <v>48.75</v>
      </c>
      <c r="J119" s="59">
        <v>6</v>
      </c>
      <c r="K119" s="56">
        <v>440</v>
      </c>
      <c r="L119" s="74">
        <f t="shared" si="8"/>
        <v>110</v>
      </c>
      <c r="M119" s="56"/>
      <c r="N119" s="56">
        <v>735</v>
      </c>
      <c r="O119" s="74">
        <f t="shared" si="9"/>
        <v>183.75</v>
      </c>
      <c r="P119" s="73">
        <v>9</v>
      </c>
      <c r="Q119" s="73">
        <v>860</v>
      </c>
      <c r="R119" s="74">
        <f t="shared" si="10"/>
        <v>215</v>
      </c>
      <c r="S119" s="73">
        <v>15</v>
      </c>
      <c r="T119" s="178">
        <v>1305</v>
      </c>
      <c r="U119" s="74">
        <f t="shared" si="11"/>
        <v>326.25</v>
      </c>
    </row>
    <row r="120" spans="1:21">
      <c r="A120" s="54" t="s">
        <v>516</v>
      </c>
      <c r="B120" s="55" t="s">
        <v>517</v>
      </c>
      <c r="C120" s="58" t="str">
        <f>VLOOKUP(A120,Remark!J:L,3,0)</f>
        <v>ROMK</v>
      </c>
      <c r="D120" s="56"/>
      <c r="E120" s="56"/>
      <c r="F120" s="74">
        <f t="shared" si="6"/>
        <v>0</v>
      </c>
      <c r="G120" s="59">
        <v>10</v>
      </c>
      <c r="H120" s="59">
        <v>770</v>
      </c>
      <c r="I120" s="74">
        <f t="shared" si="7"/>
        <v>192.5</v>
      </c>
      <c r="J120" s="59">
        <v>37</v>
      </c>
      <c r="K120" s="56">
        <v>2700</v>
      </c>
      <c r="L120" s="74">
        <f t="shared" si="8"/>
        <v>675</v>
      </c>
      <c r="M120" s="56"/>
      <c r="N120" s="56">
        <v>3360</v>
      </c>
      <c r="O120" s="74">
        <f t="shared" si="9"/>
        <v>840</v>
      </c>
      <c r="P120" s="73">
        <v>73</v>
      </c>
      <c r="Q120" s="73">
        <v>4665</v>
      </c>
      <c r="R120" s="74">
        <f t="shared" si="10"/>
        <v>1166.25</v>
      </c>
      <c r="S120" s="73">
        <v>25</v>
      </c>
      <c r="T120" s="178">
        <v>3020</v>
      </c>
      <c r="U120" s="74">
        <f t="shared" si="11"/>
        <v>755</v>
      </c>
    </row>
    <row r="121" spans="1:21">
      <c r="A121" s="54" t="s">
        <v>518</v>
      </c>
      <c r="B121" s="55" t="s">
        <v>519</v>
      </c>
      <c r="C121" s="58" t="str">
        <f>VLOOKUP(A121,Remark!J:L,3,0)</f>
        <v>MTNG</v>
      </c>
      <c r="D121" s="56"/>
      <c r="E121" s="56"/>
      <c r="F121" s="74">
        <f t="shared" si="6"/>
        <v>0</v>
      </c>
      <c r="G121" s="59"/>
      <c r="H121" s="59"/>
      <c r="I121" s="74">
        <f t="shared" si="7"/>
        <v>0</v>
      </c>
      <c r="J121" s="59">
        <v>8</v>
      </c>
      <c r="K121" s="56">
        <v>920</v>
      </c>
      <c r="L121" s="74">
        <f t="shared" si="8"/>
        <v>230</v>
      </c>
      <c r="M121" s="56"/>
      <c r="N121" s="56">
        <v>455</v>
      </c>
      <c r="O121" s="74">
        <f t="shared" si="9"/>
        <v>113.75</v>
      </c>
      <c r="P121" s="73">
        <v>1</v>
      </c>
      <c r="Q121" s="73">
        <v>45</v>
      </c>
      <c r="R121" s="74">
        <f t="shared" si="10"/>
        <v>11.25</v>
      </c>
      <c r="S121" s="73">
        <v>7</v>
      </c>
      <c r="T121" s="178">
        <v>490</v>
      </c>
      <c r="U121" s="74">
        <f t="shared" si="11"/>
        <v>122.5</v>
      </c>
    </row>
    <row r="122" spans="1:21">
      <c r="A122" s="54" t="s">
        <v>520</v>
      </c>
      <c r="B122" s="55" t="s">
        <v>521</v>
      </c>
      <c r="C122" s="58" t="str">
        <f>VLOOKUP(A122,Remark!J:L,3,0)</f>
        <v>SLOM</v>
      </c>
      <c r="D122" s="56"/>
      <c r="E122" s="56"/>
      <c r="F122" s="74">
        <f t="shared" si="6"/>
        <v>0</v>
      </c>
      <c r="G122" s="59"/>
      <c r="H122" s="59"/>
      <c r="I122" s="74">
        <f t="shared" si="7"/>
        <v>0</v>
      </c>
      <c r="J122" s="59">
        <v>113</v>
      </c>
      <c r="K122" s="56">
        <v>13655</v>
      </c>
      <c r="L122" s="74">
        <f t="shared" si="8"/>
        <v>3413.75</v>
      </c>
      <c r="M122" s="56"/>
      <c r="N122" s="56">
        <v>32625</v>
      </c>
      <c r="O122" s="74">
        <f t="shared" si="9"/>
        <v>8156.25</v>
      </c>
      <c r="P122" s="73">
        <v>454</v>
      </c>
      <c r="Q122" s="73">
        <v>47265</v>
      </c>
      <c r="R122" s="74">
        <f t="shared" si="10"/>
        <v>11816.25</v>
      </c>
      <c r="S122" s="73">
        <v>751</v>
      </c>
      <c r="T122" s="178">
        <v>78265</v>
      </c>
      <c r="U122" s="74">
        <f t="shared" si="11"/>
        <v>19566.25</v>
      </c>
    </row>
    <row r="123" spans="1:21">
      <c r="A123" s="54" t="s">
        <v>522</v>
      </c>
      <c r="B123" s="55" t="s">
        <v>523</v>
      </c>
      <c r="C123" s="58" t="str">
        <f>VLOOKUP(A123,Remark!J:L,3,0)</f>
        <v>SLOM</v>
      </c>
      <c r="D123" s="56"/>
      <c r="E123" s="56"/>
      <c r="F123" s="74">
        <f t="shared" si="6"/>
        <v>0</v>
      </c>
      <c r="G123" s="59"/>
      <c r="H123" s="59"/>
      <c r="I123" s="74">
        <f t="shared" si="7"/>
        <v>0</v>
      </c>
      <c r="J123" s="59">
        <v>52</v>
      </c>
      <c r="K123" s="56">
        <v>5395</v>
      </c>
      <c r="L123" s="74">
        <f t="shared" si="8"/>
        <v>1348.75</v>
      </c>
      <c r="M123" s="56"/>
      <c r="N123" s="56">
        <v>5475</v>
      </c>
      <c r="O123" s="74">
        <f t="shared" si="9"/>
        <v>1368.75</v>
      </c>
      <c r="P123" s="73">
        <v>29</v>
      </c>
      <c r="Q123" s="73">
        <v>3850</v>
      </c>
      <c r="R123" s="74">
        <f t="shared" si="10"/>
        <v>962.5</v>
      </c>
      <c r="S123" s="73">
        <v>76</v>
      </c>
      <c r="T123" s="178">
        <v>8340</v>
      </c>
      <c r="U123" s="74">
        <f t="shared" si="11"/>
        <v>2085</v>
      </c>
    </row>
    <row r="124" spans="1:21">
      <c r="A124" s="54" t="s">
        <v>524</v>
      </c>
      <c r="B124" s="55" t="s">
        <v>525</v>
      </c>
      <c r="C124" s="58" t="str">
        <f>VLOOKUP(A124,Remark!J:L,3,0)</f>
        <v>PTNK</v>
      </c>
      <c r="D124" s="56"/>
      <c r="E124" s="56"/>
      <c r="F124" s="74">
        <f t="shared" si="6"/>
        <v>0</v>
      </c>
      <c r="G124" s="59">
        <v>66</v>
      </c>
      <c r="H124" s="59">
        <v>5995</v>
      </c>
      <c r="I124" s="74">
        <f t="shared" si="7"/>
        <v>1498.75</v>
      </c>
      <c r="J124" s="59">
        <v>349</v>
      </c>
      <c r="K124" s="56">
        <v>25140</v>
      </c>
      <c r="L124" s="74">
        <f t="shared" si="8"/>
        <v>6285</v>
      </c>
      <c r="M124" s="56"/>
      <c r="N124" s="56">
        <v>44120</v>
      </c>
      <c r="O124" s="74">
        <f t="shared" si="9"/>
        <v>11030</v>
      </c>
      <c r="P124" s="73">
        <v>331</v>
      </c>
      <c r="Q124" s="73">
        <v>31660</v>
      </c>
      <c r="R124" s="74">
        <f t="shared" si="10"/>
        <v>7915</v>
      </c>
      <c r="S124" s="73">
        <v>401</v>
      </c>
      <c r="T124" s="178">
        <v>39020</v>
      </c>
      <c r="U124" s="74">
        <f t="shared" si="11"/>
        <v>9755</v>
      </c>
    </row>
    <row r="125" spans="1:21">
      <c r="A125" s="54" t="s">
        <v>526</v>
      </c>
      <c r="B125" s="55" t="s">
        <v>527</v>
      </c>
      <c r="C125" s="58" t="str">
        <f>VLOOKUP(A125,Remark!J:L,3,0)</f>
        <v>SLOM</v>
      </c>
      <c r="D125" s="56"/>
      <c r="E125" s="56"/>
      <c r="F125" s="74">
        <f t="shared" si="6"/>
        <v>0</v>
      </c>
      <c r="G125" s="59"/>
      <c r="H125" s="59"/>
      <c r="I125" s="74">
        <f t="shared" si="7"/>
        <v>0</v>
      </c>
      <c r="J125" s="59">
        <v>111</v>
      </c>
      <c r="K125" s="56">
        <v>11305</v>
      </c>
      <c r="L125" s="74">
        <f t="shared" si="8"/>
        <v>2826.25</v>
      </c>
      <c r="M125" s="56"/>
      <c r="N125" s="56">
        <v>24155</v>
      </c>
      <c r="O125" s="74">
        <f t="shared" si="9"/>
        <v>6038.75</v>
      </c>
      <c r="P125" s="73">
        <v>90</v>
      </c>
      <c r="Q125" s="73">
        <v>8545</v>
      </c>
      <c r="R125" s="74">
        <f t="shared" si="10"/>
        <v>2136.25</v>
      </c>
      <c r="S125" s="73">
        <v>107</v>
      </c>
      <c r="T125" s="178">
        <v>11410</v>
      </c>
      <c r="U125" s="74">
        <f t="shared" si="11"/>
        <v>2852.5</v>
      </c>
    </row>
    <row r="126" spans="1:21">
      <c r="A126" s="54" t="s">
        <v>528</v>
      </c>
      <c r="B126" s="55" t="s">
        <v>529</v>
      </c>
      <c r="C126" s="58" t="str">
        <f>VLOOKUP(A126,Remark!J:L,3,0)</f>
        <v>BBON</v>
      </c>
      <c r="D126" s="56"/>
      <c r="E126" s="56"/>
      <c r="F126" s="74">
        <f t="shared" si="6"/>
        <v>0</v>
      </c>
      <c r="G126" s="59">
        <v>1</v>
      </c>
      <c r="H126" s="59">
        <v>150</v>
      </c>
      <c r="I126" s="74">
        <f t="shared" si="7"/>
        <v>37.5</v>
      </c>
      <c r="J126" s="59">
        <v>3</v>
      </c>
      <c r="K126" s="56">
        <v>470</v>
      </c>
      <c r="L126" s="74">
        <f t="shared" si="8"/>
        <v>117.5</v>
      </c>
      <c r="M126" s="56"/>
      <c r="N126" s="56">
        <v>390</v>
      </c>
      <c r="O126" s="74">
        <f t="shared" si="9"/>
        <v>97.5</v>
      </c>
      <c r="P126" s="73">
        <v>4</v>
      </c>
      <c r="Q126" s="73">
        <v>485</v>
      </c>
      <c r="R126" s="74">
        <f t="shared" si="10"/>
        <v>121.25</v>
      </c>
      <c r="S126" s="73">
        <v>3</v>
      </c>
      <c r="T126" s="178">
        <v>600</v>
      </c>
      <c r="U126" s="74">
        <f t="shared" si="11"/>
        <v>150</v>
      </c>
    </row>
    <row r="127" spans="1:21">
      <c r="A127" s="54" t="s">
        <v>530</v>
      </c>
      <c r="B127" s="55" t="s">
        <v>531</v>
      </c>
      <c r="C127" s="58" t="str">
        <f>VLOOKUP(A127,Remark!J:L,3,0)</f>
        <v>SLOM</v>
      </c>
      <c r="D127" s="56"/>
      <c r="E127" s="56"/>
      <c r="F127" s="74">
        <f t="shared" si="6"/>
        <v>0</v>
      </c>
      <c r="G127" s="59"/>
      <c r="H127" s="59"/>
      <c r="I127" s="74">
        <f t="shared" si="7"/>
        <v>0</v>
      </c>
      <c r="J127" s="59">
        <v>29</v>
      </c>
      <c r="K127" s="56">
        <v>2875</v>
      </c>
      <c r="L127" s="74">
        <f t="shared" si="8"/>
        <v>718.75</v>
      </c>
      <c r="M127" s="56"/>
      <c r="N127" s="56">
        <v>3040</v>
      </c>
      <c r="O127" s="74">
        <f t="shared" si="9"/>
        <v>760</v>
      </c>
      <c r="P127" s="73">
        <v>44</v>
      </c>
      <c r="Q127" s="73">
        <v>4050</v>
      </c>
      <c r="R127" s="74">
        <f t="shared" si="10"/>
        <v>1012.5</v>
      </c>
      <c r="S127" s="73">
        <v>42</v>
      </c>
      <c r="T127" s="178">
        <v>3405</v>
      </c>
      <c r="U127" s="74">
        <f t="shared" si="11"/>
        <v>851.25</v>
      </c>
    </row>
    <row r="128" spans="1:21">
      <c r="A128" s="54" t="s">
        <v>532</v>
      </c>
      <c r="B128" s="55" t="s">
        <v>531</v>
      </c>
      <c r="C128" s="58" t="str">
        <f>VLOOKUP(A128,Remark!J:L,3,0)</f>
        <v>CHC4</v>
      </c>
      <c r="D128" s="56"/>
      <c r="E128" s="56"/>
      <c r="F128" s="74">
        <f t="shared" si="6"/>
        <v>0</v>
      </c>
      <c r="G128" s="59">
        <v>4</v>
      </c>
      <c r="H128" s="59">
        <v>235</v>
      </c>
      <c r="I128" s="74">
        <f t="shared" si="7"/>
        <v>58.75</v>
      </c>
      <c r="J128" s="59">
        <v>4</v>
      </c>
      <c r="K128" s="56">
        <v>425</v>
      </c>
      <c r="L128" s="74">
        <f t="shared" si="8"/>
        <v>106.25</v>
      </c>
      <c r="M128" s="56"/>
      <c r="N128" s="56">
        <v>2040</v>
      </c>
      <c r="O128" s="74">
        <f t="shared" si="9"/>
        <v>510</v>
      </c>
      <c r="P128" s="73">
        <v>24</v>
      </c>
      <c r="Q128" s="73">
        <v>2645</v>
      </c>
      <c r="R128" s="74">
        <f t="shared" si="10"/>
        <v>661.25</v>
      </c>
      <c r="S128" s="73">
        <v>36</v>
      </c>
      <c r="T128" s="178">
        <v>3745</v>
      </c>
      <c r="U128" s="74">
        <f t="shared" si="11"/>
        <v>936.25</v>
      </c>
    </row>
    <row r="129" spans="1:21">
      <c r="A129" s="54" t="s">
        <v>533</v>
      </c>
      <c r="B129" s="55" t="s">
        <v>534</v>
      </c>
      <c r="C129" s="58" t="str">
        <f>VLOOKUP(A129,Remark!J:L,3,0)</f>
        <v>DONM</v>
      </c>
      <c r="D129" s="56"/>
      <c r="E129" s="56"/>
      <c r="F129" s="74">
        <f t="shared" si="6"/>
        <v>0</v>
      </c>
      <c r="G129" s="59">
        <v>1</v>
      </c>
      <c r="H129" s="59">
        <v>250</v>
      </c>
      <c r="I129" s="74">
        <f t="shared" si="7"/>
        <v>62.5</v>
      </c>
      <c r="J129" s="59">
        <v>6</v>
      </c>
      <c r="K129" s="56">
        <v>395</v>
      </c>
      <c r="L129" s="74">
        <f t="shared" si="8"/>
        <v>98.75</v>
      </c>
      <c r="M129" s="56"/>
      <c r="N129" s="56">
        <v>845</v>
      </c>
      <c r="O129" s="74">
        <f t="shared" si="9"/>
        <v>211.25</v>
      </c>
      <c r="P129" s="73">
        <v>11</v>
      </c>
      <c r="Q129" s="73">
        <v>1210</v>
      </c>
      <c r="R129" s="74">
        <f t="shared" si="10"/>
        <v>302.5</v>
      </c>
      <c r="S129" s="73">
        <v>15</v>
      </c>
      <c r="T129" s="178">
        <v>1700</v>
      </c>
      <c r="U129" s="74">
        <f t="shared" si="11"/>
        <v>425</v>
      </c>
    </row>
    <row r="130" spans="1:21">
      <c r="A130" s="54" t="s">
        <v>535</v>
      </c>
      <c r="B130" s="55" t="s">
        <v>536</v>
      </c>
      <c r="C130" s="58" t="str">
        <f>VLOOKUP(A130,Remark!J:L,3,0)</f>
        <v>SLOM</v>
      </c>
      <c r="D130" s="56"/>
      <c r="E130" s="56"/>
      <c r="F130" s="74">
        <f t="shared" si="6"/>
        <v>0</v>
      </c>
      <c r="G130" s="59"/>
      <c r="H130" s="59"/>
      <c r="I130" s="74">
        <f t="shared" si="7"/>
        <v>0</v>
      </c>
      <c r="J130" s="59">
        <v>20</v>
      </c>
      <c r="K130" s="56">
        <v>2960</v>
      </c>
      <c r="L130" s="74">
        <f t="shared" si="8"/>
        <v>740</v>
      </c>
      <c r="M130" s="56"/>
      <c r="N130" s="56">
        <v>4335</v>
      </c>
      <c r="O130" s="74">
        <f t="shared" si="9"/>
        <v>1083.75</v>
      </c>
      <c r="P130" s="73">
        <v>45</v>
      </c>
      <c r="Q130" s="73">
        <v>6320</v>
      </c>
      <c r="R130" s="74">
        <f t="shared" si="10"/>
        <v>1580</v>
      </c>
      <c r="S130" s="73">
        <v>38</v>
      </c>
      <c r="T130" s="178">
        <v>4860</v>
      </c>
      <c r="U130" s="74">
        <f t="shared" si="11"/>
        <v>1215</v>
      </c>
    </row>
    <row r="131" spans="1:21">
      <c r="A131" s="54" t="s">
        <v>537</v>
      </c>
      <c r="B131" s="55" t="s">
        <v>538</v>
      </c>
      <c r="C131" s="58" t="str">
        <f>VLOOKUP(A131,Remark!J:L,3,0)</f>
        <v>ONUT</v>
      </c>
      <c r="D131" s="56"/>
      <c r="E131" s="56"/>
      <c r="F131" s="74">
        <f t="shared" ref="F131:F194" si="12">E131*25%</f>
        <v>0</v>
      </c>
      <c r="G131" s="59"/>
      <c r="H131" s="59"/>
      <c r="I131" s="74">
        <f t="shared" ref="I131:I194" si="13">H131*25%</f>
        <v>0</v>
      </c>
      <c r="J131" s="59">
        <v>0</v>
      </c>
      <c r="K131" s="56">
        <v>0</v>
      </c>
      <c r="L131" s="74">
        <f t="shared" ref="L131:L194" si="14">K131*25%</f>
        <v>0</v>
      </c>
      <c r="M131" s="56"/>
      <c r="N131" s="56">
        <v>1635</v>
      </c>
      <c r="O131" s="74">
        <f t="shared" ref="O131:O194" si="15">N131*25%</f>
        <v>408.75</v>
      </c>
      <c r="P131" s="73">
        <v>6</v>
      </c>
      <c r="Q131" s="73">
        <v>850</v>
      </c>
      <c r="R131" s="74">
        <f t="shared" ref="R131:R194" si="16">Q131*25%</f>
        <v>212.5</v>
      </c>
      <c r="S131" s="73">
        <v>5</v>
      </c>
      <c r="T131" s="178">
        <v>660</v>
      </c>
      <c r="U131" s="74">
        <f t="shared" si="11"/>
        <v>165</v>
      </c>
    </row>
    <row r="132" spans="1:21">
      <c r="A132" s="54" t="s">
        <v>539</v>
      </c>
      <c r="B132" s="55" t="s">
        <v>540</v>
      </c>
      <c r="C132" s="58" t="str">
        <f>VLOOKUP(A132,Remark!J:L,3,0)</f>
        <v>NKAM</v>
      </c>
      <c r="D132" s="56"/>
      <c r="E132" s="56"/>
      <c r="F132" s="74">
        <f t="shared" si="12"/>
        <v>0</v>
      </c>
      <c r="G132" s="59">
        <v>4</v>
      </c>
      <c r="H132" s="59">
        <v>250</v>
      </c>
      <c r="I132" s="74">
        <f t="shared" si="13"/>
        <v>62.5</v>
      </c>
      <c r="J132" s="59">
        <v>29</v>
      </c>
      <c r="K132" s="56">
        <v>2260</v>
      </c>
      <c r="L132" s="74">
        <f t="shared" si="14"/>
        <v>565</v>
      </c>
      <c r="M132" s="56"/>
      <c r="N132" s="56">
        <v>3105</v>
      </c>
      <c r="O132" s="74">
        <f t="shared" si="15"/>
        <v>776.25</v>
      </c>
      <c r="P132" s="73">
        <v>23</v>
      </c>
      <c r="Q132" s="73">
        <v>2385</v>
      </c>
      <c r="R132" s="74">
        <f t="shared" si="16"/>
        <v>596.25</v>
      </c>
      <c r="S132" s="73">
        <v>20</v>
      </c>
      <c r="T132" s="178">
        <v>1505</v>
      </c>
      <c r="U132" s="74">
        <f t="shared" ref="U132:U195" si="17">T132*25%</f>
        <v>376.25</v>
      </c>
    </row>
    <row r="133" spans="1:21">
      <c r="A133" s="54" t="s">
        <v>541</v>
      </c>
      <c r="B133" s="55" t="s">
        <v>542</v>
      </c>
      <c r="C133" s="58" t="str">
        <f>VLOOKUP(A133,Remark!J:L,3,0)</f>
        <v>SUKS</v>
      </c>
      <c r="D133" s="56"/>
      <c r="E133" s="56"/>
      <c r="F133" s="74">
        <f t="shared" si="12"/>
        <v>0</v>
      </c>
      <c r="G133" s="59">
        <v>3</v>
      </c>
      <c r="H133" s="59">
        <v>485</v>
      </c>
      <c r="I133" s="74">
        <f t="shared" si="13"/>
        <v>121.25</v>
      </c>
      <c r="J133" s="59">
        <v>10</v>
      </c>
      <c r="K133" s="56">
        <v>795</v>
      </c>
      <c r="L133" s="74">
        <f t="shared" si="14"/>
        <v>198.75</v>
      </c>
      <c r="M133" s="56"/>
      <c r="N133" s="56">
        <v>485</v>
      </c>
      <c r="O133" s="74">
        <f t="shared" si="15"/>
        <v>121.25</v>
      </c>
      <c r="P133" s="73">
        <v>25</v>
      </c>
      <c r="Q133" s="73">
        <v>3035</v>
      </c>
      <c r="R133" s="74">
        <f t="shared" si="16"/>
        <v>758.75</v>
      </c>
      <c r="S133" s="73">
        <v>47</v>
      </c>
      <c r="T133" s="178">
        <v>4280</v>
      </c>
      <c r="U133" s="74">
        <f t="shared" si="17"/>
        <v>1070</v>
      </c>
    </row>
    <row r="134" spans="1:21">
      <c r="A134" s="54" t="s">
        <v>543</v>
      </c>
      <c r="B134" s="55" t="s">
        <v>544</v>
      </c>
      <c r="C134" s="58" t="str">
        <f>VLOOKUP(A134,Remark!J:L,3,0)</f>
        <v>KKAW</v>
      </c>
      <c r="D134" s="56"/>
      <c r="E134" s="56"/>
      <c r="F134" s="74">
        <f t="shared" si="12"/>
        <v>0</v>
      </c>
      <c r="G134" s="59">
        <v>4</v>
      </c>
      <c r="H134" s="59">
        <v>590</v>
      </c>
      <c r="I134" s="74">
        <f t="shared" si="13"/>
        <v>147.5</v>
      </c>
      <c r="J134" s="59">
        <v>1</v>
      </c>
      <c r="K134" s="56">
        <v>60</v>
      </c>
      <c r="L134" s="74">
        <f t="shared" si="14"/>
        <v>15</v>
      </c>
      <c r="M134" s="56"/>
      <c r="N134" s="56">
        <v>2250</v>
      </c>
      <c r="O134" s="74">
        <f t="shared" si="15"/>
        <v>562.5</v>
      </c>
      <c r="P134" s="73">
        <v>28</v>
      </c>
      <c r="Q134" s="73">
        <v>3085</v>
      </c>
      <c r="R134" s="74">
        <f t="shared" si="16"/>
        <v>771.25</v>
      </c>
      <c r="S134" s="73">
        <v>12</v>
      </c>
      <c r="T134" s="178">
        <v>1550</v>
      </c>
      <c r="U134" s="74">
        <f t="shared" si="17"/>
        <v>387.5</v>
      </c>
    </row>
    <row r="135" spans="1:21">
      <c r="A135" s="54" t="s">
        <v>546</v>
      </c>
      <c r="B135" s="55" t="s">
        <v>547</v>
      </c>
      <c r="C135" s="58" t="str">
        <f>VLOOKUP(A135,Remark!J:L,3,0)</f>
        <v>TSIT</v>
      </c>
      <c r="D135" s="56"/>
      <c r="E135" s="56"/>
      <c r="F135" s="74">
        <f t="shared" si="12"/>
        <v>0</v>
      </c>
      <c r="G135" s="59">
        <v>75</v>
      </c>
      <c r="H135" s="59">
        <v>6080</v>
      </c>
      <c r="I135" s="74">
        <f t="shared" si="13"/>
        <v>1520</v>
      </c>
      <c r="J135" s="59">
        <v>131</v>
      </c>
      <c r="K135" s="56">
        <v>9525</v>
      </c>
      <c r="L135" s="74">
        <f t="shared" si="14"/>
        <v>2381.25</v>
      </c>
      <c r="M135" s="56"/>
      <c r="N135" s="56">
        <v>11060</v>
      </c>
      <c r="O135" s="74">
        <f t="shared" si="15"/>
        <v>2765</v>
      </c>
      <c r="P135" s="73">
        <v>175</v>
      </c>
      <c r="Q135" s="73">
        <v>13485</v>
      </c>
      <c r="R135" s="74">
        <f t="shared" si="16"/>
        <v>3371.25</v>
      </c>
      <c r="S135" s="73">
        <v>223</v>
      </c>
      <c r="T135" s="178">
        <v>19975</v>
      </c>
      <c r="U135" s="74">
        <f t="shared" si="17"/>
        <v>4993.75</v>
      </c>
    </row>
    <row r="136" spans="1:21">
      <c r="A136" s="54" t="s">
        <v>548</v>
      </c>
      <c r="B136" s="55" t="s">
        <v>549</v>
      </c>
      <c r="C136" s="58" t="str">
        <f>VLOOKUP(A136,Remark!J:L,3,0)</f>
        <v>SCON</v>
      </c>
      <c r="D136" s="56"/>
      <c r="E136" s="56"/>
      <c r="F136" s="74">
        <f t="shared" si="12"/>
        <v>0</v>
      </c>
      <c r="G136" s="59">
        <v>38</v>
      </c>
      <c r="H136" s="59">
        <v>3420</v>
      </c>
      <c r="I136" s="74">
        <f t="shared" si="13"/>
        <v>855</v>
      </c>
      <c r="J136" s="59">
        <v>141</v>
      </c>
      <c r="K136" s="56">
        <v>14530</v>
      </c>
      <c r="L136" s="74">
        <f t="shared" si="14"/>
        <v>3632.5</v>
      </c>
      <c r="M136" s="56"/>
      <c r="N136" s="56">
        <v>8180</v>
      </c>
      <c r="O136" s="74">
        <f t="shared" si="15"/>
        <v>2045</v>
      </c>
      <c r="P136" s="73">
        <v>0</v>
      </c>
      <c r="Q136" s="73">
        <v>0</v>
      </c>
      <c r="R136" s="74">
        <f t="shared" si="16"/>
        <v>0</v>
      </c>
      <c r="S136" s="73">
        <v>0</v>
      </c>
      <c r="T136" s="178">
        <v>0</v>
      </c>
      <c r="U136" s="74">
        <f t="shared" si="17"/>
        <v>0</v>
      </c>
    </row>
    <row r="137" spans="1:21">
      <c r="A137" s="54" t="s">
        <v>550</v>
      </c>
      <c r="B137" s="55" t="s">
        <v>551</v>
      </c>
      <c r="C137" s="58" t="str">
        <f>VLOOKUP(A137,Remark!J:L,3,0)</f>
        <v>BANA</v>
      </c>
      <c r="D137" s="56"/>
      <c r="E137" s="56"/>
      <c r="F137" s="74">
        <f t="shared" si="12"/>
        <v>0</v>
      </c>
      <c r="G137" s="59">
        <v>1</v>
      </c>
      <c r="H137" s="59">
        <v>100</v>
      </c>
      <c r="I137" s="74">
        <f t="shared" si="13"/>
        <v>25</v>
      </c>
      <c r="J137" s="59">
        <v>4</v>
      </c>
      <c r="K137" s="56">
        <v>340</v>
      </c>
      <c r="L137" s="74">
        <f t="shared" si="14"/>
        <v>85</v>
      </c>
      <c r="M137" s="56"/>
      <c r="N137" s="56">
        <v>515</v>
      </c>
      <c r="O137" s="74">
        <f t="shared" si="15"/>
        <v>128.75</v>
      </c>
      <c r="P137" s="73">
        <v>12</v>
      </c>
      <c r="Q137" s="73">
        <v>925</v>
      </c>
      <c r="R137" s="74">
        <f t="shared" si="16"/>
        <v>231.25</v>
      </c>
      <c r="S137" s="73">
        <v>11</v>
      </c>
      <c r="T137" s="178">
        <v>1100</v>
      </c>
      <c r="U137" s="74">
        <f t="shared" si="17"/>
        <v>275</v>
      </c>
    </row>
    <row r="138" spans="1:21">
      <c r="A138" s="54" t="s">
        <v>553</v>
      </c>
      <c r="B138" s="55" t="s">
        <v>554</v>
      </c>
      <c r="C138" s="58" t="str">
        <f>VLOOKUP(A138,Remark!J:L,3,0)</f>
        <v>SUKS</v>
      </c>
      <c r="D138" s="56"/>
      <c r="E138" s="56"/>
      <c r="F138" s="74">
        <f t="shared" si="12"/>
        <v>0</v>
      </c>
      <c r="G138" s="59">
        <v>3</v>
      </c>
      <c r="H138" s="59">
        <v>190</v>
      </c>
      <c r="I138" s="74">
        <f t="shared" si="13"/>
        <v>47.5</v>
      </c>
      <c r="J138" s="59">
        <v>10</v>
      </c>
      <c r="K138" s="56">
        <v>875</v>
      </c>
      <c r="L138" s="74">
        <f t="shared" si="14"/>
        <v>218.75</v>
      </c>
      <c r="M138" s="56"/>
      <c r="N138" s="56">
        <v>4925</v>
      </c>
      <c r="O138" s="74">
        <f t="shared" si="15"/>
        <v>1231.25</v>
      </c>
      <c r="P138" s="73">
        <v>55</v>
      </c>
      <c r="Q138" s="73">
        <v>6445</v>
      </c>
      <c r="R138" s="74">
        <f t="shared" si="16"/>
        <v>1611.25</v>
      </c>
      <c r="S138" s="73">
        <v>133</v>
      </c>
      <c r="T138" s="178">
        <v>9095</v>
      </c>
      <c r="U138" s="74">
        <f t="shared" si="17"/>
        <v>2273.75</v>
      </c>
    </row>
    <row r="139" spans="1:21">
      <c r="A139" s="54" t="s">
        <v>555</v>
      </c>
      <c r="B139" s="55" t="s">
        <v>556</v>
      </c>
      <c r="C139" s="58" t="str">
        <f>VLOOKUP(A139,Remark!J:L,3,0)</f>
        <v>SLOM</v>
      </c>
      <c r="D139" s="56"/>
      <c r="E139" s="56"/>
      <c r="F139" s="74">
        <f t="shared" si="12"/>
        <v>0</v>
      </c>
      <c r="G139" s="59"/>
      <c r="H139" s="59"/>
      <c r="I139" s="74">
        <f t="shared" si="13"/>
        <v>0</v>
      </c>
      <c r="J139" s="59">
        <v>30</v>
      </c>
      <c r="K139" s="56">
        <v>3040</v>
      </c>
      <c r="L139" s="74">
        <f t="shared" si="14"/>
        <v>760</v>
      </c>
      <c r="M139" s="56"/>
      <c r="N139" s="56">
        <v>5975</v>
      </c>
      <c r="O139" s="74">
        <f t="shared" si="15"/>
        <v>1493.75</v>
      </c>
      <c r="P139" s="73">
        <v>74</v>
      </c>
      <c r="Q139" s="73">
        <v>8015</v>
      </c>
      <c r="R139" s="74">
        <f t="shared" si="16"/>
        <v>2003.75</v>
      </c>
      <c r="S139" s="73">
        <v>71</v>
      </c>
      <c r="T139" s="178">
        <v>10345</v>
      </c>
      <c r="U139" s="74">
        <f t="shared" si="17"/>
        <v>2586.25</v>
      </c>
    </row>
    <row r="140" spans="1:21">
      <c r="A140" s="54" t="s">
        <v>557</v>
      </c>
      <c r="B140" s="55" t="s">
        <v>558</v>
      </c>
      <c r="C140" s="58" t="str">
        <f>VLOOKUP(A140,Remark!J:L,3,0)</f>
        <v>SLOM</v>
      </c>
      <c r="D140" s="56"/>
      <c r="E140" s="56"/>
      <c r="F140" s="74">
        <f t="shared" si="12"/>
        <v>0</v>
      </c>
      <c r="G140" s="59"/>
      <c r="H140" s="59"/>
      <c r="I140" s="74">
        <f t="shared" si="13"/>
        <v>0</v>
      </c>
      <c r="J140" s="59">
        <v>2</v>
      </c>
      <c r="K140" s="56">
        <v>105</v>
      </c>
      <c r="L140" s="74">
        <f t="shared" si="14"/>
        <v>26.25</v>
      </c>
      <c r="M140" s="56"/>
      <c r="N140" s="56">
        <v>1600</v>
      </c>
      <c r="O140" s="74">
        <f t="shared" si="15"/>
        <v>400</v>
      </c>
      <c r="P140" s="73">
        <v>34</v>
      </c>
      <c r="Q140" s="73">
        <v>4145</v>
      </c>
      <c r="R140" s="74">
        <f t="shared" si="16"/>
        <v>1036.25</v>
      </c>
      <c r="S140" s="73">
        <v>33</v>
      </c>
      <c r="T140" s="178">
        <v>3735</v>
      </c>
      <c r="U140" s="74">
        <f t="shared" si="17"/>
        <v>933.75</v>
      </c>
    </row>
    <row r="141" spans="1:21">
      <c r="A141" s="54" t="s">
        <v>559</v>
      </c>
      <c r="B141" s="55" t="s">
        <v>560</v>
      </c>
      <c r="C141" s="58" t="str">
        <f>VLOOKUP(A141,Remark!J:L,3,0)</f>
        <v>TPLU</v>
      </c>
      <c r="D141" s="56"/>
      <c r="E141" s="56"/>
      <c r="F141" s="74">
        <f t="shared" si="12"/>
        <v>0</v>
      </c>
      <c r="G141" s="59"/>
      <c r="H141" s="59"/>
      <c r="I141" s="74">
        <f t="shared" si="13"/>
        <v>0</v>
      </c>
      <c r="J141" s="59">
        <v>10</v>
      </c>
      <c r="K141" s="56">
        <v>1130</v>
      </c>
      <c r="L141" s="74">
        <f t="shared" si="14"/>
        <v>282.5</v>
      </c>
      <c r="M141" s="56"/>
      <c r="N141" s="56">
        <v>485</v>
      </c>
      <c r="O141" s="74">
        <f t="shared" si="15"/>
        <v>121.25</v>
      </c>
      <c r="P141" s="73">
        <v>25</v>
      </c>
      <c r="Q141" s="73">
        <v>2565</v>
      </c>
      <c r="R141" s="74">
        <f t="shared" si="16"/>
        <v>641.25</v>
      </c>
      <c r="S141" s="73">
        <v>29</v>
      </c>
      <c r="T141" s="178">
        <v>3060</v>
      </c>
      <c r="U141" s="74">
        <f t="shared" si="17"/>
        <v>765</v>
      </c>
    </row>
    <row r="142" spans="1:21">
      <c r="A142" s="54" t="s">
        <v>561</v>
      </c>
      <c r="B142" s="55" t="s">
        <v>562</v>
      </c>
      <c r="C142" s="58" t="str">
        <f>VLOOKUP(A142,Remark!J:L,3,0)</f>
        <v>TKRU</v>
      </c>
      <c r="D142" s="56"/>
      <c r="E142" s="56"/>
      <c r="F142" s="74">
        <f t="shared" si="12"/>
        <v>0</v>
      </c>
      <c r="G142" s="59"/>
      <c r="H142" s="59"/>
      <c r="I142" s="74">
        <f t="shared" si="13"/>
        <v>0</v>
      </c>
      <c r="J142" s="59">
        <v>12</v>
      </c>
      <c r="K142" s="56">
        <v>1930</v>
      </c>
      <c r="L142" s="74">
        <f t="shared" si="14"/>
        <v>482.5</v>
      </c>
      <c r="M142" s="56"/>
      <c r="N142" s="56">
        <v>2810</v>
      </c>
      <c r="O142" s="74">
        <f t="shared" si="15"/>
        <v>702.5</v>
      </c>
      <c r="P142" s="73">
        <v>7</v>
      </c>
      <c r="Q142" s="73">
        <v>820</v>
      </c>
      <c r="R142" s="74">
        <f t="shared" si="16"/>
        <v>205</v>
      </c>
      <c r="S142" s="73">
        <v>19</v>
      </c>
      <c r="T142" s="178">
        <v>1760</v>
      </c>
      <c r="U142" s="74">
        <f t="shared" si="17"/>
        <v>440</v>
      </c>
    </row>
    <row r="143" spans="1:21">
      <c r="A143" s="54" t="s">
        <v>563</v>
      </c>
      <c r="B143" s="55" t="s">
        <v>564</v>
      </c>
      <c r="C143" s="58" t="str">
        <f>VLOOKUP(A143,Remark!J:L,3,0)</f>
        <v>NAIN</v>
      </c>
      <c r="D143" s="56"/>
      <c r="E143" s="56"/>
      <c r="F143" s="74">
        <f t="shared" si="12"/>
        <v>0</v>
      </c>
      <c r="G143" s="59">
        <v>1</v>
      </c>
      <c r="H143" s="59">
        <v>45</v>
      </c>
      <c r="I143" s="74">
        <f t="shared" si="13"/>
        <v>11.25</v>
      </c>
      <c r="J143" s="59">
        <v>13</v>
      </c>
      <c r="K143" s="56">
        <v>1740</v>
      </c>
      <c r="L143" s="74">
        <f t="shared" si="14"/>
        <v>435</v>
      </c>
      <c r="M143" s="56"/>
      <c r="N143" s="56">
        <v>1885</v>
      </c>
      <c r="O143" s="74">
        <f t="shared" si="15"/>
        <v>471.25</v>
      </c>
      <c r="P143" s="73">
        <v>30</v>
      </c>
      <c r="Q143" s="73">
        <v>3710</v>
      </c>
      <c r="R143" s="74">
        <f t="shared" si="16"/>
        <v>927.5</v>
      </c>
      <c r="S143" s="73">
        <v>35</v>
      </c>
      <c r="T143" s="178">
        <v>3505</v>
      </c>
      <c r="U143" s="74">
        <f t="shared" si="17"/>
        <v>876.25</v>
      </c>
    </row>
    <row r="144" spans="1:21">
      <c r="A144" s="54" t="s">
        <v>565</v>
      </c>
      <c r="B144" s="55" t="s">
        <v>566</v>
      </c>
      <c r="C144" s="58" t="str">
        <f>VLOOKUP(A144,Remark!J:L,3,0)</f>
        <v>BSTO</v>
      </c>
      <c r="D144" s="56"/>
      <c r="E144" s="56"/>
      <c r="F144" s="74">
        <f t="shared" si="12"/>
        <v>0</v>
      </c>
      <c r="G144" s="59">
        <v>3</v>
      </c>
      <c r="H144" s="59">
        <v>135</v>
      </c>
      <c r="I144" s="74">
        <f t="shared" si="13"/>
        <v>33.75</v>
      </c>
      <c r="J144" s="59">
        <v>11</v>
      </c>
      <c r="K144" s="56">
        <v>975</v>
      </c>
      <c r="L144" s="74">
        <f t="shared" si="14"/>
        <v>243.75</v>
      </c>
      <c r="M144" s="56"/>
      <c r="N144" s="56">
        <v>1895</v>
      </c>
      <c r="O144" s="74">
        <f t="shared" si="15"/>
        <v>473.75</v>
      </c>
      <c r="P144" s="73">
        <v>38</v>
      </c>
      <c r="Q144" s="73">
        <v>3980</v>
      </c>
      <c r="R144" s="74">
        <f t="shared" si="16"/>
        <v>995</v>
      </c>
      <c r="S144" s="73">
        <v>35</v>
      </c>
      <c r="T144" s="178">
        <v>4305</v>
      </c>
      <c r="U144" s="74">
        <f t="shared" si="17"/>
        <v>1076.25</v>
      </c>
    </row>
    <row r="145" spans="1:21">
      <c r="A145" s="54" t="s">
        <v>567</v>
      </c>
      <c r="B145" s="55" t="s">
        <v>568</v>
      </c>
      <c r="C145" s="58" t="str">
        <f>VLOOKUP(A145,Remark!J:L,3,0)</f>
        <v>TEPA</v>
      </c>
      <c r="D145" s="56"/>
      <c r="E145" s="56"/>
      <c r="F145" s="74">
        <f t="shared" si="12"/>
        <v>0</v>
      </c>
      <c r="G145" s="59"/>
      <c r="H145" s="59"/>
      <c r="I145" s="74">
        <f t="shared" si="13"/>
        <v>0</v>
      </c>
      <c r="J145" s="59">
        <v>3</v>
      </c>
      <c r="K145" s="56">
        <v>200</v>
      </c>
      <c r="L145" s="74">
        <f t="shared" si="14"/>
        <v>50</v>
      </c>
      <c r="M145" s="56"/>
      <c r="N145" s="56">
        <v>4515</v>
      </c>
      <c r="O145" s="74">
        <f t="shared" si="15"/>
        <v>1128.75</v>
      </c>
      <c r="P145" s="73">
        <v>118</v>
      </c>
      <c r="Q145" s="73">
        <v>12390</v>
      </c>
      <c r="R145" s="74">
        <f t="shared" si="16"/>
        <v>3097.5</v>
      </c>
      <c r="S145" s="73">
        <v>138</v>
      </c>
      <c r="T145" s="178">
        <v>13280</v>
      </c>
      <c r="U145" s="74">
        <f t="shared" si="17"/>
        <v>3320</v>
      </c>
    </row>
    <row r="146" spans="1:21">
      <c r="A146" s="54" t="s">
        <v>569</v>
      </c>
      <c r="B146" s="55" t="s">
        <v>570</v>
      </c>
      <c r="C146" s="58" t="str">
        <f>VLOOKUP(A146,Remark!J:L,3,0)</f>
        <v>TPLU</v>
      </c>
      <c r="D146" s="56"/>
      <c r="E146" s="56"/>
      <c r="F146" s="74">
        <f t="shared" si="12"/>
        <v>0</v>
      </c>
      <c r="G146" s="59">
        <v>7</v>
      </c>
      <c r="H146" s="59">
        <v>375</v>
      </c>
      <c r="I146" s="74">
        <f t="shared" si="13"/>
        <v>93.75</v>
      </c>
      <c r="J146" s="59">
        <v>6</v>
      </c>
      <c r="K146" s="56">
        <v>640</v>
      </c>
      <c r="L146" s="74">
        <f t="shared" si="14"/>
        <v>160</v>
      </c>
      <c r="M146" s="56"/>
      <c r="N146" s="56">
        <v>1705</v>
      </c>
      <c r="O146" s="74">
        <f t="shared" si="15"/>
        <v>426.25</v>
      </c>
      <c r="P146" s="73">
        <v>28</v>
      </c>
      <c r="Q146" s="73">
        <v>2795</v>
      </c>
      <c r="R146" s="74">
        <f t="shared" si="16"/>
        <v>698.75</v>
      </c>
      <c r="S146" s="73">
        <v>30</v>
      </c>
      <c r="T146" s="178">
        <v>3300</v>
      </c>
      <c r="U146" s="74">
        <f t="shared" si="17"/>
        <v>825</v>
      </c>
    </row>
    <row r="147" spans="1:21">
      <c r="A147" s="54" t="s">
        <v>571</v>
      </c>
      <c r="B147" s="55" t="s">
        <v>572</v>
      </c>
      <c r="C147" s="58" t="str">
        <f>VLOOKUP(A147,Remark!J:L,3,0)</f>
        <v>HPPY</v>
      </c>
      <c r="D147" s="56"/>
      <c r="E147" s="56"/>
      <c r="F147" s="74">
        <f t="shared" si="12"/>
        <v>0</v>
      </c>
      <c r="G147" s="59"/>
      <c r="H147" s="59"/>
      <c r="I147" s="74">
        <f t="shared" si="13"/>
        <v>0</v>
      </c>
      <c r="J147" s="59">
        <v>4</v>
      </c>
      <c r="K147" s="56">
        <v>355</v>
      </c>
      <c r="L147" s="74">
        <f t="shared" si="14"/>
        <v>88.75</v>
      </c>
      <c r="M147" s="56"/>
      <c r="N147" s="56">
        <v>1600</v>
      </c>
      <c r="O147" s="74">
        <f t="shared" si="15"/>
        <v>400</v>
      </c>
      <c r="P147" s="73">
        <v>24</v>
      </c>
      <c r="Q147" s="73">
        <v>3015</v>
      </c>
      <c r="R147" s="74">
        <f t="shared" si="16"/>
        <v>753.75</v>
      </c>
      <c r="S147" s="73">
        <v>28</v>
      </c>
      <c r="T147" s="178">
        <v>3165</v>
      </c>
      <c r="U147" s="74">
        <f t="shared" si="17"/>
        <v>791.25</v>
      </c>
    </row>
    <row r="148" spans="1:21">
      <c r="A148" s="54" t="s">
        <v>573</v>
      </c>
      <c r="B148" s="55" t="s">
        <v>574</v>
      </c>
      <c r="C148" s="58" t="str">
        <f>VLOOKUP(A148,Remark!J:L,3,0)</f>
        <v>ONUT</v>
      </c>
      <c r="D148" s="56"/>
      <c r="E148" s="56"/>
      <c r="F148" s="74">
        <f t="shared" si="12"/>
        <v>0</v>
      </c>
      <c r="G148" s="59">
        <v>19</v>
      </c>
      <c r="H148" s="59">
        <v>1905</v>
      </c>
      <c r="I148" s="74">
        <f t="shared" si="13"/>
        <v>476.25</v>
      </c>
      <c r="J148" s="59">
        <v>34</v>
      </c>
      <c r="K148" s="56">
        <v>4535</v>
      </c>
      <c r="L148" s="74">
        <f t="shared" si="14"/>
        <v>1133.75</v>
      </c>
      <c r="M148" s="56"/>
      <c r="N148" s="56">
        <v>8120</v>
      </c>
      <c r="O148" s="74">
        <f t="shared" si="15"/>
        <v>2030</v>
      </c>
      <c r="P148" s="73">
        <v>86</v>
      </c>
      <c r="Q148" s="73">
        <v>9165</v>
      </c>
      <c r="R148" s="74">
        <f t="shared" si="16"/>
        <v>2291.25</v>
      </c>
      <c r="S148" s="73">
        <v>87</v>
      </c>
      <c r="T148" s="178">
        <v>7985</v>
      </c>
      <c r="U148" s="74">
        <f t="shared" si="17"/>
        <v>1996.25</v>
      </c>
    </row>
    <row r="149" spans="1:21">
      <c r="A149" s="54" t="s">
        <v>575</v>
      </c>
      <c r="B149" s="55" t="s">
        <v>576</v>
      </c>
      <c r="C149" s="58" t="str">
        <f>VLOOKUP(A149,Remark!J:L,3,0)</f>
        <v>TUPM</v>
      </c>
      <c r="D149" s="56"/>
      <c r="E149" s="56"/>
      <c r="F149" s="74">
        <f t="shared" si="12"/>
        <v>0</v>
      </c>
      <c r="G149" s="59">
        <v>5</v>
      </c>
      <c r="H149" s="59">
        <v>290</v>
      </c>
      <c r="I149" s="74">
        <f t="shared" si="13"/>
        <v>72.5</v>
      </c>
      <c r="J149" s="59">
        <v>2</v>
      </c>
      <c r="K149" s="56">
        <v>265</v>
      </c>
      <c r="L149" s="74">
        <f t="shared" si="14"/>
        <v>66.25</v>
      </c>
      <c r="M149" s="56"/>
      <c r="N149" s="56">
        <v>1240</v>
      </c>
      <c r="O149" s="74">
        <f t="shared" si="15"/>
        <v>310</v>
      </c>
      <c r="P149" s="73">
        <v>26</v>
      </c>
      <c r="Q149" s="73">
        <v>2560</v>
      </c>
      <c r="R149" s="74">
        <f t="shared" si="16"/>
        <v>640</v>
      </c>
      <c r="S149" s="73">
        <v>43</v>
      </c>
      <c r="T149" s="178">
        <v>3645</v>
      </c>
      <c r="U149" s="74">
        <f t="shared" si="17"/>
        <v>911.25</v>
      </c>
    </row>
    <row r="150" spans="1:21">
      <c r="A150" s="54" t="s">
        <v>577</v>
      </c>
      <c r="B150" s="55" t="s">
        <v>578</v>
      </c>
      <c r="C150" s="58" t="str">
        <f>VLOOKUP(A150,Remark!J:L,3,0)</f>
        <v>PANT</v>
      </c>
      <c r="D150" s="56"/>
      <c r="E150" s="56"/>
      <c r="F150" s="74">
        <f t="shared" si="12"/>
        <v>0</v>
      </c>
      <c r="G150" s="59">
        <v>1</v>
      </c>
      <c r="H150" s="59">
        <v>45</v>
      </c>
      <c r="I150" s="74">
        <f t="shared" si="13"/>
        <v>11.25</v>
      </c>
      <c r="J150" s="59">
        <v>4</v>
      </c>
      <c r="K150" s="56">
        <v>545</v>
      </c>
      <c r="L150" s="74">
        <f t="shared" si="14"/>
        <v>136.25</v>
      </c>
      <c r="M150" s="56"/>
      <c r="N150" s="56">
        <v>1305</v>
      </c>
      <c r="O150" s="74">
        <f t="shared" si="15"/>
        <v>326.25</v>
      </c>
      <c r="P150" s="73">
        <v>8</v>
      </c>
      <c r="Q150" s="73">
        <v>435</v>
      </c>
      <c r="R150" s="74">
        <f t="shared" si="16"/>
        <v>108.75</v>
      </c>
      <c r="S150" s="73">
        <v>21</v>
      </c>
      <c r="T150" s="178">
        <v>1300</v>
      </c>
      <c r="U150" s="74">
        <f t="shared" si="17"/>
        <v>325</v>
      </c>
    </row>
    <row r="151" spans="1:21">
      <c r="A151" s="54" t="s">
        <v>579</v>
      </c>
      <c r="B151" s="55" t="s">
        <v>580</v>
      </c>
      <c r="C151" s="58" t="str">
        <f>VLOOKUP(A151,Remark!J:L,3,0)</f>
        <v>SNOI</v>
      </c>
      <c r="D151" s="56"/>
      <c r="E151" s="56"/>
      <c r="F151" s="74">
        <f t="shared" si="12"/>
        <v>0</v>
      </c>
      <c r="G151" s="59"/>
      <c r="H151" s="59"/>
      <c r="I151" s="74">
        <f t="shared" si="13"/>
        <v>0</v>
      </c>
      <c r="J151" s="59">
        <v>0</v>
      </c>
      <c r="K151" s="56">
        <v>0</v>
      </c>
      <c r="L151" s="74">
        <f t="shared" si="14"/>
        <v>0</v>
      </c>
      <c r="M151" s="56"/>
      <c r="N151" s="56"/>
      <c r="O151" s="74">
        <f t="shared" si="15"/>
        <v>0</v>
      </c>
      <c r="P151" s="73">
        <v>0</v>
      </c>
      <c r="Q151" s="73">
        <v>0</v>
      </c>
      <c r="R151" s="74">
        <f t="shared" si="16"/>
        <v>0</v>
      </c>
      <c r="S151" s="73">
        <v>0</v>
      </c>
      <c r="T151" s="178">
        <v>0</v>
      </c>
      <c r="U151" s="74">
        <f t="shared" si="17"/>
        <v>0</v>
      </c>
    </row>
    <row r="152" spans="1:21">
      <c r="A152" s="54" t="s">
        <v>582</v>
      </c>
      <c r="B152" s="55" t="s">
        <v>583</v>
      </c>
      <c r="C152" s="58" t="str">
        <f>VLOOKUP(A152,Remark!J:L,3,0)</f>
        <v>TPLU</v>
      </c>
      <c r="D152" s="56"/>
      <c r="E152" s="56"/>
      <c r="F152" s="74">
        <f t="shared" si="12"/>
        <v>0</v>
      </c>
      <c r="G152" s="59">
        <v>6</v>
      </c>
      <c r="H152" s="59">
        <v>580</v>
      </c>
      <c r="I152" s="74">
        <f t="shared" si="13"/>
        <v>145</v>
      </c>
      <c r="J152" s="59">
        <v>22</v>
      </c>
      <c r="K152" s="56">
        <v>2250</v>
      </c>
      <c r="L152" s="74">
        <f t="shared" si="14"/>
        <v>562.5</v>
      </c>
      <c r="M152" s="56"/>
      <c r="N152" s="56">
        <v>3540</v>
      </c>
      <c r="O152" s="74">
        <f t="shared" si="15"/>
        <v>885</v>
      </c>
      <c r="P152" s="73">
        <v>56</v>
      </c>
      <c r="Q152" s="73">
        <v>5025</v>
      </c>
      <c r="R152" s="74">
        <f t="shared" si="16"/>
        <v>1256.25</v>
      </c>
      <c r="S152" s="73">
        <v>81</v>
      </c>
      <c r="T152" s="178">
        <v>6405</v>
      </c>
      <c r="U152" s="74">
        <f t="shared" si="17"/>
        <v>1601.25</v>
      </c>
    </row>
    <row r="153" spans="1:21">
      <c r="A153" s="54" t="s">
        <v>584</v>
      </c>
      <c r="B153" s="55" t="s">
        <v>585</v>
      </c>
      <c r="C153" s="58" t="str">
        <f>VLOOKUP(A153,Remark!J:L,3,0)</f>
        <v>SCON</v>
      </c>
      <c r="D153" s="56"/>
      <c r="E153" s="56"/>
      <c r="F153" s="74">
        <f t="shared" si="12"/>
        <v>0</v>
      </c>
      <c r="G153" s="59"/>
      <c r="H153" s="59"/>
      <c r="I153" s="74">
        <f t="shared" si="13"/>
        <v>0</v>
      </c>
      <c r="J153" s="59">
        <v>5</v>
      </c>
      <c r="K153" s="56">
        <v>395</v>
      </c>
      <c r="L153" s="74">
        <f t="shared" si="14"/>
        <v>98.75</v>
      </c>
      <c r="M153" s="56"/>
      <c r="N153" s="56">
        <v>805</v>
      </c>
      <c r="O153" s="74">
        <f t="shared" si="15"/>
        <v>201.25</v>
      </c>
      <c r="P153" s="73">
        <v>3</v>
      </c>
      <c r="Q153" s="73">
        <v>400</v>
      </c>
      <c r="R153" s="74">
        <f t="shared" si="16"/>
        <v>100</v>
      </c>
      <c r="S153" s="73">
        <v>1</v>
      </c>
      <c r="T153" s="178">
        <v>150</v>
      </c>
      <c r="U153" s="74">
        <f t="shared" si="17"/>
        <v>37.5</v>
      </c>
    </row>
    <row r="154" spans="1:21">
      <c r="A154" s="54" t="s">
        <v>586</v>
      </c>
      <c r="B154" s="55" t="s">
        <v>587</v>
      </c>
      <c r="C154" s="58" t="str">
        <f>VLOOKUP(A154,Remark!J:L,3,0)</f>
        <v>HPPY</v>
      </c>
      <c r="D154" s="56"/>
      <c r="E154" s="56"/>
      <c r="F154" s="74">
        <f t="shared" si="12"/>
        <v>0</v>
      </c>
      <c r="G154" s="59">
        <v>11</v>
      </c>
      <c r="H154" s="59">
        <v>745</v>
      </c>
      <c r="I154" s="74">
        <f t="shared" si="13"/>
        <v>186.25</v>
      </c>
      <c r="J154" s="59">
        <v>39</v>
      </c>
      <c r="K154" s="56">
        <v>2845</v>
      </c>
      <c r="L154" s="74">
        <f t="shared" si="14"/>
        <v>711.25</v>
      </c>
      <c r="M154" s="56"/>
      <c r="N154" s="56">
        <v>4925</v>
      </c>
      <c r="O154" s="74">
        <f t="shared" si="15"/>
        <v>1231.25</v>
      </c>
      <c r="P154" s="73">
        <v>58</v>
      </c>
      <c r="Q154" s="73">
        <v>4930</v>
      </c>
      <c r="R154" s="74">
        <f t="shared" si="16"/>
        <v>1232.5</v>
      </c>
      <c r="S154" s="73">
        <v>64</v>
      </c>
      <c r="T154" s="178">
        <v>6155</v>
      </c>
      <c r="U154" s="74">
        <f t="shared" si="17"/>
        <v>1538.75</v>
      </c>
    </row>
    <row r="155" spans="1:21">
      <c r="A155" s="54" t="s">
        <v>588</v>
      </c>
      <c r="B155" s="55" t="s">
        <v>589</v>
      </c>
      <c r="C155" s="58" t="str">
        <f>VLOOKUP(A155,Remark!J:L,3,0)</f>
        <v>PINK</v>
      </c>
      <c r="D155" s="56"/>
      <c r="E155" s="56"/>
      <c r="F155" s="74">
        <f t="shared" si="12"/>
        <v>0</v>
      </c>
      <c r="G155" s="59">
        <v>11</v>
      </c>
      <c r="H155" s="59">
        <v>1040</v>
      </c>
      <c r="I155" s="74">
        <f t="shared" si="13"/>
        <v>260</v>
      </c>
      <c r="J155" s="59">
        <v>41</v>
      </c>
      <c r="K155" s="56">
        <v>4070</v>
      </c>
      <c r="L155" s="74">
        <f t="shared" si="14"/>
        <v>1017.5</v>
      </c>
      <c r="M155" s="56"/>
      <c r="N155" s="56">
        <v>3905</v>
      </c>
      <c r="O155" s="74">
        <f t="shared" si="15"/>
        <v>976.25</v>
      </c>
      <c r="P155" s="73">
        <v>55</v>
      </c>
      <c r="Q155" s="73">
        <v>4905</v>
      </c>
      <c r="R155" s="74">
        <f t="shared" si="16"/>
        <v>1226.25</v>
      </c>
      <c r="S155" s="73">
        <v>54</v>
      </c>
      <c r="T155" s="178">
        <v>6675</v>
      </c>
      <c r="U155" s="74">
        <f t="shared" si="17"/>
        <v>1668.75</v>
      </c>
    </row>
    <row r="156" spans="1:21">
      <c r="A156" s="54" t="s">
        <v>590</v>
      </c>
      <c r="B156" s="55" t="s">
        <v>591</v>
      </c>
      <c r="C156" s="58" t="str">
        <f>VLOOKUP(A156,Remark!J:L,3,0)</f>
        <v>PINK</v>
      </c>
      <c r="D156" s="56"/>
      <c r="E156" s="56"/>
      <c r="F156" s="74">
        <f t="shared" si="12"/>
        <v>0</v>
      </c>
      <c r="G156" s="59">
        <v>13</v>
      </c>
      <c r="H156" s="59">
        <v>1085</v>
      </c>
      <c r="I156" s="74">
        <f t="shared" si="13"/>
        <v>271.25</v>
      </c>
      <c r="J156" s="59">
        <v>69</v>
      </c>
      <c r="K156" s="56">
        <v>6265</v>
      </c>
      <c r="L156" s="74">
        <f t="shared" si="14"/>
        <v>1566.25</v>
      </c>
      <c r="M156" s="56"/>
      <c r="N156" s="56">
        <v>5965</v>
      </c>
      <c r="O156" s="74">
        <f t="shared" si="15"/>
        <v>1491.25</v>
      </c>
      <c r="P156" s="73">
        <v>100</v>
      </c>
      <c r="Q156" s="73">
        <v>11135</v>
      </c>
      <c r="R156" s="74">
        <f t="shared" si="16"/>
        <v>2783.75</v>
      </c>
      <c r="S156" s="73">
        <v>121</v>
      </c>
      <c r="T156" s="178">
        <v>13655</v>
      </c>
      <c r="U156" s="74">
        <f t="shared" si="17"/>
        <v>3413.75</v>
      </c>
    </row>
    <row r="157" spans="1:21">
      <c r="A157" s="54" t="s">
        <v>592</v>
      </c>
      <c r="B157" s="55" t="s">
        <v>593</v>
      </c>
      <c r="C157" s="58" t="str">
        <f>VLOOKUP(A157,Remark!J:L,3,0)</f>
        <v>NAIN</v>
      </c>
      <c r="D157" s="56"/>
      <c r="E157" s="56"/>
      <c r="F157" s="74">
        <f t="shared" si="12"/>
        <v>0</v>
      </c>
      <c r="G157" s="59"/>
      <c r="H157" s="59"/>
      <c r="I157" s="74">
        <f t="shared" si="13"/>
        <v>0</v>
      </c>
      <c r="J157" s="59">
        <v>9</v>
      </c>
      <c r="K157" s="56">
        <v>1155</v>
      </c>
      <c r="L157" s="74">
        <f t="shared" si="14"/>
        <v>288.75</v>
      </c>
      <c r="M157" s="56"/>
      <c r="N157" s="56">
        <v>5920</v>
      </c>
      <c r="O157" s="74">
        <f t="shared" si="15"/>
        <v>1480</v>
      </c>
      <c r="P157" s="73">
        <v>21</v>
      </c>
      <c r="Q157" s="73">
        <v>2115</v>
      </c>
      <c r="R157" s="74">
        <f t="shared" si="16"/>
        <v>528.75</v>
      </c>
      <c r="S157" s="73">
        <v>5</v>
      </c>
      <c r="T157" s="178">
        <v>490</v>
      </c>
      <c r="U157" s="74">
        <f t="shared" si="17"/>
        <v>122.5</v>
      </c>
    </row>
    <row r="158" spans="1:21">
      <c r="A158" s="54" t="s">
        <v>594</v>
      </c>
      <c r="B158" s="55" t="s">
        <v>595</v>
      </c>
      <c r="C158" s="58" t="str">
        <f>VLOOKUP(A158,Remark!J:L,3,0)</f>
        <v>KKAW</v>
      </c>
      <c r="D158" s="56"/>
      <c r="E158" s="56"/>
      <c r="F158" s="74">
        <f t="shared" si="12"/>
        <v>0</v>
      </c>
      <c r="G158" s="59"/>
      <c r="H158" s="59"/>
      <c r="I158" s="74">
        <f t="shared" si="13"/>
        <v>0</v>
      </c>
      <c r="J158" s="59">
        <v>0</v>
      </c>
      <c r="K158" s="56">
        <v>0</v>
      </c>
      <c r="L158" s="74">
        <f t="shared" si="14"/>
        <v>0</v>
      </c>
      <c r="M158" s="56"/>
      <c r="N158" s="56">
        <v>3115</v>
      </c>
      <c r="O158" s="74">
        <f t="shared" si="15"/>
        <v>778.75</v>
      </c>
      <c r="P158" s="73">
        <v>30</v>
      </c>
      <c r="Q158" s="73">
        <v>4060</v>
      </c>
      <c r="R158" s="74">
        <f t="shared" si="16"/>
        <v>1015</v>
      </c>
      <c r="S158" s="73">
        <v>39</v>
      </c>
      <c r="T158" s="178">
        <v>3760</v>
      </c>
      <c r="U158" s="74">
        <f t="shared" si="17"/>
        <v>940</v>
      </c>
    </row>
    <row r="159" spans="1:21">
      <c r="A159" s="54" t="s">
        <v>596</v>
      </c>
      <c r="B159" s="55" t="s">
        <v>597</v>
      </c>
      <c r="C159" s="58" t="str">
        <f>VLOOKUP(A159,Remark!J:L,3,0)</f>
        <v>PINK</v>
      </c>
      <c r="D159" s="56"/>
      <c r="E159" s="56"/>
      <c r="F159" s="74">
        <f t="shared" si="12"/>
        <v>0</v>
      </c>
      <c r="G159" s="59"/>
      <c r="H159" s="59"/>
      <c r="I159" s="74">
        <f t="shared" si="13"/>
        <v>0</v>
      </c>
      <c r="J159" s="59">
        <v>16</v>
      </c>
      <c r="K159" s="56">
        <v>2590</v>
      </c>
      <c r="L159" s="74">
        <f t="shared" si="14"/>
        <v>647.5</v>
      </c>
      <c r="M159" s="56"/>
      <c r="N159" s="56">
        <v>2175</v>
      </c>
      <c r="O159" s="74">
        <f t="shared" si="15"/>
        <v>543.75</v>
      </c>
      <c r="P159" s="73">
        <v>22</v>
      </c>
      <c r="Q159" s="73">
        <v>2330</v>
      </c>
      <c r="R159" s="74">
        <f t="shared" si="16"/>
        <v>582.5</v>
      </c>
      <c r="S159" s="73">
        <v>19</v>
      </c>
      <c r="T159" s="178">
        <v>1740</v>
      </c>
      <c r="U159" s="74">
        <f t="shared" si="17"/>
        <v>435</v>
      </c>
    </row>
    <row r="160" spans="1:21">
      <c r="A160" s="54" t="s">
        <v>598</v>
      </c>
      <c r="B160" s="55" t="s">
        <v>599</v>
      </c>
      <c r="C160" s="58" t="str">
        <f>VLOOKUP(A160,Remark!J:L,3,0)</f>
        <v>TNON</v>
      </c>
      <c r="D160" s="56"/>
      <c r="E160" s="56"/>
      <c r="F160" s="74">
        <f t="shared" si="12"/>
        <v>0</v>
      </c>
      <c r="G160" s="59">
        <v>1</v>
      </c>
      <c r="H160" s="59">
        <v>60</v>
      </c>
      <c r="I160" s="74">
        <f t="shared" si="13"/>
        <v>15</v>
      </c>
      <c r="J160" s="59">
        <v>2</v>
      </c>
      <c r="K160" s="56">
        <v>310</v>
      </c>
      <c r="L160" s="74">
        <f t="shared" si="14"/>
        <v>77.5</v>
      </c>
      <c r="M160" s="56"/>
      <c r="N160" s="56">
        <v>3960</v>
      </c>
      <c r="O160" s="74">
        <f t="shared" si="15"/>
        <v>990</v>
      </c>
      <c r="P160" s="73">
        <v>83</v>
      </c>
      <c r="Q160" s="73">
        <v>13725</v>
      </c>
      <c r="R160" s="74">
        <f t="shared" si="16"/>
        <v>3431.25</v>
      </c>
      <c r="S160" s="73">
        <v>63</v>
      </c>
      <c r="T160" s="178">
        <v>8365</v>
      </c>
      <c r="U160" s="74">
        <f t="shared" si="17"/>
        <v>2091.25</v>
      </c>
    </row>
    <row r="161" spans="1:21">
      <c r="A161" s="54" t="s">
        <v>600</v>
      </c>
      <c r="B161" s="55" t="s">
        <v>601</v>
      </c>
      <c r="C161" s="58" t="str">
        <f>VLOOKUP(A161,Remark!J:L,3,0)</f>
        <v>TNPT</v>
      </c>
      <c r="D161" s="56"/>
      <c r="E161" s="56"/>
      <c r="F161" s="74">
        <f t="shared" si="12"/>
        <v>0</v>
      </c>
      <c r="G161" s="59">
        <v>12</v>
      </c>
      <c r="H161" s="59">
        <v>965</v>
      </c>
      <c r="I161" s="74">
        <f t="shared" si="13"/>
        <v>241.25</v>
      </c>
      <c r="J161" s="59">
        <v>18</v>
      </c>
      <c r="K161" s="56">
        <v>1850</v>
      </c>
      <c r="L161" s="74">
        <f t="shared" si="14"/>
        <v>462.5</v>
      </c>
      <c r="M161" s="56"/>
      <c r="N161" s="56">
        <v>3655</v>
      </c>
      <c r="O161" s="74">
        <f t="shared" si="15"/>
        <v>913.75</v>
      </c>
      <c r="P161" s="73">
        <v>45</v>
      </c>
      <c r="Q161" s="73">
        <v>4115</v>
      </c>
      <c r="R161" s="74">
        <f t="shared" si="16"/>
        <v>1028.75</v>
      </c>
      <c r="S161" s="73">
        <v>32</v>
      </c>
      <c r="T161" s="178">
        <v>4220</v>
      </c>
      <c r="U161" s="74">
        <f t="shared" si="17"/>
        <v>1055</v>
      </c>
    </row>
    <row r="162" spans="1:21">
      <c r="A162" s="54" t="s">
        <v>603</v>
      </c>
      <c r="B162" s="55" t="s">
        <v>604</v>
      </c>
      <c r="C162" s="58" t="str">
        <f>VLOOKUP(A162,Remark!J:L,3,0)</f>
        <v>BPEE</v>
      </c>
      <c r="D162" s="56"/>
      <c r="E162" s="56"/>
      <c r="F162" s="74">
        <f t="shared" si="12"/>
        <v>0</v>
      </c>
      <c r="G162" s="59">
        <v>4</v>
      </c>
      <c r="H162" s="59">
        <v>450</v>
      </c>
      <c r="I162" s="74">
        <f t="shared" si="13"/>
        <v>112.5</v>
      </c>
      <c r="J162" s="59">
        <v>13</v>
      </c>
      <c r="K162" s="56">
        <v>1485</v>
      </c>
      <c r="L162" s="74">
        <f t="shared" si="14"/>
        <v>371.25</v>
      </c>
      <c r="M162" s="56"/>
      <c r="N162" s="56">
        <v>4100</v>
      </c>
      <c r="O162" s="74">
        <f t="shared" si="15"/>
        <v>1025</v>
      </c>
      <c r="P162" s="73">
        <v>44</v>
      </c>
      <c r="Q162" s="73">
        <v>5205</v>
      </c>
      <c r="R162" s="74">
        <f t="shared" si="16"/>
        <v>1301.25</v>
      </c>
      <c r="S162" s="73">
        <v>31</v>
      </c>
      <c r="T162" s="178">
        <v>3785</v>
      </c>
      <c r="U162" s="74">
        <f t="shared" si="17"/>
        <v>946.25</v>
      </c>
    </row>
    <row r="163" spans="1:21">
      <c r="A163" s="54" t="s">
        <v>605</v>
      </c>
      <c r="B163" s="55" t="s">
        <v>606</v>
      </c>
      <c r="C163" s="58" t="str">
        <f>VLOOKUP(A163,Remark!J:L,3,0)</f>
        <v>SCON</v>
      </c>
      <c r="D163" s="56"/>
      <c r="E163" s="56"/>
      <c r="F163" s="74">
        <f t="shared" si="12"/>
        <v>0</v>
      </c>
      <c r="G163" s="59"/>
      <c r="H163" s="59"/>
      <c r="I163" s="74">
        <f t="shared" si="13"/>
        <v>0</v>
      </c>
      <c r="J163" s="59">
        <v>7</v>
      </c>
      <c r="K163" s="56">
        <v>620</v>
      </c>
      <c r="L163" s="74">
        <f t="shared" si="14"/>
        <v>155</v>
      </c>
      <c r="M163" s="56"/>
      <c r="N163" s="56">
        <v>2120</v>
      </c>
      <c r="O163" s="74">
        <f t="shared" si="15"/>
        <v>530</v>
      </c>
      <c r="P163" s="73">
        <v>19</v>
      </c>
      <c r="Q163" s="73">
        <v>2305</v>
      </c>
      <c r="R163" s="74">
        <f t="shared" si="16"/>
        <v>576.25</v>
      </c>
      <c r="S163" s="73">
        <v>17</v>
      </c>
      <c r="T163" s="178">
        <v>2520</v>
      </c>
      <c r="U163" s="74">
        <f t="shared" si="17"/>
        <v>630</v>
      </c>
    </row>
    <row r="164" spans="1:21">
      <c r="A164" s="54" t="s">
        <v>607</v>
      </c>
      <c r="B164" s="55" t="s">
        <v>608</v>
      </c>
      <c r="C164" s="58" t="str">
        <f>VLOOKUP(A164,Remark!J:L,3,0)</f>
        <v>SLOM</v>
      </c>
      <c r="D164" s="56"/>
      <c r="E164" s="56"/>
      <c r="F164" s="74">
        <f t="shared" si="12"/>
        <v>0</v>
      </c>
      <c r="G164" s="59"/>
      <c r="H164" s="59"/>
      <c r="I164" s="74">
        <f t="shared" si="13"/>
        <v>0</v>
      </c>
      <c r="J164" s="59">
        <v>421</v>
      </c>
      <c r="K164" s="56">
        <v>29740</v>
      </c>
      <c r="L164" s="74">
        <f t="shared" si="14"/>
        <v>7435</v>
      </c>
      <c r="M164" s="56"/>
      <c r="N164" s="56">
        <v>32280</v>
      </c>
      <c r="O164" s="74">
        <f t="shared" si="15"/>
        <v>8070</v>
      </c>
      <c r="P164" s="73">
        <v>290</v>
      </c>
      <c r="Q164" s="73">
        <v>27025</v>
      </c>
      <c r="R164" s="74">
        <f t="shared" si="16"/>
        <v>6756.25</v>
      </c>
      <c r="S164" s="73">
        <v>360</v>
      </c>
      <c r="T164" s="178">
        <v>28730</v>
      </c>
      <c r="U164" s="74">
        <f t="shared" si="17"/>
        <v>7182.5</v>
      </c>
    </row>
    <row r="165" spans="1:21">
      <c r="A165" s="54" t="s">
        <v>609</v>
      </c>
      <c r="B165" s="55" t="s">
        <v>610</v>
      </c>
      <c r="C165" s="58" t="str">
        <f>VLOOKUP(A165,Remark!J:L,3,0)</f>
        <v>TPLU</v>
      </c>
      <c r="D165" s="56"/>
      <c r="E165" s="56"/>
      <c r="F165" s="74">
        <f t="shared" si="12"/>
        <v>0</v>
      </c>
      <c r="G165" s="59">
        <v>4</v>
      </c>
      <c r="H165" s="59">
        <v>265</v>
      </c>
      <c r="I165" s="74">
        <f t="shared" si="13"/>
        <v>66.25</v>
      </c>
      <c r="J165" s="59">
        <v>7</v>
      </c>
      <c r="K165" s="56">
        <v>545</v>
      </c>
      <c r="L165" s="74">
        <f t="shared" si="14"/>
        <v>136.25</v>
      </c>
      <c r="M165" s="56"/>
      <c r="N165" s="56">
        <v>2655</v>
      </c>
      <c r="O165" s="74">
        <f t="shared" si="15"/>
        <v>663.75</v>
      </c>
      <c r="P165" s="73">
        <v>14</v>
      </c>
      <c r="Q165" s="73">
        <v>1420</v>
      </c>
      <c r="R165" s="74">
        <f t="shared" si="16"/>
        <v>355</v>
      </c>
      <c r="S165" s="73">
        <v>20</v>
      </c>
      <c r="T165" s="178">
        <v>2275</v>
      </c>
      <c r="U165" s="74">
        <f t="shared" si="17"/>
        <v>568.75</v>
      </c>
    </row>
    <row r="166" spans="1:21">
      <c r="A166" s="54" t="s">
        <v>611</v>
      </c>
      <c r="B166" s="55" t="s">
        <v>612</v>
      </c>
      <c r="C166" s="58" t="str">
        <f>VLOOKUP(A166,Remark!J:L,3,0)</f>
        <v>CHC4</v>
      </c>
      <c r="D166" s="56"/>
      <c r="E166" s="56"/>
      <c r="F166" s="74">
        <f t="shared" si="12"/>
        <v>0</v>
      </c>
      <c r="G166" s="59">
        <v>5</v>
      </c>
      <c r="H166" s="59">
        <v>285</v>
      </c>
      <c r="I166" s="74">
        <f t="shared" si="13"/>
        <v>71.25</v>
      </c>
      <c r="J166" s="59">
        <v>7</v>
      </c>
      <c r="K166" s="56">
        <v>660</v>
      </c>
      <c r="L166" s="74">
        <f t="shared" si="14"/>
        <v>165</v>
      </c>
      <c r="M166" s="56"/>
      <c r="N166" s="56">
        <v>3165</v>
      </c>
      <c r="O166" s="74">
        <f t="shared" si="15"/>
        <v>791.25</v>
      </c>
      <c r="P166" s="73">
        <v>30</v>
      </c>
      <c r="Q166" s="73">
        <v>2945</v>
      </c>
      <c r="R166" s="74">
        <f t="shared" si="16"/>
        <v>736.25</v>
      </c>
      <c r="S166" s="73">
        <v>22</v>
      </c>
      <c r="T166" s="178">
        <v>3235</v>
      </c>
      <c r="U166" s="74">
        <f t="shared" si="17"/>
        <v>808.75</v>
      </c>
    </row>
    <row r="167" spans="1:21">
      <c r="A167" s="54" t="s">
        <v>613</v>
      </c>
      <c r="B167" s="55" t="s">
        <v>614</v>
      </c>
      <c r="C167" s="58" t="str">
        <f>VLOOKUP(A167,Remark!J:L,3,0)</f>
        <v>TAIT</v>
      </c>
      <c r="D167" s="56"/>
      <c r="E167" s="56"/>
      <c r="F167" s="74">
        <f t="shared" si="12"/>
        <v>0</v>
      </c>
      <c r="G167" s="59">
        <v>4</v>
      </c>
      <c r="H167" s="59">
        <v>505</v>
      </c>
      <c r="I167" s="74">
        <f t="shared" si="13"/>
        <v>126.25</v>
      </c>
      <c r="J167" s="59">
        <v>10</v>
      </c>
      <c r="K167" s="56">
        <v>795</v>
      </c>
      <c r="L167" s="74">
        <f t="shared" si="14"/>
        <v>198.75</v>
      </c>
      <c r="M167" s="56"/>
      <c r="N167" s="56">
        <v>2285</v>
      </c>
      <c r="O167" s="74">
        <f t="shared" si="15"/>
        <v>571.25</v>
      </c>
      <c r="P167" s="73">
        <v>44</v>
      </c>
      <c r="Q167" s="73">
        <v>4960</v>
      </c>
      <c r="R167" s="74">
        <f t="shared" si="16"/>
        <v>1240</v>
      </c>
      <c r="S167" s="73">
        <v>38</v>
      </c>
      <c r="T167" s="178">
        <v>3295</v>
      </c>
      <c r="U167" s="74">
        <f t="shared" si="17"/>
        <v>823.75</v>
      </c>
    </row>
    <row r="168" spans="1:21">
      <c r="A168" s="54" t="s">
        <v>615</v>
      </c>
      <c r="B168" s="55" t="s">
        <v>616</v>
      </c>
      <c r="C168" s="58" t="str">
        <f>VLOOKUP(A168,Remark!J:L,3,0)</f>
        <v>TEPA</v>
      </c>
      <c r="D168" s="56"/>
      <c r="E168" s="56"/>
      <c r="F168" s="74">
        <f t="shared" si="12"/>
        <v>0</v>
      </c>
      <c r="G168" s="59"/>
      <c r="H168" s="59"/>
      <c r="I168" s="74">
        <f t="shared" si="13"/>
        <v>0</v>
      </c>
      <c r="J168" s="59">
        <v>197</v>
      </c>
      <c r="K168" s="56">
        <v>16960</v>
      </c>
      <c r="L168" s="74">
        <f t="shared" si="14"/>
        <v>4240</v>
      </c>
      <c r="M168" s="56"/>
      <c r="N168" s="56"/>
      <c r="O168" s="74">
        <f t="shared" si="15"/>
        <v>0</v>
      </c>
      <c r="P168" s="73">
        <v>0</v>
      </c>
      <c r="Q168" s="73">
        <v>0</v>
      </c>
      <c r="R168" s="74">
        <f t="shared" si="16"/>
        <v>0</v>
      </c>
      <c r="S168" s="73">
        <v>0</v>
      </c>
      <c r="T168" s="178">
        <v>0</v>
      </c>
      <c r="U168" s="74">
        <f t="shared" si="17"/>
        <v>0</v>
      </c>
    </row>
    <row r="169" spans="1:21">
      <c r="A169" s="54" t="s">
        <v>617</v>
      </c>
      <c r="B169" s="55" t="s">
        <v>618</v>
      </c>
      <c r="C169" s="58" t="str">
        <f>VLOOKUP(A169,Remark!J:L,3,0)</f>
        <v>PINK</v>
      </c>
      <c r="D169" s="56"/>
      <c r="E169" s="56"/>
      <c r="F169" s="74">
        <f t="shared" si="12"/>
        <v>0</v>
      </c>
      <c r="G169" s="59">
        <v>18</v>
      </c>
      <c r="H169" s="59">
        <v>1195</v>
      </c>
      <c r="I169" s="74">
        <f t="shared" si="13"/>
        <v>298.75</v>
      </c>
      <c r="J169" s="59">
        <v>22</v>
      </c>
      <c r="K169" s="56">
        <v>1340</v>
      </c>
      <c r="L169" s="74">
        <f t="shared" si="14"/>
        <v>335</v>
      </c>
      <c r="M169" s="56"/>
      <c r="N169" s="56">
        <v>2855</v>
      </c>
      <c r="O169" s="74">
        <f t="shared" si="15"/>
        <v>713.75</v>
      </c>
      <c r="P169" s="73">
        <v>46</v>
      </c>
      <c r="Q169" s="73">
        <v>5245</v>
      </c>
      <c r="R169" s="74">
        <f t="shared" si="16"/>
        <v>1311.25</v>
      </c>
      <c r="S169" s="73">
        <v>103</v>
      </c>
      <c r="T169" s="178">
        <v>7650</v>
      </c>
      <c r="U169" s="74">
        <f t="shared" si="17"/>
        <v>1912.5</v>
      </c>
    </row>
    <row r="170" spans="1:21">
      <c r="A170" s="54" t="s">
        <v>619</v>
      </c>
      <c r="B170" s="55" t="s">
        <v>620</v>
      </c>
      <c r="C170" s="58" t="str">
        <f>VLOOKUP(A170,Remark!J:L,3,0)</f>
        <v>SLOM</v>
      </c>
      <c r="D170" s="56"/>
      <c r="E170" s="56"/>
      <c r="F170" s="74">
        <f t="shared" si="12"/>
        <v>0</v>
      </c>
      <c r="G170" s="59"/>
      <c r="H170" s="59"/>
      <c r="I170" s="74">
        <f t="shared" si="13"/>
        <v>0</v>
      </c>
      <c r="J170" s="59">
        <v>0</v>
      </c>
      <c r="K170" s="56">
        <v>0</v>
      </c>
      <c r="L170" s="74">
        <f t="shared" si="14"/>
        <v>0</v>
      </c>
      <c r="M170" s="56"/>
      <c r="N170" s="56">
        <v>7715</v>
      </c>
      <c r="O170" s="74">
        <f t="shared" si="15"/>
        <v>1928.75</v>
      </c>
      <c r="P170" s="73">
        <v>22</v>
      </c>
      <c r="Q170" s="73">
        <v>1155</v>
      </c>
      <c r="R170" s="74">
        <f t="shared" si="16"/>
        <v>288.75</v>
      </c>
      <c r="S170" s="73">
        <v>3</v>
      </c>
      <c r="T170" s="178">
        <v>510</v>
      </c>
      <c r="U170" s="74">
        <f t="shared" si="17"/>
        <v>127.5</v>
      </c>
    </row>
    <row r="171" spans="1:21">
      <c r="A171" s="54" t="s">
        <v>621</v>
      </c>
      <c r="B171" s="55" t="s">
        <v>622</v>
      </c>
      <c r="C171" s="58" t="str">
        <f>VLOOKUP(A171,Remark!J:L,3,0)</f>
        <v>TSIT</v>
      </c>
      <c r="D171" s="56"/>
      <c r="E171" s="56"/>
      <c r="F171" s="74">
        <f t="shared" si="12"/>
        <v>0</v>
      </c>
      <c r="G171" s="59"/>
      <c r="H171" s="59"/>
      <c r="I171" s="74">
        <f t="shared" si="13"/>
        <v>0</v>
      </c>
      <c r="J171" s="59">
        <v>14</v>
      </c>
      <c r="K171" s="56">
        <v>1385</v>
      </c>
      <c r="L171" s="74">
        <f t="shared" si="14"/>
        <v>346.25</v>
      </c>
      <c r="M171" s="56"/>
      <c r="N171" s="56">
        <v>4175</v>
      </c>
      <c r="O171" s="74">
        <f t="shared" si="15"/>
        <v>1043.75</v>
      </c>
      <c r="P171" s="73">
        <v>37</v>
      </c>
      <c r="Q171" s="73">
        <v>3665</v>
      </c>
      <c r="R171" s="74">
        <f t="shared" si="16"/>
        <v>916.25</v>
      </c>
      <c r="S171" s="73">
        <v>31</v>
      </c>
      <c r="T171" s="178">
        <v>2955</v>
      </c>
      <c r="U171" s="74">
        <f t="shared" si="17"/>
        <v>738.75</v>
      </c>
    </row>
    <row r="172" spans="1:21">
      <c r="A172" s="54" t="s">
        <v>623</v>
      </c>
      <c r="B172" s="55" t="s">
        <v>624</v>
      </c>
      <c r="C172" s="58" t="str">
        <f>VLOOKUP(A172,Remark!J:L,3,0)</f>
        <v>SLOM</v>
      </c>
      <c r="D172" s="56"/>
      <c r="E172" s="56"/>
      <c r="F172" s="74">
        <f t="shared" si="12"/>
        <v>0</v>
      </c>
      <c r="G172" s="59"/>
      <c r="H172" s="59"/>
      <c r="I172" s="74">
        <f t="shared" si="13"/>
        <v>0</v>
      </c>
      <c r="J172" s="59">
        <v>82</v>
      </c>
      <c r="K172" s="56">
        <v>6000</v>
      </c>
      <c r="L172" s="74">
        <f t="shared" si="14"/>
        <v>1500</v>
      </c>
      <c r="M172" s="56"/>
      <c r="N172" s="56">
        <v>8720</v>
      </c>
      <c r="O172" s="74">
        <f t="shared" si="15"/>
        <v>2180</v>
      </c>
      <c r="P172" s="73">
        <v>82</v>
      </c>
      <c r="Q172" s="73">
        <v>7360</v>
      </c>
      <c r="R172" s="74">
        <f t="shared" si="16"/>
        <v>1840</v>
      </c>
      <c r="S172" s="73">
        <v>112</v>
      </c>
      <c r="T172" s="178">
        <v>10795</v>
      </c>
      <c r="U172" s="74">
        <f t="shared" si="17"/>
        <v>2698.75</v>
      </c>
    </row>
    <row r="173" spans="1:21">
      <c r="A173" s="54" t="s">
        <v>625</v>
      </c>
      <c r="B173" s="55" t="s">
        <v>626</v>
      </c>
      <c r="C173" s="58" t="str">
        <f>VLOOKUP(A173,Remark!J:L,3,0)</f>
        <v>SCON</v>
      </c>
      <c r="D173" s="56"/>
      <c r="E173" s="56"/>
      <c r="F173" s="74">
        <f t="shared" si="12"/>
        <v>0</v>
      </c>
      <c r="G173" s="59">
        <v>3</v>
      </c>
      <c r="H173" s="59">
        <v>570</v>
      </c>
      <c r="I173" s="74">
        <f t="shared" si="13"/>
        <v>142.5</v>
      </c>
      <c r="J173" s="59">
        <v>51</v>
      </c>
      <c r="K173" s="56">
        <v>4150</v>
      </c>
      <c r="L173" s="74">
        <f t="shared" si="14"/>
        <v>1037.5</v>
      </c>
      <c r="M173" s="56"/>
      <c r="N173" s="56">
        <v>9335</v>
      </c>
      <c r="O173" s="74">
        <f t="shared" si="15"/>
        <v>2333.75</v>
      </c>
      <c r="P173" s="73">
        <v>13</v>
      </c>
      <c r="Q173" s="73">
        <v>2775</v>
      </c>
      <c r="R173" s="74">
        <f t="shared" si="16"/>
        <v>693.75</v>
      </c>
      <c r="S173" s="73">
        <v>37</v>
      </c>
      <c r="T173" s="178">
        <v>3600</v>
      </c>
      <c r="U173" s="74">
        <f t="shared" si="17"/>
        <v>900</v>
      </c>
    </row>
    <row r="174" spans="1:21">
      <c r="A174" s="54" t="s">
        <v>627</v>
      </c>
      <c r="B174" s="55" t="s">
        <v>628</v>
      </c>
      <c r="C174" s="58" t="str">
        <f>VLOOKUP(A174,Remark!J:L,3,0)</f>
        <v>ONUT</v>
      </c>
      <c r="D174" s="56"/>
      <c r="E174" s="56"/>
      <c r="F174" s="74">
        <f t="shared" si="12"/>
        <v>0</v>
      </c>
      <c r="G174" s="59">
        <v>17</v>
      </c>
      <c r="H174" s="59">
        <v>800</v>
      </c>
      <c r="I174" s="74">
        <f t="shared" si="13"/>
        <v>200</v>
      </c>
      <c r="J174" s="59">
        <v>8</v>
      </c>
      <c r="K174" s="56">
        <v>590</v>
      </c>
      <c r="L174" s="74">
        <f t="shared" si="14"/>
        <v>147.5</v>
      </c>
      <c r="M174" s="56"/>
      <c r="N174" s="56"/>
      <c r="O174" s="74">
        <f t="shared" si="15"/>
        <v>0</v>
      </c>
      <c r="P174" s="73">
        <v>0</v>
      </c>
      <c r="Q174" s="73">
        <v>0</v>
      </c>
      <c r="R174" s="74">
        <f t="shared" si="16"/>
        <v>0</v>
      </c>
      <c r="S174" s="73">
        <v>0</v>
      </c>
      <c r="T174" s="178">
        <v>0</v>
      </c>
      <c r="U174" s="74">
        <f t="shared" si="17"/>
        <v>0</v>
      </c>
    </row>
    <row r="175" spans="1:21">
      <c r="A175" s="54" t="s">
        <v>629</v>
      </c>
      <c r="B175" s="55" t="s">
        <v>630</v>
      </c>
      <c r="C175" s="58" t="str">
        <f>VLOOKUP(A175,Remark!J:L,3,0)</f>
        <v>SLOM</v>
      </c>
      <c r="D175" s="56"/>
      <c r="E175" s="56"/>
      <c r="F175" s="74">
        <f t="shared" si="12"/>
        <v>0</v>
      </c>
      <c r="G175" s="59"/>
      <c r="H175" s="59"/>
      <c r="I175" s="74">
        <f t="shared" si="13"/>
        <v>0</v>
      </c>
      <c r="J175" s="59">
        <v>1</v>
      </c>
      <c r="K175" s="56">
        <v>80</v>
      </c>
      <c r="L175" s="74">
        <f t="shared" si="14"/>
        <v>20</v>
      </c>
      <c r="M175" s="56"/>
      <c r="N175" s="56">
        <v>900</v>
      </c>
      <c r="O175" s="74">
        <f t="shared" si="15"/>
        <v>225</v>
      </c>
      <c r="P175" s="73">
        <v>21</v>
      </c>
      <c r="Q175" s="73">
        <v>2225</v>
      </c>
      <c r="R175" s="74">
        <f t="shared" si="16"/>
        <v>556.25</v>
      </c>
      <c r="S175" s="73">
        <v>18</v>
      </c>
      <c r="T175" s="178">
        <v>2200</v>
      </c>
      <c r="U175" s="74">
        <f t="shared" si="17"/>
        <v>550</v>
      </c>
    </row>
    <row r="176" spans="1:21">
      <c r="A176" s="54" t="s">
        <v>631</v>
      </c>
      <c r="B176" s="55" t="s">
        <v>632</v>
      </c>
      <c r="C176" s="58" t="str">
        <f>VLOOKUP(A176,Remark!J:L,3,0)</f>
        <v>TEPA</v>
      </c>
      <c r="D176" s="56"/>
      <c r="E176" s="56"/>
      <c r="F176" s="74">
        <f t="shared" si="12"/>
        <v>0</v>
      </c>
      <c r="G176" s="59">
        <v>3</v>
      </c>
      <c r="H176" s="59">
        <v>225</v>
      </c>
      <c r="I176" s="74">
        <f t="shared" si="13"/>
        <v>56.25</v>
      </c>
      <c r="J176" s="59">
        <v>30</v>
      </c>
      <c r="K176" s="56">
        <v>3155</v>
      </c>
      <c r="L176" s="74">
        <f t="shared" si="14"/>
        <v>788.75</v>
      </c>
      <c r="M176" s="56"/>
      <c r="N176" s="56">
        <v>8300</v>
      </c>
      <c r="O176" s="74">
        <f t="shared" si="15"/>
        <v>2075</v>
      </c>
      <c r="P176" s="73">
        <v>102</v>
      </c>
      <c r="Q176" s="73">
        <v>13715</v>
      </c>
      <c r="R176" s="74">
        <f t="shared" si="16"/>
        <v>3428.75</v>
      </c>
      <c r="S176" s="73">
        <v>48</v>
      </c>
      <c r="T176" s="178">
        <v>4785</v>
      </c>
      <c r="U176" s="74">
        <f t="shared" si="17"/>
        <v>1196.25</v>
      </c>
    </row>
    <row r="177" spans="1:21">
      <c r="A177" s="54" t="s">
        <v>633</v>
      </c>
      <c r="B177" s="55" t="s">
        <v>634</v>
      </c>
      <c r="C177" s="58" t="str">
        <f>VLOOKUP(A177,Remark!J:L,3,0)</f>
        <v>SLOM</v>
      </c>
      <c r="D177" s="56"/>
      <c r="E177" s="56"/>
      <c r="F177" s="74">
        <f t="shared" si="12"/>
        <v>0</v>
      </c>
      <c r="G177" s="59"/>
      <c r="H177" s="59"/>
      <c r="I177" s="74">
        <f t="shared" si="13"/>
        <v>0</v>
      </c>
      <c r="J177" s="59">
        <v>11</v>
      </c>
      <c r="K177" s="56">
        <v>950</v>
      </c>
      <c r="L177" s="74">
        <f t="shared" si="14"/>
        <v>237.5</v>
      </c>
      <c r="M177" s="56"/>
      <c r="N177" s="56">
        <v>3155</v>
      </c>
      <c r="O177" s="74">
        <f t="shared" si="15"/>
        <v>788.75</v>
      </c>
      <c r="P177" s="73">
        <v>29</v>
      </c>
      <c r="Q177" s="73">
        <v>2990</v>
      </c>
      <c r="R177" s="74">
        <f t="shared" si="16"/>
        <v>747.5</v>
      </c>
      <c r="S177" s="73">
        <v>31</v>
      </c>
      <c r="T177" s="178">
        <v>2970</v>
      </c>
      <c r="U177" s="74">
        <f t="shared" si="17"/>
        <v>742.5</v>
      </c>
    </row>
    <row r="178" spans="1:21">
      <c r="A178" s="54" t="s">
        <v>635</v>
      </c>
      <c r="B178" s="55" t="s">
        <v>636</v>
      </c>
      <c r="C178" s="58" t="str">
        <f>VLOOKUP(A178,Remark!J:L,3,0)</f>
        <v>TYA3</v>
      </c>
      <c r="D178" s="56"/>
      <c r="E178" s="56"/>
      <c r="F178" s="74">
        <f t="shared" si="12"/>
        <v>0</v>
      </c>
      <c r="G178" s="59"/>
      <c r="H178" s="59"/>
      <c r="I178" s="74">
        <f t="shared" si="13"/>
        <v>0</v>
      </c>
      <c r="J178" s="59">
        <v>41</v>
      </c>
      <c r="K178" s="56">
        <v>2545</v>
      </c>
      <c r="L178" s="74">
        <f t="shared" si="14"/>
        <v>636.25</v>
      </c>
      <c r="M178" s="56"/>
      <c r="N178" s="56">
        <v>4610</v>
      </c>
      <c r="O178" s="74">
        <f t="shared" si="15"/>
        <v>1152.5</v>
      </c>
      <c r="P178" s="73">
        <v>50</v>
      </c>
      <c r="Q178" s="73">
        <v>3845</v>
      </c>
      <c r="R178" s="74">
        <f t="shared" si="16"/>
        <v>961.25</v>
      </c>
      <c r="S178" s="73">
        <v>64</v>
      </c>
      <c r="T178" s="178">
        <v>4605</v>
      </c>
      <c r="U178" s="74">
        <f t="shared" si="17"/>
        <v>1151.25</v>
      </c>
    </row>
    <row r="179" spans="1:21">
      <c r="A179" s="54" t="s">
        <v>638</v>
      </c>
      <c r="B179" s="55" t="s">
        <v>639</v>
      </c>
      <c r="C179" s="58" t="str">
        <f>VLOOKUP(A179,Remark!J:L,3,0)</f>
        <v>SLOM</v>
      </c>
      <c r="D179" s="56"/>
      <c r="E179" s="56"/>
      <c r="F179" s="74">
        <f t="shared" si="12"/>
        <v>0</v>
      </c>
      <c r="G179" s="59"/>
      <c r="H179" s="59"/>
      <c r="I179" s="74">
        <f t="shared" si="13"/>
        <v>0</v>
      </c>
      <c r="J179" s="59">
        <v>28</v>
      </c>
      <c r="K179" s="56">
        <v>5530</v>
      </c>
      <c r="L179" s="74">
        <f t="shared" si="14"/>
        <v>1382.5</v>
      </c>
      <c r="M179" s="56"/>
      <c r="N179" s="56">
        <v>19030</v>
      </c>
      <c r="O179" s="74">
        <f t="shared" si="15"/>
        <v>4757.5</v>
      </c>
      <c r="P179" s="73">
        <v>51</v>
      </c>
      <c r="Q179" s="73">
        <v>10770</v>
      </c>
      <c r="R179" s="74">
        <f t="shared" si="16"/>
        <v>2692.5</v>
      </c>
      <c r="S179" s="73">
        <v>42</v>
      </c>
      <c r="T179" s="178">
        <v>9030</v>
      </c>
      <c r="U179" s="74">
        <f t="shared" si="17"/>
        <v>2257.5</v>
      </c>
    </row>
    <row r="180" spans="1:21">
      <c r="A180" s="54" t="s">
        <v>640</v>
      </c>
      <c r="B180" s="55" t="s">
        <v>641</v>
      </c>
      <c r="C180" s="58" t="str">
        <f>VLOOKUP(A180,Remark!J:L,3,0)</f>
        <v>SUKS</v>
      </c>
      <c r="D180" s="56"/>
      <c r="E180" s="56"/>
      <c r="F180" s="74">
        <f t="shared" si="12"/>
        <v>0</v>
      </c>
      <c r="G180" s="59">
        <v>85</v>
      </c>
      <c r="H180" s="59">
        <v>8320</v>
      </c>
      <c r="I180" s="74">
        <f t="shared" si="13"/>
        <v>2080</v>
      </c>
      <c r="J180" s="59">
        <v>187</v>
      </c>
      <c r="K180" s="56">
        <v>20630</v>
      </c>
      <c r="L180" s="74">
        <f t="shared" si="14"/>
        <v>5157.5</v>
      </c>
      <c r="M180" s="56"/>
      <c r="N180" s="56">
        <v>19740</v>
      </c>
      <c r="O180" s="74">
        <f t="shared" si="15"/>
        <v>4935</v>
      </c>
      <c r="P180" s="73">
        <v>290</v>
      </c>
      <c r="Q180" s="73">
        <v>29210</v>
      </c>
      <c r="R180" s="74">
        <f t="shared" si="16"/>
        <v>7302.5</v>
      </c>
      <c r="S180" s="73">
        <v>381</v>
      </c>
      <c r="T180" s="178">
        <v>31945</v>
      </c>
      <c r="U180" s="74">
        <f t="shared" si="17"/>
        <v>7986.25</v>
      </c>
    </row>
    <row r="181" spans="1:21">
      <c r="A181" s="54" t="s">
        <v>642</v>
      </c>
      <c r="B181" s="55" t="s">
        <v>643</v>
      </c>
      <c r="C181" s="58" t="str">
        <f>VLOOKUP(A181,Remark!J:L,3,0)</f>
        <v>SLOM</v>
      </c>
      <c r="D181" s="56"/>
      <c r="E181" s="56"/>
      <c r="F181" s="74">
        <f t="shared" si="12"/>
        <v>0</v>
      </c>
      <c r="G181" s="59"/>
      <c r="H181" s="59"/>
      <c r="I181" s="74">
        <f t="shared" si="13"/>
        <v>0</v>
      </c>
      <c r="J181" s="59">
        <v>0</v>
      </c>
      <c r="K181" s="56">
        <v>0</v>
      </c>
      <c r="L181" s="74">
        <f t="shared" si="14"/>
        <v>0</v>
      </c>
      <c r="M181" s="56"/>
      <c r="N181" s="56">
        <v>285</v>
      </c>
      <c r="O181" s="74">
        <f t="shared" si="15"/>
        <v>71.25</v>
      </c>
      <c r="P181" s="73">
        <v>1</v>
      </c>
      <c r="Q181" s="73">
        <v>130</v>
      </c>
      <c r="R181" s="74">
        <f t="shared" si="16"/>
        <v>32.5</v>
      </c>
      <c r="S181" s="73">
        <v>4</v>
      </c>
      <c r="T181" s="178">
        <v>340</v>
      </c>
      <c r="U181" s="74">
        <f t="shared" si="17"/>
        <v>85</v>
      </c>
    </row>
    <row r="182" spans="1:21">
      <c r="A182" s="54" t="s">
        <v>644</v>
      </c>
      <c r="B182" s="55" t="s">
        <v>645</v>
      </c>
      <c r="C182" s="58" t="str">
        <f>VLOOKUP(A182,Remark!J:L,3,0)</f>
        <v>SLOM</v>
      </c>
      <c r="D182" s="56"/>
      <c r="E182" s="56"/>
      <c r="F182" s="74">
        <f t="shared" si="12"/>
        <v>0</v>
      </c>
      <c r="G182" s="59"/>
      <c r="H182" s="59"/>
      <c r="I182" s="74">
        <f t="shared" si="13"/>
        <v>0</v>
      </c>
      <c r="J182" s="59">
        <v>0</v>
      </c>
      <c r="K182" s="56">
        <v>0</v>
      </c>
      <c r="L182" s="74">
        <f t="shared" si="14"/>
        <v>0</v>
      </c>
      <c r="M182" s="56"/>
      <c r="N182" s="56"/>
      <c r="O182" s="74">
        <f t="shared" si="15"/>
        <v>0</v>
      </c>
      <c r="P182" s="73">
        <v>5</v>
      </c>
      <c r="Q182" s="73">
        <v>960</v>
      </c>
      <c r="R182" s="74">
        <f t="shared" si="16"/>
        <v>240</v>
      </c>
      <c r="S182" s="73">
        <v>3</v>
      </c>
      <c r="T182" s="178">
        <v>235</v>
      </c>
      <c r="U182" s="74">
        <f t="shared" si="17"/>
        <v>58.75</v>
      </c>
    </row>
    <row r="183" spans="1:21">
      <c r="A183" s="54" t="s">
        <v>646</v>
      </c>
      <c r="B183" s="55" t="s">
        <v>647</v>
      </c>
      <c r="C183" s="58" t="str">
        <f>VLOOKUP(A183,Remark!J:L,3,0)</f>
        <v>SLOM</v>
      </c>
      <c r="D183" s="56"/>
      <c r="E183" s="56"/>
      <c r="F183" s="74">
        <f t="shared" si="12"/>
        <v>0</v>
      </c>
      <c r="G183" s="59"/>
      <c r="H183" s="59"/>
      <c r="I183" s="74">
        <f t="shared" si="13"/>
        <v>0</v>
      </c>
      <c r="J183" s="59">
        <v>0</v>
      </c>
      <c r="K183" s="56">
        <v>0</v>
      </c>
      <c r="L183" s="74">
        <f t="shared" si="14"/>
        <v>0</v>
      </c>
      <c r="M183" s="56"/>
      <c r="N183" s="56"/>
      <c r="O183" s="74">
        <f t="shared" si="15"/>
        <v>0</v>
      </c>
      <c r="P183" s="73">
        <v>6</v>
      </c>
      <c r="Q183" s="73">
        <v>680</v>
      </c>
      <c r="R183" s="74">
        <f t="shared" si="16"/>
        <v>170</v>
      </c>
      <c r="S183" s="73">
        <v>22</v>
      </c>
      <c r="T183" s="178">
        <v>2700</v>
      </c>
      <c r="U183" s="74">
        <f t="shared" si="17"/>
        <v>675</v>
      </c>
    </row>
    <row r="184" spans="1:21">
      <c r="A184" s="54" t="s">
        <v>648</v>
      </c>
      <c r="B184" s="55" t="s">
        <v>649</v>
      </c>
      <c r="C184" s="58" t="str">
        <f>VLOOKUP(A184,Remark!J:L,3,0)</f>
        <v>NLCH</v>
      </c>
      <c r="D184" s="56"/>
      <c r="E184" s="56"/>
      <c r="F184" s="74">
        <f t="shared" si="12"/>
        <v>0</v>
      </c>
      <c r="G184" s="59"/>
      <c r="H184" s="59"/>
      <c r="I184" s="74">
        <f t="shared" si="13"/>
        <v>0</v>
      </c>
      <c r="J184" s="59">
        <v>0</v>
      </c>
      <c r="K184" s="56">
        <v>0</v>
      </c>
      <c r="L184" s="74">
        <f t="shared" si="14"/>
        <v>0</v>
      </c>
      <c r="M184" s="56"/>
      <c r="N184" s="56">
        <v>325</v>
      </c>
      <c r="O184" s="74">
        <f t="shared" si="15"/>
        <v>81.25</v>
      </c>
      <c r="P184" s="73">
        <v>23</v>
      </c>
      <c r="Q184" s="73">
        <v>2885</v>
      </c>
      <c r="R184" s="74">
        <f t="shared" si="16"/>
        <v>721.25</v>
      </c>
      <c r="S184" s="73">
        <v>8</v>
      </c>
      <c r="T184" s="178">
        <v>1530</v>
      </c>
      <c r="U184" s="74">
        <f t="shared" si="17"/>
        <v>382.5</v>
      </c>
    </row>
    <row r="185" spans="1:21">
      <c r="A185" s="54" t="s">
        <v>650</v>
      </c>
      <c r="B185" s="55" t="s">
        <v>651</v>
      </c>
      <c r="C185" s="58" t="str">
        <f>VLOOKUP(A185,Remark!J:L,3,0)</f>
        <v>SLOM</v>
      </c>
      <c r="D185" s="56"/>
      <c r="E185" s="56"/>
      <c r="F185" s="74">
        <f t="shared" si="12"/>
        <v>0</v>
      </c>
      <c r="G185" s="59"/>
      <c r="H185" s="59"/>
      <c r="I185" s="74">
        <f t="shared" si="13"/>
        <v>0</v>
      </c>
      <c r="J185" s="59">
        <v>2</v>
      </c>
      <c r="K185" s="56">
        <v>140</v>
      </c>
      <c r="L185" s="74">
        <f t="shared" si="14"/>
        <v>35</v>
      </c>
      <c r="M185" s="56"/>
      <c r="N185" s="56">
        <v>100</v>
      </c>
      <c r="O185" s="74">
        <f t="shared" si="15"/>
        <v>25</v>
      </c>
      <c r="P185" s="73">
        <v>0</v>
      </c>
      <c r="Q185" s="73">
        <v>180</v>
      </c>
      <c r="R185" s="74">
        <f t="shared" si="16"/>
        <v>45</v>
      </c>
      <c r="S185" s="73">
        <v>10</v>
      </c>
      <c r="T185" s="178">
        <v>1040</v>
      </c>
      <c r="U185" s="74">
        <f t="shared" si="17"/>
        <v>260</v>
      </c>
    </row>
    <row r="186" spans="1:21">
      <c r="A186" s="54" t="s">
        <v>652</v>
      </c>
      <c r="B186" s="55" t="s">
        <v>653</v>
      </c>
      <c r="C186" s="58" t="str">
        <f>VLOOKUP(A186,Remark!J:L,3,0)</f>
        <v>SUKS</v>
      </c>
      <c r="D186" s="56"/>
      <c r="E186" s="56"/>
      <c r="F186" s="74">
        <f t="shared" si="12"/>
        <v>0</v>
      </c>
      <c r="G186" s="59"/>
      <c r="H186" s="59"/>
      <c r="I186" s="74">
        <f t="shared" si="13"/>
        <v>0</v>
      </c>
      <c r="J186" s="59">
        <v>0</v>
      </c>
      <c r="K186" s="56">
        <v>0</v>
      </c>
      <c r="L186" s="74">
        <f t="shared" si="14"/>
        <v>0</v>
      </c>
      <c r="M186" s="56"/>
      <c r="N186" s="56">
        <v>230</v>
      </c>
      <c r="O186" s="74">
        <f t="shared" si="15"/>
        <v>57.5</v>
      </c>
      <c r="P186" s="73">
        <v>69</v>
      </c>
      <c r="Q186" s="73">
        <v>6955</v>
      </c>
      <c r="R186" s="74">
        <f t="shared" si="16"/>
        <v>1738.75</v>
      </c>
      <c r="S186" s="73">
        <v>90</v>
      </c>
      <c r="T186" s="178">
        <v>9630</v>
      </c>
      <c r="U186" s="74">
        <f t="shared" si="17"/>
        <v>2407.5</v>
      </c>
    </row>
    <row r="187" spans="1:21">
      <c r="A187" s="54" t="s">
        <v>654</v>
      </c>
      <c r="B187" s="55" t="s">
        <v>655</v>
      </c>
      <c r="C187" s="58" t="str">
        <f>VLOOKUP(A187,Remark!J:L,3,0)</f>
        <v>ONUT</v>
      </c>
      <c r="D187" s="56"/>
      <c r="E187" s="56"/>
      <c r="F187" s="74">
        <f t="shared" si="12"/>
        <v>0</v>
      </c>
      <c r="G187" s="59"/>
      <c r="H187" s="59"/>
      <c r="I187" s="74">
        <f t="shared" si="13"/>
        <v>0</v>
      </c>
      <c r="J187" s="59">
        <v>0</v>
      </c>
      <c r="K187" s="56">
        <v>0</v>
      </c>
      <c r="L187" s="74">
        <f t="shared" si="14"/>
        <v>0</v>
      </c>
      <c r="M187" s="56"/>
      <c r="N187" s="56">
        <v>105</v>
      </c>
      <c r="O187" s="74">
        <f t="shared" si="15"/>
        <v>26.25</v>
      </c>
      <c r="P187" s="73">
        <v>17</v>
      </c>
      <c r="Q187" s="73">
        <v>1845</v>
      </c>
      <c r="R187" s="74">
        <f t="shared" si="16"/>
        <v>461.25</v>
      </c>
      <c r="S187" s="73">
        <v>15</v>
      </c>
      <c r="T187" s="178">
        <v>1485</v>
      </c>
      <c r="U187" s="74">
        <f t="shared" si="17"/>
        <v>371.25</v>
      </c>
    </row>
    <row r="188" spans="1:21">
      <c r="A188" s="54" t="s">
        <v>656</v>
      </c>
      <c r="B188" s="55" t="s">
        <v>657</v>
      </c>
      <c r="C188" s="58" t="str">
        <f>VLOOKUP(A188,Remark!J:L,3,0)</f>
        <v>SLOM</v>
      </c>
      <c r="D188" s="56"/>
      <c r="E188" s="56"/>
      <c r="F188" s="74">
        <f t="shared" si="12"/>
        <v>0</v>
      </c>
      <c r="G188" s="59"/>
      <c r="H188" s="59"/>
      <c r="I188" s="74">
        <f t="shared" si="13"/>
        <v>0</v>
      </c>
      <c r="J188" s="59">
        <v>11</v>
      </c>
      <c r="K188" s="56">
        <v>825</v>
      </c>
      <c r="L188" s="74">
        <f t="shared" si="14"/>
        <v>206.25</v>
      </c>
      <c r="M188" s="56"/>
      <c r="N188" s="56">
        <v>2500</v>
      </c>
      <c r="O188" s="74">
        <f t="shared" si="15"/>
        <v>625</v>
      </c>
      <c r="P188" s="73">
        <v>49</v>
      </c>
      <c r="Q188" s="73">
        <v>4080</v>
      </c>
      <c r="R188" s="74">
        <f t="shared" si="16"/>
        <v>1020</v>
      </c>
      <c r="S188" s="73">
        <v>39</v>
      </c>
      <c r="T188" s="178">
        <v>3990</v>
      </c>
      <c r="U188" s="74">
        <f t="shared" si="17"/>
        <v>997.5</v>
      </c>
    </row>
    <row r="189" spans="1:21">
      <c r="A189" s="54" t="s">
        <v>658</v>
      </c>
      <c r="B189" s="55" t="s">
        <v>659</v>
      </c>
      <c r="C189" s="58" t="str">
        <f>VLOOKUP(A189,Remark!J:L,3,0)</f>
        <v>SLOM</v>
      </c>
      <c r="D189" s="56"/>
      <c r="E189" s="56"/>
      <c r="F189" s="74">
        <f t="shared" si="12"/>
        <v>0</v>
      </c>
      <c r="G189" s="59"/>
      <c r="H189" s="59"/>
      <c r="I189" s="74">
        <f t="shared" si="13"/>
        <v>0</v>
      </c>
      <c r="J189" s="59">
        <v>0</v>
      </c>
      <c r="K189" s="56">
        <v>0</v>
      </c>
      <c r="L189" s="74">
        <f t="shared" si="14"/>
        <v>0</v>
      </c>
      <c r="M189" s="56"/>
      <c r="N189" s="56"/>
      <c r="O189" s="74">
        <f t="shared" si="15"/>
        <v>0</v>
      </c>
      <c r="P189" s="73">
        <v>1</v>
      </c>
      <c r="Q189" s="73">
        <v>45</v>
      </c>
      <c r="R189" s="74">
        <f t="shared" si="16"/>
        <v>11.25</v>
      </c>
      <c r="S189" s="73">
        <v>0</v>
      </c>
      <c r="T189" s="178">
        <v>0</v>
      </c>
      <c r="U189" s="74">
        <f t="shared" si="17"/>
        <v>0</v>
      </c>
    </row>
    <row r="190" spans="1:21">
      <c r="A190" s="54" t="s">
        <v>660</v>
      </c>
      <c r="B190" s="55" t="s">
        <v>661</v>
      </c>
      <c r="C190" s="58" t="str">
        <f>VLOOKUP(A190,Remark!J:L,3,0)</f>
        <v>SLOM</v>
      </c>
      <c r="D190" s="56"/>
      <c r="E190" s="56"/>
      <c r="F190" s="74">
        <f t="shared" si="12"/>
        <v>0</v>
      </c>
      <c r="G190" s="59"/>
      <c r="H190" s="59"/>
      <c r="I190" s="74">
        <f t="shared" si="13"/>
        <v>0</v>
      </c>
      <c r="J190" s="59">
        <v>0</v>
      </c>
      <c r="K190" s="56">
        <v>0</v>
      </c>
      <c r="L190" s="74">
        <f t="shared" si="14"/>
        <v>0</v>
      </c>
      <c r="M190" s="56"/>
      <c r="N190" s="56"/>
      <c r="O190" s="74">
        <f t="shared" si="15"/>
        <v>0</v>
      </c>
      <c r="P190" s="73">
        <v>8</v>
      </c>
      <c r="Q190" s="73">
        <v>920</v>
      </c>
      <c r="R190" s="74">
        <f t="shared" si="16"/>
        <v>230</v>
      </c>
      <c r="S190" s="73">
        <v>4</v>
      </c>
      <c r="T190" s="178">
        <v>820</v>
      </c>
      <c r="U190" s="74">
        <f t="shared" si="17"/>
        <v>205</v>
      </c>
    </row>
    <row r="191" spans="1:21">
      <c r="A191" s="54" t="s">
        <v>662</v>
      </c>
      <c r="B191" s="55" t="s">
        <v>663</v>
      </c>
      <c r="C191" s="58" t="str">
        <f>VLOOKUP(A191,Remark!J:L,3,0)</f>
        <v>NLCH</v>
      </c>
      <c r="D191" s="56"/>
      <c r="E191" s="56"/>
      <c r="F191" s="74">
        <f t="shared" si="12"/>
        <v>0</v>
      </c>
      <c r="G191" s="59"/>
      <c r="H191" s="59"/>
      <c r="I191" s="74">
        <f t="shared" si="13"/>
        <v>0</v>
      </c>
      <c r="J191" s="59">
        <v>0</v>
      </c>
      <c r="K191" s="56">
        <v>0</v>
      </c>
      <c r="L191" s="74">
        <f t="shared" si="14"/>
        <v>0</v>
      </c>
      <c r="M191" s="56"/>
      <c r="N191" s="56">
        <v>430</v>
      </c>
      <c r="O191" s="74">
        <f t="shared" si="15"/>
        <v>107.5</v>
      </c>
      <c r="P191" s="73">
        <v>47</v>
      </c>
      <c r="Q191" s="73">
        <v>4040</v>
      </c>
      <c r="R191" s="74">
        <f t="shared" si="16"/>
        <v>1010</v>
      </c>
      <c r="S191" s="73">
        <v>65</v>
      </c>
      <c r="T191" s="178">
        <v>8090</v>
      </c>
      <c r="U191" s="74">
        <f t="shared" si="17"/>
        <v>2022.5</v>
      </c>
    </row>
    <row r="192" spans="1:21">
      <c r="A192" s="54" t="s">
        <v>664</v>
      </c>
      <c r="B192" s="55" t="s">
        <v>665</v>
      </c>
      <c r="C192" s="58" t="str">
        <f>VLOOKUP(A192,Remark!J:L,3,0)</f>
        <v>NMIN</v>
      </c>
      <c r="D192" s="56"/>
      <c r="E192" s="56"/>
      <c r="F192" s="74">
        <f t="shared" si="12"/>
        <v>0</v>
      </c>
      <c r="G192" s="59"/>
      <c r="H192" s="59"/>
      <c r="I192" s="74">
        <f t="shared" si="13"/>
        <v>0</v>
      </c>
      <c r="J192" s="59">
        <v>0</v>
      </c>
      <c r="K192" s="56">
        <v>0</v>
      </c>
      <c r="L192" s="74">
        <f t="shared" si="14"/>
        <v>0</v>
      </c>
      <c r="M192" s="56"/>
      <c r="N192" s="56">
        <v>20645</v>
      </c>
      <c r="O192" s="74">
        <f t="shared" si="15"/>
        <v>5161.25</v>
      </c>
      <c r="P192" s="73">
        <v>476</v>
      </c>
      <c r="Q192" s="73">
        <v>35632</v>
      </c>
      <c r="R192" s="74">
        <f t="shared" si="16"/>
        <v>8908</v>
      </c>
      <c r="S192" s="73">
        <v>410</v>
      </c>
      <c r="T192" s="178">
        <v>32345</v>
      </c>
      <c r="U192" s="74">
        <f t="shared" si="17"/>
        <v>8086.25</v>
      </c>
    </row>
    <row r="193" spans="1:21">
      <c r="A193" s="54" t="s">
        <v>666</v>
      </c>
      <c r="B193" s="55" t="s">
        <v>667</v>
      </c>
      <c r="C193" s="58" t="str">
        <f>VLOOKUP(A193,Remark!J:L,3,0)</f>
        <v>SUKS</v>
      </c>
      <c r="D193" s="56"/>
      <c r="E193" s="56"/>
      <c r="F193" s="74">
        <f t="shared" si="12"/>
        <v>0</v>
      </c>
      <c r="G193" s="59"/>
      <c r="H193" s="59"/>
      <c r="I193" s="74">
        <f t="shared" si="13"/>
        <v>0</v>
      </c>
      <c r="J193" s="59">
        <v>0</v>
      </c>
      <c r="K193" s="56">
        <v>0</v>
      </c>
      <c r="L193" s="74">
        <f t="shared" si="14"/>
        <v>0</v>
      </c>
      <c r="M193" s="56"/>
      <c r="N193" s="56">
        <v>1130</v>
      </c>
      <c r="O193" s="74">
        <f t="shared" si="15"/>
        <v>282.5</v>
      </c>
      <c r="P193" s="73">
        <v>68</v>
      </c>
      <c r="Q193" s="73">
        <v>7635</v>
      </c>
      <c r="R193" s="74">
        <f t="shared" si="16"/>
        <v>1908.75</v>
      </c>
      <c r="S193" s="73">
        <v>84</v>
      </c>
      <c r="T193" s="178">
        <v>9110</v>
      </c>
      <c r="U193" s="74">
        <f t="shared" si="17"/>
        <v>2277.5</v>
      </c>
    </row>
    <row r="194" spans="1:21">
      <c r="A194" s="54" t="s">
        <v>668</v>
      </c>
      <c r="B194" s="55" t="s">
        <v>669</v>
      </c>
      <c r="C194" s="58" t="str">
        <f>VLOOKUP(A194,Remark!J:L,3,0)</f>
        <v>SLOM</v>
      </c>
      <c r="D194" s="56"/>
      <c r="E194" s="56"/>
      <c r="F194" s="74">
        <f t="shared" si="12"/>
        <v>0</v>
      </c>
      <c r="G194" s="59"/>
      <c r="H194" s="59"/>
      <c r="I194" s="74">
        <f t="shared" si="13"/>
        <v>0</v>
      </c>
      <c r="J194" s="59">
        <v>0</v>
      </c>
      <c r="K194" s="56">
        <v>0</v>
      </c>
      <c r="L194" s="74">
        <f t="shared" si="14"/>
        <v>0</v>
      </c>
      <c r="M194" s="56"/>
      <c r="N194" s="56">
        <v>490</v>
      </c>
      <c r="O194" s="74">
        <f t="shared" si="15"/>
        <v>122.5</v>
      </c>
      <c r="P194" s="73">
        <v>9</v>
      </c>
      <c r="Q194" s="73">
        <v>950</v>
      </c>
      <c r="R194" s="74">
        <f t="shared" si="16"/>
        <v>237.5</v>
      </c>
      <c r="S194" s="73">
        <v>10</v>
      </c>
      <c r="T194" s="178">
        <v>1270</v>
      </c>
      <c r="U194" s="74">
        <f t="shared" si="17"/>
        <v>317.5</v>
      </c>
    </row>
    <row r="195" spans="1:21">
      <c r="A195" s="54" t="s">
        <v>670</v>
      </c>
      <c r="B195" s="55" t="s">
        <v>671</v>
      </c>
      <c r="C195" s="58" t="str">
        <f>VLOOKUP(A195,Remark!J:L,3,0)</f>
        <v>TPLU</v>
      </c>
      <c r="D195" s="56"/>
      <c r="E195" s="56"/>
      <c r="F195" s="74">
        <f t="shared" ref="F195:F258" si="18">E195*25%</f>
        <v>0</v>
      </c>
      <c r="G195" s="59"/>
      <c r="H195" s="59"/>
      <c r="I195" s="74">
        <f t="shared" ref="I195:I258" si="19">H195*25%</f>
        <v>0</v>
      </c>
      <c r="J195" s="59">
        <v>8</v>
      </c>
      <c r="K195" s="56">
        <v>845</v>
      </c>
      <c r="L195" s="74">
        <f t="shared" ref="L195:L258" si="20">K195*25%</f>
        <v>211.25</v>
      </c>
      <c r="M195" s="56"/>
      <c r="N195" s="56">
        <v>1775</v>
      </c>
      <c r="O195" s="74">
        <f t="shared" ref="O195:O258" si="21">N195*25%</f>
        <v>443.75</v>
      </c>
      <c r="P195" s="73">
        <v>46</v>
      </c>
      <c r="Q195" s="73">
        <v>5465</v>
      </c>
      <c r="R195" s="74">
        <f t="shared" ref="R195:R258" si="22">Q195*25%</f>
        <v>1366.25</v>
      </c>
      <c r="S195" s="73">
        <v>46</v>
      </c>
      <c r="T195" s="178">
        <v>4870</v>
      </c>
      <c r="U195" s="74">
        <f t="shared" si="17"/>
        <v>1217.5</v>
      </c>
    </row>
    <row r="196" spans="1:21">
      <c r="A196" s="54" t="s">
        <v>672</v>
      </c>
      <c r="B196" s="55" t="s">
        <v>673</v>
      </c>
      <c r="C196" s="58" t="str">
        <f>VLOOKUP(A196,Remark!J:L,3,0)</f>
        <v>SLOM</v>
      </c>
      <c r="D196" s="56"/>
      <c r="E196" s="56"/>
      <c r="F196" s="74">
        <f t="shared" si="18"/>
        <v>0</v>
      </c>
      <c r="G196" s="59"/>
      <c r="H196" s="59"/>
      <c r="I196" s="74">
        <f t="shared" si="19"/>
        <v>0</v>
      </c>
      <c r="J196" s="59">
        <v>0</v>
      </c>
      <c r="K196" s="56">
        <v>0</v>
      </c>
      <c r="L196" s="74">
        <f t="shared" si="20"/>
        <v>0</v>
      </c>
      <c r="M196" s="56"/>
      <c r="N196" s="56"/>
      <c r="O196" s="74">
        <f t="shared" si="21"/>
        <v>0</v>
      </c>
      <c r="P196" s="73">
        <v>0</v>
      </c>
      <c r="Q196" s="73">
        <v>0</v>
      </c>
      <c r="R196" s="74">
        <f t="shared" si="22"/>
        <v>0</v>
      </c>
      <c r="S196" s="73">
        <v>3</v>
      </c>
      <c r="T196" s="178">
        <v>165</v>
      </c>
      <c r="U196" s="74">
        <f t="shared" ref="U196:U259" si="23">T196*25%</f>
        <v>41.25</v>
      </c>
    </row>
    <row r="197" spans="1:21">
      <c r="A197" s="54" t="s">
        <v>674</v>
      </c>
      <c r="B197" s="55" t="s">
        <v>675</v>
      </c>
      <c r="C197" s="58" t="str">
        <f>VLOOKUP(A197,Remark!J:L,3,0)</f>
        <v>SLOM</v>
      </c>
      <c r="D197" s="56"/>
      <c r="E197" s="56"/>
      <c r="F197" s="74">
        <f t="shared" si="18"/>
        <v>0</v>
      </c>
      <c r="G197" s="59"/>
      <c r="H197" s="59"/>
      <c r="I197" s="74">
        <f t="shared" si="19"/>
        <v>0</v>
      </c>
      <c r="J197" s="59">
        <v>2</v>
      </c>
      <c r="K197" s="56">
        <v>265</v>
      </c>
      <c r="L197" s="74">
        <f t="shared" si="20"/>
        <v>66.25</v>
      </c>
      <c r="M197" s="56"/>
      <c r="N197" s="56">
        <v>1585</v>
      </c>
      <c r="O197" s="74">
        <f t="shared" si="21"/>
        <v>396.25</v>
      </c>
      <c r="P197" s="73">
        <v>43</v>
      </c>
      <c r="Q197" s="73">
        <v>4375</v>
      </c>
      <c r="R197" s="74">
        <f t="shared" si="22"/>
        <v>1093.75</v>
      </c>
      <c r="S197" s="73">
        <v>73</v>
      </c>
      <c r="T197" s="178">
        <v>6790</v>
      </c>
      <c r="U197" s="74">
        <f t="shared" si="23"/>
        <v>1697.5</v>
      </c>
    </row>
    <row r="198" spans="1:21">
      <c r="A198" s="54" t="s">
        <v>676</v>
      </c>
      <c r="B198" s="55" t="s">
        <v>677</v>
      </c>
      <c r="C198" s="58" t="str">
        <f>VLOOKUP(A198,Remark!J:L,3,0)</f>
        <v>NLCH</v>
      </c>
      <c r="D198" s="56"/>
      <c r="E198" s="56"/>
      <c r="F198" s="74">
        <f t="shared" si="18"/>
        <v>0</v>
      </c>
      <c r="G198" s="59"/>
      <c r="H198" s="59"/>
      <c r="I198" s="74">
        <f t="shared" si="19"/>
        <v>0</v>
      </c>
      <c r="J198" s="59">
        <v>0</v>
      </c>
      <c r="K198" s="56">
        <v>0</v>
      </c>
      <c r="L198" s="74">
        <f t="shared" si="20"/>
        <v>0</v>
      </c>
      <c r="M198" s="56"/>
      <c r="N198" s="56">
        <v>665</v>
      </c>
      <c r="O198" s="74">
        <f t="shared" si="21"/>
        <v>166.25</v>
      </c>
      <c r="P198" s="73">
        <v>10</v>
      </c>
      <c r="Q198" s="73">
        <v>1365</v>
      </c>
      <c r="R198" s="74">
        <f t="shared" si="22"/>
        <v>341.25</v>
      </c>
      <c r="S198" s="73">
        <v>14</v>
      </c>
      <c r="T198" s="178">
        <v>1330</v>
      </c>
      <c r="U198" s="74">
        <f t="shared" si="23"/>
        <v>332.5</v>
      </c>
    </row>
    <row r="199" spans="1:21">
      <c r="A199" s="54" t="s">
        <v>678</v>
      </c>
      <c r="B199" s="55" t="s">
        <v>679</v>
      </c>
      <c r="C199" s="58" t="str">
        <f>VLOOKUP(A199,Remark!J:L,3,0)</f>
        <v>RMA2</v>
      </c>
      <c r="D199" s="56"/>
      <c r="E199" s="56"/>
      <c r="F199" s="74">
        <f t="shared" si="18"/>
        <v>0</v>
      </c>
      <c r="G199" s="59"/>
      <c r="H199" s="59"/>
      <c r="I199" s="74">
        <f t="shared" si="19"/>
        <v>0</v>
      </c>
      <c r="J199" s="59">
        <v>0</v>
      </c>
      <c r="K199" s="56">
        <v>0</v>
      </c>
      <c r="L199" s="74">
        <f t="shared" si="20"/>
        <v>0</v>
      </c>
      <c r="M199" s="56"/>
      <c r="N199" s="56">
        <v>2000</v>
      </c>
      <c r="O199" s="74">
        <f t="shared" si="21"/>
        <v>500</v>
      </c>
      <c r="P199" s="73">
        <v>31</v>
      </c>
      <c r="Q199" s="73">
        <v>2780</v>
      </c>
      <c r="R199" s="74">
        <f t="shared" si="22"/>
        <v>695</v>
      </c>
      <c r="S199" s="73">
        <v>41</v>
      </c>
      <c r="T199" s="178">
        <v>3995</v>
      </c>
      <c r="U199" s="74">
        <f t="shared" si="23"/>
        <v>998.75</v>
      </c>
    </row>
    <row r="200" spans="1:21">
      <c r="A200" s="54" t="s">
        <v>680</v>
      </c>
      <c r="B200" s="55" t="s">
        <v>681</v>
      </c>
      <c r="C200" s="58" t="str">
        <f>VLOOKUP(A200,Remark!J:L,3,0)</f>
        <v>RMA2</v>
      </c>
      <c r="D200" s="56"/>
      <c r="E200" s="56"/>
      <c r="F200" s="74">
        <f t="shared" si="18"/>
        <v>0</v>
      </c>
      <c r="G200" s="59"/>
      <c r="H200" s="59"/>
      <c r="I200" s="74">
        <f t="shared" si="19"/>
        <v>0</v>
      </c>
      <c r="J200" s="59">
        <v>0</v>
      </c>
      <c r="K200" s="56">
        <v>0</v>
      </c>
      <c r="L200" s="74">
        <f t="shared" si="20"/>
        <v>0</v>
      </c>
      <c r="M200" s="56"/>
      <c r="N200" s="56">
        <v>1340</v>
      </c>
      <c r="O200" s="74">
        <f t="shared" si="21"/>
        <v>335</v>
      </c>
      <c r="P200" s="73">
        <v>22</v>
      </c>
      <c r="Q200" s="73">
        <v>2680</v>
      </c>
      <c r="R200" s="74">
        <f t="shared" si="22"/>
        <v>670</v>
      </c>
      <c r="S200" s="73">
        <v>64</v>
      </c>
      <c r="T200" s="178">
        <v>5040</v>
      </c>
      <c r="U200" s="74">
        <f t="shared" si="23"/>
        <v>1260</v>
      </c>
    </row>
    <row r="201" spans="1:21">
      <c r="A201" s="54" t="s">
        <v>682</v>
      </c>
      <c r="B201" s="55" t="s">
        <v>683</v>
      </c>
      <c r="C201" s="58" t="str">
        <f>VLOOKUP(A201,Remark!J:L,3,0)</f>
        <v>BYAI</v>
      </c>
      <c r="D201" s="56"/>
      <c r="E201" s="56"/>
      <c r="F201" s="74">
        <f t="shared" si="18"/>
        <v>0</v>
      </c>
      <c r="G201" s="59"/>
      <c r="H201" s="59"/>
      <c r="I201" s="74">
        <f t="shared" si="19"/>
        <v>0</v>
      </c>
      <c r="J201" s="59"/>
      <c r="K201" s="56"/>
      <c r="L201" s="74">
        <f t="shared" si="20"/>
        <v>0</v>
      </c>
      <c r="M201" s="56"/>
      <c r="N201" s="56">
        <v>105</v>
      </c>
      <c r="O201" s="74">
        <f t="shared" si="21"/>
        <v>26.25</v>
      </c>
      <c r="P201" s="73">
        <v>2</v>
      </c>
      <c r="Q201" s="73">
        <v>105</v>
      </c>
      <c r="R201" s="74">
        <f t="shared" si="22"/>
        <v>26.25</v>
      </c>
      <c r="S201" s="73">
        <v>1</v>
      </c>
      <c r="T201" s="178">
        <v>45</v>
      </c>
      <c r="U201" s="74">
        <f t="shared" si="23"/>
        <v>11.25</v>
      </c>
    </row>
    <row r="202" spans="1:21">
      <c r="A202" s="54" t="s">
        <v>684</v>
      </c>
      <c r="B202" s="55" t="s">
        <v>685</v>
      </c>
      <c r="C202" s="58" t="str">
        <f>VLOOKUP(A202,Remark!J:L,3,0)</f>
        <v>SLOM</v>
      </c>
      <c r="D202" s="56"/>
      <c r="E202" s="56"/>
      <c r="F202" s="74">
        <f t="shared" si="18"/>
        <v>0</v>
      </c>
      <c r="G202" s="59"/>
      <c r="H202" s="59"/>
      <c r="I202" s="74">
        <f t="shared" si="19"/>
        <v>0</v>
      </c>
      <c r="J202" s="59">
        <v>0</v>
      </c>
      <c r="K202" s="56">
        <v>0</v>
      </c>
      <c r="L202" s="74">
        <f t="shared" si="20"/>
        <v>0</v>
      </c>
      <c r="M202" s="56"/>
      <c r="N202" s="56">
        <v>90</v>
      </c>
      <c r="O202" s="74">
        <f t="shared" si="21"/>
        <v>22.5</v>
      </c>
      <c r="P202" s="73">
        <v>19</v>
      </c>
      <c r="Q202" s="73">
        <v>2325</v>
      </c>
      <c r="R202" s="74">
        <f t="shared" si="22"/>
        <v>581.25</v>
      </c>
      <c r="S202" s="73">
        <v>43</v>
      </c>
      <c r="T202" s="178">
        <v>6890</v>
      </c>
      <c r="U202" s="74">
        <f t="shared" si="23"/>
        <v>1722.5</v>
      </c>
    </row>
    <row r="203" spans="1:21">
      <c r="A203" s="54" t="s">
        <v>686</v>
      </c>
      <c r="B203" s="55" t="s">
        <v>687</v>
      </c>
      <c r="C203" s="58" t="str">
        <f>VLOOKUP(A203,Remark!J:L,3,0)</f>
        <v>MTNG</v>
      </c>
      <c r="D203" s="56"/>
      <c r="E203" s="56"/>
      <c r="F203" s="74">
        <f t="shared" si="18"/>
        <v>0</v>
      </c>
      <c r="G203" s="59"/>
      <c r="H203" s="59"/>
      <c r="I203" s="74">
        <f t="shared" si="19"/>
        <v>0</v>
      </c>
      <c r="J203" s="59">
        <v>0</v>
      </c>
      <c r="K203" s="56">
        <v>0</v>
      </c>
      <c r="L203" s="74">
        <f t="shared" si="20"/>
        <v>0</v>
      </c>
      <c r="M203" s="56"/>
      <c r="N203" s="56">
        <v>60</v>
      </c>
      <c r="O203" s="74">
        <f t="shared" si="21"/>
        <v>15</v>
      </c>
      <c r="P203" s="73">
        <v>5</v>
      </c>
      <c r="Q203" s="73">
        <v>450</v>
      </c>
      <c r="R203" s="74">
        <f t="shared" si="22"/>
        <v>112.5</v>
      </c>
      <c r="S203" s="73">
        <v>18</v>
      </c>
      <c r="T203" s="178">
        <v>1985</v>
      </c>
      <c r="U203" s="74">
        <f t="shared" si="23"/>
        <v>496.25</v>
      </c>
    </row>
    <row r="204" spans="1:21">
      <c r="A204" s="54" t="s">
        <v>688</v>
      </c>
      <c r="B204" s="55" t="s">
        <v>689</v>
      </c>
      <c r="C204" s="58" t="str">
        <f>VLOOKUP(A204,Remark!J:L,3,0)</f>
        <v>SLOM</v>
      </c>
      <c r="D204" s="56"/>
      <c r="E204" s="56"/>
      <c r="F204" s="74">
        <f t="shared" si="18"/>
        <v>0</v>
      </c>
      <c r="G204" s="59"/>
      <c r="H204" s="59"/>
      <c r="I204" s="74">
        <f t="shared" si="19"/>
        <v>0</v>
      </c>
      <c r="J204" s="59">
        <v>9</v>
      </c>
      <c r="K204" s="56">
        <v>930</v>
      </c>
      <c r="L204" s="74">
        <f t="shared" si="20"/>
        <v>232.5</v>
      </c>
      <c r="M204" s="56"/>
      <c r="N204" s="56">
        <v>2870</v>
      </c>
      <c r="O204" s="74">
        <f t="shared" si="21"/>
        <v>717.5</v>
      </c>
      <c r="P204" s="73">
        <v>26</v>
      </c>
      <c r="Q204" s="73">
        <v>2325</v>
      </c>
      <c r="R204" s="74">
        <f t="shared" si="22"/>
        <v>581.25</v>
      </c>
      <c r="S204" s="73">
        <v>35</v>
      </c>
      <c r="T204" s="178">
        <v>2850</v>
      </c>
      <c r="U204" s="74">
        <f t="shared" si="23"/>
        <v>712.5</v>
      </c>
    </row>
    <row r="205" spans="1:21">
      <c r="A205" s="54" t="s">
        <v>690</v>
      </c>
      <c r="B205" s="55" t="s">
        <v>691</v>
      </c>
      <c r="C205" s="58" t="str">
        <f>VLOOKUP(A205,Remark!J:L,3,0)</f>
        <v>CHC4</v>
      </c>
      <c r="D205" s="56"/>
      <c r="E205" s="56"/>
      <c r="F205" s="74">
        <f t="shared" si="18"/>
        <v>0</v>
      </c>
      <c r="G205" s="59"/>
      <c r="H205" s="59"/>
      <c r="I205" s="74">
        <f t="shared" si="19"/>
        <v>0</v>
      </c>
      <c r="J205" s="59">
        <v>0</v>
      </c>
      <c r="K205" s="56">
        <v>0</v>
      </c>
      <c r="L205" s="74">
        <f t="shared" si="20"/>
        <v>0</v>
      </c>
      <c r="M205" s="56"/>
      <c r="N205" s="56"/>
      <c r="O205" s="74">
        <f t="shared" si="21"/>
        <v>0</v>
      </c>
      <c r="P205" s="73">
        <v>4</v>
      </c>
      <c r="Q205" s="73">
        <v>375</v>
      </c>
      <c r="R205" s="74">
        <f t="shared" si="22"/>
        <v>93.75</v>
      </c>
      <c r="S205" s="73">
        <v>26</v>
      </c>
      <c r="T205" s="178">
        <v>3280</v>
      </c>
      <c r="U205" s="74">
        <f t="shared" si="23"/>
        <v>820</v>
      </c>
    </row>
    <row r="206" spans="1:21">
      <c r="A206" s="54" t="s">
        <v>692</v>
      </c>
      <c r="B206" s="55" t="s">
        <v>693</v>
      </c>
      <c r="C206" s="58" t="str">
        <f>VLOOKUP(A206,Remark!J:L,3,0)</f>
        <v>NMIN</v>
      </c>
      <c r="D206" s="56"/>
      <c r="E206" s="56"/>
      <c r="F206" s="74">
        <f t="shared" si="18"/>
        <v>0</v>
      </c>
      <c r="G206" s="59"/>
      <c r="H206" s="59"/>
      <c r="I206" s="74">
        <f t="shared" si="19"/>
        <v>0</v>
      </c>
      <c r="J206" s="59">
        <v>0</v>
      </c>
      <c r="K206" s="56">
        <v>0</v>
      </c>
      <c r="L206" s="74">
        <f t="shared" si="20"/>
        <v>0</v>
      </c>
      <c r="M206" s="56"/>
      <c r="N206" s="56">
        <v>3695</v>
      </c>
      <c r="O206" s="74">
        <f t="shared" si="21"/>
        <v>923.75</v>
      </c>
      <c r="P206" s="73">
        <v>23</v>
      </c>
      <c r="Q206" s="73">
        <v>2340</v>
      </c>
      <c r="R206" s="74">
        <f t="shared" si="22"/>
        <v>585</v>
      </c>
      <c r="S206" s="73">
        <v>59</v>
      </c>
      <c r="T206" s="178">
        <v>5925</v>
      </c>
      <c r="U206" s="74">
        <f t="shared" si="23"/>
        <v>1481.25</v>
      </c>
    </row>
    <row r="207" spans="1:21">
      <c r="A207" s="54" t="s">
        <v>694</v>
      </c>
      <c r="B207" s="55" t="s">
        <v>695</v>
      </c>
      <c r="C207" s="58" t="str">
        <f>VLOOKUP(A207,Remark!J:L,3,0)</f>
        <v>CHC4</v>
      </c>
      <c r="D207" s="56"/>
      <c r="E207" s="56"/>
      <c r="F207" s="74">
        <f t="shared" si="18"/>
        <v>0</v>
      </c>
      <c r="G207" s="59"/>
      <c r="H207" s="59"/>
      <c r="I207" s="74">
        <f t="shared" si="19"/>
        <v>0</v>
      </c>
      <c r="J207" s="59">
        <v>0</v>
      </c>
      <c r="K207" s="56">
        <v>0</v>
      </c>
      <c r="L207" s="74">
        <f t="shared" si="20"/>
        <v>0</v>
      </c>
      <c r="M207" s="56"/>
      <c r="N207" s="56">
        <v>305</v>
      </c>
      <c r="O207" s="74">
        <f t="shared" si="21"/>
        <v>76.25</v>
      </c>
      <c r="P207" s="73">
        <v>0</v>
      </c>
      <c r="Q207" s="73">
        <v>0</v>
      </c>
      <c r="R207" s="74">
        <f t="shared" si="22"/>
        <v>0</v>
      </c>
      <c r="S207" s="73">
        <v>0</v>
      </c>
      <c r="T207" s="178">
        <v>0</v>
      </c>
      <c r="U207" s="74">
        <f t="shared" si="23"/>
        <v>0</v>
      </c>
    </row>
    <row r="208" spans="1:21">
      <c r="A208" s="54" t="s">
        <v>696</v>
      </c>
      <c r="B208" s="55" t="s">
        <v>697</v>
      </c>
      <c r="C208" s="58" t="str">
        <f>VLOOKUP(A208,Remark!J:L,3,0)</f>
        <v>SCON</v>
      </c>
      <c r="D208" s="56"/>
      <c r="E208" s="56"/>
      <c r="F208" s="74">
        <f t="shared" si="18"/>
        <v>0</v>
      </c>
      <c r="G208" s="59"/>
      <c r="H208" s="59"/>
      <c r="I208" s="74">
        <f t="shared" si="19"/>
        <v>0</v>
      </c>
      <c r="J208" s="59">
        <v>0</v>
      </c>
      <c r="K208" s="56">
        <v>0</v>
      </c>
      <c r="L208" s="74">
        <f t="shared" si="20"/>
        <v>0</v>
      </c>
      <c r="M208" s="56"/>
      <c r="N208" s="56"/>
      <c r="O208" s="74">
        <f t="shared" si="21"/>
        <v>0</v>
      </c>
      <c r="P208" s="73">
        <v>7</v>
      </c>
      <c r="Q208" s="73">
        <v>560</v>
      </c>
      <c r="R208" s="74">
        <f t="shared" si="22"/>
        <v>140</v>
      </c>
      <c r="S208" s="73">
        <v>0</v>
      </c>
      <c r="T208" s="178">
        <v>0</v>
      </c>
      <c r="U208" s="74">
        <f t="shared" si="23"/>
        <v>0</v>
      </c>
    </row>
    <row r="209" spans="1:21">
      <c r="A209" s="54" t="s">
        <v>698</v>
      </c>
      <c r="B209" s="55" t="s">
        <v>699</v>
      </c>
      <c r="C209" s="58" t="str">
        <f>VLOOKUP(A209,Remark!J:L,3,0)</f>
        <v>SLOM</v>
      </c>
      <c r="D209" s="56"/>
      <c r="E209" s="56"/>
      <c r="F209" s="74">
        <f t="shared" si="18"/>
        <v>0</v>
      </c>
      <c r="G209" s="59"/>
      <c r="H209" s="59"/>
      <c r="I209" s="74">
        <f t="shared" si="19"/>
        <v>0</v>
      </c>
      <c r="J209" s="59">
        <v>0</v>
      </c>
      <c r="K209" s="56">
        <v>0</v>
      </c>
      <c r="L209" s="74">
        <f t="shared" si="20"/>
        <v>0</v>
      </c>
      <c r="M209" s="56"/>
      <c r="N209" s="56">
        <v>210</v>
      </c>
      <c r="O209" s="74">
        <f t="shared" si="21"/>
        <v>52.5</v>
      </c>
      <c r="P209" s="73">
        <v>12</v>
      </c>
      <c r="Q209" s="73">
        <v>1875</v>
      </c>
      <c r="R209" s="74">
        <f t="shared" si="22"/>
        <v>468.75</v>
      </c>
      <c r="S209" s="73">
        <v>9</v>
      </c>
      <c r="T209" s="178">
        <v>1190</v>
      </c>
      <c r="U209" s="74">
        <f t="shared" si="23"/>
        <v>297.5</v>
      </c>
    </row>
    <row r="210" spans="1:21">
      <c r="A210" s="54" t="s">
        <v>700</v>
      </c>
      <c r="B210" s="55" t="s">
        <v>701</v>
      </c>
      <c r="C210" s="58" t="str">
        <f>VLOOKUP(A210,Remark!J:L,3,0)</f>
        <v>CHC4</v>
      </c>
      <c r="D210" s="56"/>
      <c r="E210" s="56"/>
      <c r="F210" s="74">
        <f t="shared" si="18"/>
        <v>0</v>
      </c>
      <c r="G210" s="59"/>
      <c r="H210" s="59"/>
      <c r="I210" s="74">
        <f t="shared" si="19"/>
        <v>0</v>
      </c>
      <c r="J210" s="59">
        <v>0</v>
      </c>
      <c r="K210" s="56">
        <v>0</v>
      </c>
      <c r="L210" s="74">
        <f t="shared" si="20"/>
        <v>0</v>
      </c>
      <c r="M210" s="56"/>
      <c r="N210" s="56">
        <v>100</v>
      </c>
      <c r="O210" s="74">
        <f t="shared" si="21"/>
        <v>25</v>
      </c>
      <c r="P210" s="73">
        <v>2</v>
      </c>
      <c r="Q210" s="73">
        <v>105</v>
      </c>
      <c r="R210" s="74">
        <f t="shared" si="22"/>
        <v>26.25</v>
      </c>
      <c r="S210" s="73">
        <v>8</v>
      </c>
      <c r="T210" s="178">
        <v>610</v>
      </c>
      <c r="U210" s="74">
        <f t="shared" si="23"/>
        <v>152.5</v>
      </c>
    </row>
    <row r="211" spans="1:21">
      <c r="A211" s="54" t="s">
        <v>702</v>
      </c>
      <c r="B211" s="55" t="s">
        <v>703</v>
      </c>
      <c r="C211" s="58" t="str">
        <f>VLOOKUP(A211,Remark!J:L,3,0)</f>
        <v>NMIN</v>
      </c>
      <c r="D211" s="56"/>
      <c r="E211" s="56"/>
      <c r="F211" s="74">
        <f t="shared" si="18"/>
        <v>0</v>
      </c>
      <c r="G211" s="59"/>
      <c r="H211" s="59"/>
      <c r="I211" s="74">
        <f t="shared" si="19"/>
        <v>0</v>
      </c>
      <c r="J211" s="59">
        <v>0</v>
      </c>
      <c r="K211" s="56">
        <v>0</v>
      </c>
      <c r="L211" s="74">
        <f t="shared" si="20"/>
        <v>0</v>
      </c>
      <c r="M211" s="56"/>
      <c r="N211" s="56">
        <v>1485</v>
      </c>
      <c r="O211" s="74">
        <f t="shared" si="21"/>
        <v>371.25</v>
      </c>
      <c r="P211" s="73">
        <v>0</v>
      </c>
      <c r="Q211" s="73">
        <v>0</v>
      </c>
      <c r="R211" s="74">
        <f t="shared" si="22"/>
        <v>0</v>
      </c>
      <c r="S211" s="73">
        <v>5</v>
      </c>
      <c r="T211" s="178">
        <v>795</v>
      </c>
      <c r="U211" s="74">
        <f t="shared" si="23"/>
        <v>198.75</v>
      </c>
    </row>
    <row r="212" spans="1:21">
      <c r="A212" s="54" t="s">
        <v>704</v>
      </c>
      <c r="B212" s="55" t="s">
        <v>705</v>
      </c>
      <c r="C212" s="58" t="str">
        <f>VLOOKUP(A212,Remark!J:L,3,0)</f>
        <v>CHC4</v>
      </c>
      <c r="D212" s="56"/>
      <c r="E212" s="56"/>
      <c r="F212" s="74">
        <f t="shared" si="18"/>
        <v>0</v>
      </c>
      <c r="G212" s="59"/>
      <c r="H212" s="59"/>
      <c r="I212" s="74">
        <f t="shared" si="19"/>
        <v>0</v>
      </c>
      <c r="J212" s="59">
        <v>0</v>
      </c>
      <c r="K212" s="56">
        <v>0</v>
      </c>
      <c r="L212" s="74">
        <f t="shared" si="20"/>
        <v>0</v>
      </c>
      <c r="M212" s="56"/>
      <c r="N212" s="56"/>
      <c r="O212" s="74">
        <f t="shared" si="21"/>
        <v>0</v>
      </c>
      <c r="P212" s="73">
        <v>23</v>
      </c>
      <c r="Q212" s="73">
        <v>2610</v>
      </c>
      <c r="R212" s="74">
        <f t="shared" si="22"/>
        <v>652.5</v>
      </c>
      <c r="S212" s="73">
        <v>20</v>
      </c>
      <c r="T212" s="178">
        <v>2785</v>
      </c>
      <c r="U212" s="74">
        <f t="shared" si="23"/>
        <v>696.25</v>
      </c>
    </row>
    <row r="213" spans="1:21">
      <c r="A213" s="54" t="s">
        <v>706</v>
      </c>
      <c r="B213" s="55" t="s">
        <v>707</v>
      </c>
      <c r="C213" s="58" t="str">
        <f>VLOOKUP(A213,Remark!J:L,3,0)</f>
        <v>SLOM</v>
      </c>
      <c r="D213" s="56"/>
      <c r="E213" s="56"/>
      <c r="F213" s="74">
        <f t="shared" si="18"/>
        <v>0</v>
      </c>
      <c r="G213" s="59"/>
      <c r="H213" s="59"/>
      <c r="I213" s="74">
        <f t="shared" si="19"/>
        <v>0</v>
      </c>
      <c r="J213" s="59">
        <v>0</v>
      </c>
      <c r="K213" s="56">
        <v>0</v>
      </c>
      <c r="L213" s="74">
        <f t="shared" si="20"/>
        <v>0</v>
      </c>
      <c r="M213" s="56"/>
      <c r="N213" s="56">
        <v>120</v>
      </c>
      <c r="O213" s="74">
        <f t="shared" si="21"/>
        <v>30</v>
      </c>
      <c r="P213" s="73">
        <v>24</v>
      </c>
      <c r="Q213" s="73">
        <v>2405</v>
      </c>
      <c r="R213" s="74">
        <f t="shared" si="22"/>
        <v>601.25</v>
      </c>
      <c r="S213" s="73">
        <v>53</v>
      </c>
      <c r="T213" s="178">
        <v>6360</v>
      </c>
      <c r="U213" s="74">
        <f t="shared" si="23"/>
        <v>1590</v>
      </c>
    </row>
    <row r="214" spans="1:21">
      <c r="A214" s="54" t="s">
        <v>708</v>
      </c>
      <c r="B214" s="55" t="s">
        <v>709</v>
      </c>
      <c r="C214" s="58" t="str">
        <f>VLOOKUP(A214,Remark!J:L,3,0)</f>
        <v>CHC4</v>
      </c>
      <c r="D214" s="56"/>
      <c r="E214" s="56"/>
      <c r="F214" s="74">
        <f t="shared" si="18"/>
        <v>0</v>
      </c>
      <c r="G214" s="59"/>
      <c r="H214" s="59"/>
      <c r="I214" s="74">
        <f t="shared" si="19"/>
        <v>0</v>
      </c>
      <c r="J214" s="59">
        <v>0</v>
      </c>
      <c r="K214" s="56">
        <v>0</v>
      </c>
      <c r="L214" s="74">
        <f t="shared" si="20"/>
        <v>0</v>
      </c>
      <c r="M214" s="56"/>
      <c r="N214" s="56">
        <v>120</v>
      </c>
      <c r="O214" s="74">
        <f t="shared" si="21"/>
        <v>30</v>
      </c>
      <c r="P214" s="73">
        <v>1</v>
      </c>
      <c r="Q214" s="73">
        <v>80</v>
      </c>
      <c r="R214" s="74">
        <f t="shared" si="22"/>
        <v>20</v>
      </c>
      <c r="S214" s="73">
        <v>0</v>
      </c>
      <c r="T214" s="178">
        <v>0</v>
      </c>
      <c r="U214" s="74">
        <f t="shared" si="23"/>
        <v>0</v>
      </c>
    </row>
    <row r="215" spans="1:21">
      <c r="A215" s="54" t="s">
        <v>710</v>
      </c>
      <c r="B215" s="55" t="s">
        <v>711</v>
      </c>
      <c r="C215" s="58" t="str">
        <f>VLOOKUP(A215,Remark!J:L,3,0)</f>
        <v>SLOM</v>
      </c>
      <c r="D215" s="56"/>
      <c r="E215" s="56"/>
      <c r="F215" s="74">
        <f t="shared" si="18"/>
        <v>0</v>
      </c>
      <c r="G215" s="59"/>
      <c r="H215" s="59"/>
      <c r="I215" s="74">
        <f t="shared" si="19"/>
        <v>0</v>
      </c>
      <c r="J215" s="59">
        <v>0</v>
      </c>
      <c r="K215" s="56">
        <v>0</v>
      </c>
      <c r="L215" s="74">
        <f t="shared" si="20"/>
        <v>0</v>
      </c>
      <c r="M215" s="56"/>
      <c r="N215" s="56"/>
      <c r="O215" s="74">
        <f t="shared" si="21"/>
        <v>0</v>
      </c>
      <c r="P215" s="73">
        <v>6</v>
      </c>
      <c r="Q215" s="73">
        <v>470</v>
      </c>
      <c r="R215" s="74">
        <f t="shared" si="22"/>
        <v>117.5</v>
      </c>
      <c r="S215" s="73">
        <v>7</v>
      </c>
      <c r="T215" s="178">
        <v>1015</v>
      </c>
      <c r="U215" s="74">
        <f t="shared" si="23"/>
        <v>253.75</v>
      </c>
    </row>
    <row r="216" spans="1:21">
      <c r="A216" s="54" t="s">
        <v>712</v>
      </c>
      <c r="B216" s="55" t="s">
        <v>713</v>
      </c>
      <c r="C216" s="58" t="str">
        <f>VLOOKUP(A216,Remark!J:L,3,0)</f>
        <v>SLOM</v>
      </c>
      <c r="D216" s="56"/>
      <c r="E216" s="56"/>
      <c r="F216" s="74">
        <f t="shared" si="18"/>
        <v>0</v>
      </c>
      <c r="G216" s="59"/>
      <c r="H216" s="59"/>
      <c r="I216" s="74">
        <f t="shared" si="19"/>
        <v>0</v>
      </c>
      <c r="J216" s="59">
        <v>0</v>
      </c>
      <c r="K216" s="56">
        <v>0</v>
      </c>
      <c r="L216" s="74">
        <f t="shared" si="20"/>
        <v>0</v>
      </c>
      <c r="M216" s="56"/>
      <c r="N216" s="56">
        <v>45</v>
      </c>
      <c r="O216" s="74">
        <f t="shared" si="21"/>
        <v>11.25</v>
      </c>
      <c r="P216" s="73">
        <v>2</v>
      </c>
      <c r="Q216" s="73">
        <v>120</v>
      </c>
      <c r="R216" s="74">
        <f t="shared" si="22"/>
        <v>30</v>
      </c>
      <c r="S216" s="73">
        <v>0</v>
      </c>
      <c r="T216" s="178">
        <v>0</v>
      </c>
      <c r="U216" s="74">
        <f t="shared" si="23"/>
        <v>0</v>
      </c>
    </row>
    <row r="217" spans="1:21">
      <c r="A217" s="54" t="s">
        <v>714</v>
      </c>
      <c r="B217" s="55" t="s">
        <v>715</v>
      </c>
      <c r="C217" s="58" t="str">
        <f>VLOOKUP(A217,Remark!J:L,3,0)</f>
        <v>NLCH</v>
      </c>
      <c r="D217" s="56"/>
      <c r="E217" s="56"/>
      <c r="F217" s="74">
        <f t="shared" si="18"/>
        <v>0</v>
      </c>
      <c r="G217" s="59"/>
      <c r="H217" s="59"/>
      <c r="I217" s="74">
        <f t="shared" si="19"/>
        <v>0</v>
      </c>
      <c r="J217" s="59">
        <v>0</v>
      </c>
      <c r="K217" s="56">
        <v>0</v>
      </c>
      <c r="L217" s="74">
        <f t="shared" si="20"/>
        <v>0</v>
      </c>
      <c r="M217" s="56"/>
      <c r="N217" s="56">
        <v>2605</v>
      </c>
      <c r="O217" s="74">
        <f t="shared" si="21"/>
        <v>651.25</v>
      </c>
      <c r="P217" s="73">
        <v>118</v>
      </c>
      <c r="Q217" s="73">
        <v>11870</v>
      </c>
      <c r="R217" s="74">
        <f t="shared" si="22"/>
        <v>2967.5</v>
      </c>
      <c r="S217" s="73">
        <v>76</v>
      </c>
      <c r="T217" s="178">
        <v>10155</v>
      </c>
      <c r="U217" s="74">
        <f t="shared" si="23"/>
        <v>2538.75</v>
      </c>
    </row>
    <row r="218" spans="1:21">
      <c r="A218" s="54" t="s">
        <v>716</v>
      </c>
      <c r="B218" s="55" t="s">
        <v>717</v>
      </c>
      <c r="C218" s="58" t="str">
        <f>VLOOKUP(A218,Remark!J:L,3,0)</f>
        <v>SLOM</v>
      </c>
      <c r="D218" s="56"/>
      <c r="E218" s="56"/>
      <c r="F218" s="74">
        <f t="shared" si="18"/>
        <v>0</v>
      </c>
      <c r="G218" s="59"/>
      <c r="H218" s="59"/>
      <c r="I218" s="74">
        <f t="shared" si="19"/>
        <v>0</v>
      </c>
      <c r="J218" s="59">
        <v>0</v>
      </c>
      <c r="K218" s="56">
        <v>0</v>
      </c>
      <c r="L218" s="74">
        <f t="shared" si="20"/>
        <v>0</v>
      </c>
      <c r="M218" s="56"/>
      <c r="N218" s="56"/>
      <c r="O218" s="74">
        <f t="shared" si="21"/>
        <v>0</v>
      </c>
      <c r="P218" s="73">
        <v>3</v>
      </c>
      <c r="Q218" s="73">
        <v>135</v>
      </c>
      <c r="R218" s="74">
        <f t="shared" si="22"/>
        <v>33.75</v>
      </c>
      <c r="S218" s="73">
        <v>4</v>
      </c>
      <c r="T218" s="178">
        <v>265</v>
      </c>
      <c r="U218" s="74">
        <f t="shared" si="23"/>
        <v>66.25</v>
      </c>
    </row>
    <row r="219" spans="1:21">
      <c r="A219" s="54" t="s">
        <v>718</v>
      </c>
      <c r="B219" s="55" t="s">
        <v>719</v>
      </c>
      <c r="C219" s="58" t="str">
        <f>VLOOKUP(A219,Remark!J:L,3,0)</f>
        <v>SLOM</v>
      </c>
      <c r="D219" s="56"/>
      <c r="E219" s="56"/>
      <c r="F219" s="74">
        <f t="shared" si="18"/>
        <v>0</v>
      </c>
      <c r="G219" s="59"/>
      <c r="H219" s="59"/>
      <c r="I219" s="74">
        <f t="shared" si="19"/>
        <v>0</v>
      </c>
      <c r="J219" s="59">
        <v>0</v>
      </c>
      <c r="K219" s="56">
        <v>0</v>
      </c>
      <c r="L219" s="74">
        <f t="shared" si="20"/>
        <v>0</v>
      </c>
      <c r="M219" s="56"/>
      <c r="N219" s="56">
        <v>60</v>
      </c>
      <c r="O219" s="74">
        <f t="shared" si="21"/>
        <v>15</v>
      </c>
      <c r="P219" s="73">
        <v>1</v>
      </c>
      <c r="Q219" s="73">
        <v>150</v>
      </c>
      <c r="R219" s="74">
        <f t="shared" si="22"/>
        <v>37.5</v>
      </c>
      <c r="S219" s="73">
        <v>14</v>
      </c>
      <c r="T219" s="178">
        <v>1465</v>
      </c>
      <c r="U219" s="74">
        <f t="shared" si="23"/>
        <v>366.25</v>
      </c>
    </row>
    <row r="220" spans="1:21">
      <c r="A220" s="54" t="s">
        <v>720</v>
      </c>
      <c r="B220" s="55" t="s">
        <v>721</v>
      </c>
      <c r="C220" s="58" t="str">
        <f>VLOOKUP(A220,Remark!J:L,3,0)</f>
        <v>PINK</v>
      </c>
      <c r="D220" s="56"/>
      <c r="E220" s="56"/>
      <c r="F220" s="74">
        <f t="shared" si="18"/>
        <v>0</v>
      </c>
      <c r="G220" s="59"/>
      <c r="H220" s="59"/>
      <c r="I220" s="74">
        <f t="shared" si="19"/>
        <v>0</v>
      </c>
      <c r="J220" s="59">
        <v>0</v>
      </c>
      <c r="K220" s="56">
        <v>0</v>
      </c>
      <c r="L220" s="74">
        <f t="shared" si="20"/>
        <v>0</v>
      </c>
      <c r="M220" s="56"/>
      <c r="N220" s="56">
        <v>2620</v>
      </c>
      <c r="O220" s="74">
        <f t="shared" si="21"/>
        <v>655</v>
      </c>
      <c r="P220" s="73">
        <v>13</v>
      </c>
      <c r="Q220" s="73">
        <v>1650</v>
      </c>
      <c r="R220" s="74">
        <f t="shared" si="22"/>
        <v>412.5</v>
      </c>
      <c r="S220" s="73">
        <v>31</v>
      </c>
      <c r="T220" s="178">
        <v>3715</v>
      </c>
      <c r="U220" s="74">
        <f t="shared" si="23"/>
        <v>928.75</v>
      </c>
    </row>
    <row r="221" spans="1:21">
      <c r="A221" s="54" t="s">
        <v>722</v>
      </c>
      <c r="B221" s="55" t="s">
        <v>723</v>
      </c>
      <c r="C221" s="58" t="str">
        <f>VLOOKUP(A221,Remark!J:L,3,0)</f>
        <v>BBON</v>
      </c>
      <c r="D221" s="56"/>
      <c r="E221" s="56"/>
      <c r="F221" s="74">
        <f t="shared" si="18"/>
        <v>0</v>
      </c>
      <c r="G221" s="59"/>
      <c r="H221" s="59"/>
      <c r="I221" s="74">
        <f t="shared" si="19"/>
        <v>0</v>
      </c>
      <c r="J221" s="59">
        <v>0</v>
      </c>
      <c r="K221" s="56">
        <v>0</v>
      </c>
      <c r="L221" s="74">
        <f t="shared" si="20"/>
        <v>0</v>
      </c>
      <c r="M221" s="56"/>
      <c r="N221" s="56">
        <v>735</v>
      </c>
      <c r="O221" s="74">
        <f t="shared" si="21"/>
        <v>183.75</v>
      </c>
      <c r="P221" s="73">
        <v>18</v>
      </c>
      <c r="Q221" s="73">
        <v>1985</v>
      </c>
      <c r="R221" s="74">
        <f t="shared" si="22"/>
        <v>496.25</v>
      </c>
      <c r="S221" s="73">
        <v>25</v>
      </c>
      <c r="T221" s="178">
        <v>2485</v>
      </c>
      <c r="U221" s="74">
        <f t="shared" si="23"/>
        <v>621.25</v>
      </c>
    </row>
    <row r="222" spans="1:21">
      <c r="A222" s="54" t="s">
        <v>724</v>
      </c>
      <c r="B222" s="55" t="s">
        <v>725</v>
      </c>
      <c r="C222" s="58" t="str">
        <f>VLOOKUP(A222,Remark!J:L,3,0)</f>
        <v>SLOM</v>
      </c>
      <c r="D222" s="56"/>
      <c r="E222" s="56"/>
      <c r="F222" s="74">
        <f t="shared" si="18"/>
        <v>0</v>
      </c>
      <c r="G222" s="59"/>
      <c r="H222" s="59"/>
      <c r="I222" s="74">
        <f t="shared" si="19"/>
        <v>0</v>
      </c>
      <c r="J222" s="59">
        <v>0</v>
      </c>
      <c r="K222" s="56">
        <v>0</v>
      </c>
      <c r="L222" s="74">
        <f t="shared" si="20"/>
        <v>0</v>
      </c>
      <c r="M222" s="56"/>
      <c r="N222" s="56"/>
      <c r="O222" s="74">
        <f t="shared" si="21"/>
        <v>0</v>
      </c>
      <c r="P222" s="73">
        <v>4</v>
      </c>
      <c r="Q222" s="73">
        <v>345</v>
      </c>
      <c r="R222" s="74">
        <f t="shared" si="22"/>
        <v>86.25</v>
      </c>
      <c r="S222" s="73">
        <v>8</v>
      </c>
      <c r="T222" s="178">
        <v>790</v>
      </c>
      <c r="U222" s="74">
        <f t="shared" si="23"/>
        <v>197.5</v>
      </c>
    </row>
    <row r="223" spans="1:21">
      <c r="A223" s="54" t="s">
        <v>726</v>
      </c>
      <c r="B223" s="55" t="s">
        <v>727</v>
      </c>
      <c r="C223" s="58" t="str">
        <f>VLOOKUP(A223,Remark!J:L,3,0)</f>
        <v>SLOM</v>
      </c>
      <c r="D223" s="56"/>
      <c r="E223" s="56"/>
      <c r="F223" s="74">
        <f t="shared" si="18"/>
        <v>0</v>
      </c>
      <c r="G223" s="59"/>
      <c r="H223" s="59"/>
      <c r="I223" s="74">
        <f t="shared" si="19"/>
        <v>0</v>
      </c>
      <c r="J223" s="59">
        <v>0</v>
      </c>
      <c r="K223" s="56">
        <v>0</v>
      </c>
      <c r="L223" s="74">
        <f t="shared" si="20"/>
        <v>0</v>
      </c>
      <c r="M223" s="56"/>
      <c r="N223" s="56"/>
      <c r="O223" s="74">
        <f t="shared" si="21"/>
        <v>0</v>
      </c>
      <c r="P223" s="73">
        <v>16</v>
      </c>
      <c r="Q223" s="73">
        <v>1745</v>
      </c>
      <c r="R223" s="74">
        <f t="shared" si="22"/>
        <v>436.25</v>
      </c>
      <c r="S223" s="73">
        <v>5</v>
      </c>
      <c r="T223" s="178">
        <v>490</v>
      </c>
      <c r="U223" s="74">
        <f t="shared" si="23"/>
        <v>122.5</v>
      </c>
    </row>
    <row r="224" spans="1:21">
      <c r="A224" s="54" t="s">
        <v>728</v>
      </c>
      <c r="B224" s="55" t="s">
        <v>729</v>
      </c>
      <c r="C224" s="58" t="str">
        <f>VLOOKUP(A224,Remark!J:L,3,0)</f>
        <v>HPPY</v>
      </c>
      <c r="D224" s="56"/>
      <c r="E224" s="56"/>
      <c r="F224" s="74">
        <f t="shared" si="18"/>
        <v>0</v>
      </c>
      <c r="G224" s="59"/>
      <c r="H224" s="59"/>
      <c r="I224" s="74">
        <f t="shared" si="19"/>
        <v>0</v>
      </c>
      <c r="J224" s="59">
        <v>0</v>
      </c>
      <c r="K224" s="56">
        <v>0</v>
      </c>
      <c r="L224" s="74">
        <f t="shared" si="20"/>
        <v>0</v>
      </c>
      <c r="M224" s="56"/>
      <c r="N224" s="56">
        <v>1285</v>
      </c>
      <c r="O224" s="74">
        <f t="shared" si="21"/>
        <v>321.25</v>
      </c>
      <c r="P224" s="73">
        <v>81</v>
      </c>
      <c r="Q224" s="73">
        <v>6885</v>
      </c>
      <c r="R224" s="74">
        <f t="shared" si="22"/>
        <v>1721.25</v>
      </c>
      <c r="S224" s="73">
        <v>112</v>
      </c>
      <c r="T224" s="178">
        <v>17560</v>
      </c>
      <c r="U224" s="74">
        <f t="shared" si="23"/>
        <v>4390</v>
      </c>
    </row>
    <row r="225" spans="1:21">
      <c r="A225" s="54" t="s">
        <v>730</v>
      </c>
      <c r="B225" s="55" t="s">
        <v>731</v>
      </c>
      <c r="C225" s="58" t="str">
        <f>VLOOKUP(A225,Remark!J:L,3,0)</f>
        <v>SLOM</v>
      </c>
      <c r="D225" s="56"/>
      <c r="E225" s="56"/>
      <c r="F225" s="74">
        <f t="shared" si="18"/>
        <v>0</v>
      </c>
      <c r="G225" s="59"/>
      <c r="H225" s="59"/>
      <c r="I225" s="74">
        <f t="shared" si="19"/>
        <v>0</v>
      </c>
      <c r="J225" s="59">
        <v>0</v>
      </c>
      <c r="K225" s="56">
        <v>0</v>
      </c>
      <c r="L225" s="74">
        <f t="shared" si="20"/>
        <v>0</v>
      </c>
      <c r="M225" s="56"/>
      <c r="N225" s="56">
        <v>1475</v>
      </c>
      <c r="O225" s="74">
        <f t="shared" si="21"/>
        <v>368.75</v>
      </c>
      <c r="P225" s="73">
        <v>61</v>
      </c>
      <c r="Q225" s="73">
        <v>8285</v>
      </c>
      <c r="R225" s="74">
        <f t="shared" si="22"/>
        <v>2071.25</v>
      </c>
      <c r="S225" s="73">
        <v>85</v>
      </c>
      <c r="T225" s="178">
        <v>16140</v>
      </c>
      <c r="U225" s="74">
        <f t="shared" si="23"/>
        <v>4035</v>
      </c>
    </row>
    <row r="226" spans="1:21">
      <c r="A226" s="54" t="s">
        <v>732</v>
      </c>
      <c r="B226" s="55" t="s">
        <v>733</v>
      </c>
      <c r="C226" s="58" t="str">
        <f>VLOOKUP(A226,Remark!J:L,3,0)</f>
        <v>SLOM</v>
      </c>
      <c r="D226" s="56"/>
      <c r="E226" s="56"/>
      <c r="F226" s="74">
        <f t="shared" si="18"/>
        <v>0</v>
      </c>
      <c r="G226" s="59"/>
      <c r="H226" s="59"/>
      <c r="I226" s="74">
        <f t="shared" si="19"/>
        <v>0</v>
      </c>
      <c r="J226" s="59">
        <v>0</v>
      </c>
      <c r="K226" s="56">
        <v>0</v>
      </c>
      <c r="L226" s="74">
        <f t="shared" si="20"/>
        <v>0</v>
      </c>
      <c r="M226" s="56"/>
      <c r="N226" s="56"/>
      <c r="O226" s="74">
        <f t="shared" si="21"/>
        <v>0</v>
      </c>
      <c r="P226" s="73">
        <v>44</v>
      </c>
      <c r="Q226" s="73">
        <v>4355</v>
      </c>
      <c r="R226" s="74">
        <f t="shared" si="22"/>
        <v>1088.75</v>
      </c>
      <c r="S226" s="73">
        <v>81</v>
      </c>
      <c r="T226" s="178">
        <v>9720</v>
      </c>
      <c r="U226" s="74">
        <f t="shared" si="23"/>
        <v>2430</v>
      </c>
    </row>
    <row r="227" spans="1:21">
      <c r="A227" s="54" t="s">
        <v>734</v>
      </c>
      <c r="B227" s="55" t="s">
        <v>735</v>
      </c>
      <c r="C227" s="58" t="str">
        <f>VLOOKUP(A227,Remark!J:L,3,0)</f>
        <v>SLOM</v>
      </c>
      <c r="D227" s="56"/>
      <c r="E227" s="56"/>
      <c r="F227" s="74">
        <f t="shared" si="18"/>
        <v>0</v>
      </c>
      <c r="G227" s="59"/>
      <c r="H227" s="59"/>
      <c r="I227" s="74">
        <f t="shared" si="19"/>
        <v>0</v>
      </c>
      <c r="J227" s="59">
        <v>0</v>
      </c>
      <c r="K227" s="56">
        <v>0</v>
      </c>
      <c r="L227" s="74">
        <f t="shared" si="20"/>
        <v>0</v>
      </c>
      <c r="M227" s="56"/>
      <c r="N227" s="56">
        <v>3710</v>
      </c>
      <c r="O227" s="74">
        <f t="shared" si="21"/>
        <v>927.5</v>
      </c>
      <c r="P227" s="73">
        <v>57</v>
      </c>
      <c r="Q227" s="73">
        <v>6620</v>
      </c>
      <c r="R227" s="74">
        <f t="shared" si="22"/>
        <v>1655</v>
      </c>
      <c r="S227" s="73">
        <v>24</v>
      </c>
      <c r="T227" s="178">
        <v>3220</v>
      </c>
      <c r="U227" s="74">
        <f t="shared" si="23"/>
        <v>805</v>
      </c>
    </row>
    <row r="228" spans="1:21">
      <c r="A228" s="54" t="s">
        <v>736</v>
      </c>
      <c r="B228" s="55" t="s">
        <v>737</v>
      </c>
      <c r="C228" s="58" t="str">
        <f>VLOOKUP(A228,Remark!J:L,3,0)</f>
        <v>SLOM</v>
      </c>
      <c r="D228" s="56"/>
      <c r="E228" s="56"/>
      <c r="F228" s="74">
        <f t="shared" si="18"/>
        <v>0</v>
      </c>
      <c r="G228" s="59"/>
      <c r="H228" s="59"/>
      <c r="I228" s="74">
        <f t="shared" si="19"/>
        <v>0</v>
      </c>
      <c r="J228" s="59">
        <v>0</v>
      </c>
      <c r="K228" s="56">
        <v>0</v>
      </c>
      <c r="L228" s="74">
        <f t="shared" si="20"/>
        <v>0</v>
      </c>
      <c r="M228" s="56"/>
      <c r="N228" s="56"/>
      <c r="O228" s="74">
        <f t="shared" si="21"/>
        <v>0</v>
      </c>
      <c r="P228" s="73">
        <v>0</v>
      </c>
      <c r="Q228" s="73">
        <v>0</v>
      </c>
      <c r="R228" s="74">
        <f t="shared" si="22"/>
        <v>0</v>
      </c>
      <c r="S228" s="73">
        <v>0</v>
      </c>
      <c r="T228" s="178">
        <v>0</v>
      </c>
      <c r="U228" s="74">
        <f t="shared" si="23"/>
        <v>0</v>
      </c>
    </row>
    <row r="229" spans="1:21">
      <c r="A229" s="54" t="s">
        <v>738</v>
      </c>
      <c r="B229" s="55" t="s">
        <v>739</v>
      </c>
      <c r="C229" s="58" t="str">
        <f>VLOOKUP(A229,Remark!J:L,3,0)</f>
        <v>HPPY</v>
      </c>
      <c r="D229" s="56"/>
      <c r="E229" s="56"/>
      <c r="F229" s="74">
        <f t="shared" si="18"/>
        <v>0</v>
      </c>
      <c r="G229" s="59"/>
      <c r="H229" s="59"/>
      <c r="I229" s="74">
        <f t="shared" si="19"/>
        <v>0</v>
      </c>
      <c r="J229" s="59">
        <v>0</v>
      </c>
      <c r="K229" s="56">
        <v>0</v>
      </c>
      <c r="L229" s="74">
        <f t="shared" si="20"/>
        <v>0</v>
      </c>
      <c r="M229" s="56"/>
      <c r="N229" s="56">
        <v>785</v>
      </c>
      <c r="O229" s="74">
        <f t="shared" si="21"/>
        <v>196.25</v>
      </c>
      <c r="P229" s="73">
        <v>21</v>
      </c>
      <c r="Q229" s="73">
        <v>1415</v>
      </c>
      <c r="R229" s="74">
        <f t="shared" si="22"/>
        <v>353.75</v>
      </c>
      <c r="S229" s="73">
        <v>27</v>
      </c>
      <c r="T229" s="178">
        <v>2980</v>
      </c>
      <c r="U229" s="74">
        <f t="shared" si="23"/>
        <v>745</v>
      </c>
    </row>
    <row r="230" spans="1:21">
      <c r="A230" s="54" t="s">
        <v>1048</v>
      </c>
      <c r="B230" s="55" t="s">
        <v>1049</v>
      </c>
      <c r="C230" s="58" t="str">
        <f>VLOOKUP(A230,Remark!J:L,3,0)</f>
        <v>CHC4</v>
      </c>
      <c r="D230" s="56"/>
      <c r="E230" s="56"/>
      <c r="F230" s="74">
        <f t="shared" si="18"/>
        <v>0</v>
      </c>
      <c r="G230" s="59"/>
      <c r="H230" s="59"/>
      <c r="I230" s="74">
        <f t="shared" si="19"/>
        <v>0</v>
      </c>
      <c r="J230" s="59"/>
      <c r="K230" s="56"/>
      <c r="L230" s="74">
        <f t="shared" si="20"/>
        <v>0</v>
      </c>
      <c r="M230" s="56"/>
      <c r="N230" s="56"/>
      <c r="O230" s="74">
        <f t="shared" si="21"/>
        <v>0</v>
      </c>
      <c r="P230" s="73">
        <v>30</v>
      </c>
      <c r="Q230" s="73">
        <v>3610</v>
      </c>
      <c r="R230" s="74">
        <f t="shared" si="22"/>
        <v>902.5</v>
      </c>
      <c r="S230" s="73">
        <v>56</v>
      </c>
      <c r="T230" s="178">
        <v>7695</v>
      </c>
      <c r="U230" s="74">
        <f t="shared" si="23"/>
        <v>1923.75</v>
      </c>
    </row>
    <row r="231" spans="1:21">
      <c r="A231" s="54" t="s">
        <v>740</v>
      </c>
      <c r="B231" s="55" t="s">
        <v>741</v>
      </c>
      <c r="C231" s="58" t="str">
        <f>VLOOKUP(A231,Remark!J:L,3,0)</f>
        <v>SLOM</v>
      </c>
      <c r="D231" s="56"/>
      <c r="E231" s="56"/>
      <c r="F231" s="74">
        <f t="shared" si="18"/>
        <v>0</v>
      </c>
      <c r="G231" s="59"/>
      <c r="H231" s="59"/>
      <c r="I231" s="74">
        <f t="shared" si="19"/>
        <v>0</v>
      </c>
      <c r="J231" s="59">
        <v>0</v>
      </c>
      <c r="K231" s="56">
        <v>0</v>
      </c>
      <c r="L231" s="74">
        <f t="shared" si="20"/>
        <v>0</v>
      </c>
      <c r="M231" s="56"/>
      <c r="N231" s="56"/>
      <c r="O231" s="74">
        <f t="shared" si="21"/>
        <v>0</v>
      </c>
      <c r="P231" s="73">
        <v>12</v>
      </c>
      <c r="Q231" s="73">
        <v>1930</v>
      </c>
      <c r="R231" s="74">
        <f t="shared" si="22"/>
        <v>482.5</v>
      </c>
      <c r="S231" s="73">
        <v>17</v>
      </c>
      <c r="T231" s="178">
        <v>2660</v>
      </c>
      <c r="U231" s="74">
        <f t="shared" si="23"/>
        <v>665</v>
      </c>
    </row>
    <row r="232" spans="1:21">
      <c r="A232" s="54" t="s">
        <v>742</v>
      </c>
      <c r="B232" s="55" t="s">
        <v>743</v>
      </c>
      <c r="C232" s="58" t="str">
        <f>VLOOKUP(A232,Remark!J:L,3,0)</f>
        <v>SLOM</v>
      </c>
      <c r="D232" s="56"/>
      <c r="E232" s="56"/>
      <c r="F232" s="74">
        <f t="shared" si="18"/>
        <v>0</v>
      </c>
      <c r="G232" s="59"/>
      <c r="H232" s="59"/>
      <c r="I232" s="74">
        <f t="shared" si="19"/>
        <v>0</v>
      </c>
      <c r="J232" s="59">
        <v>0</v>
      </c>
      <c r="K232" s="56">
        <v>0</v>
      </c>
      <c r="L232" s="74">
        <f t="shared" si="20"/>
        <v>0</v>
      </c>
      <c r="M232" s="56"/>
      <c r="N232" s="56"/>
      <c r="O232" s="74">
        <f t="shared" si="21"/>
        <v>0</v>
      </c>
      <c r="P232" s="73">
        <v>2</v>
      </c>
      <c r="Q232" s="73">
        <v>125</v>
      </c>
      <c r="R232" s="74">
        <f t="shared" si="22"/>
        <v>31.25</v>
      </c>
      <c r="S232" s="73">
        <v>8</v>
      </c>
      <c r="T232" s="178">
        <v>760</v>
      </c>
      <c r="U232" s="74">
        <f t="shared" si="23"/>
        <v>190</v>
      </c>
    </row>
    <row r="233" spans="1:21">
      <c r="A233" s="54" t="s">
        <v>744</v>
      </c>
      <c r="B233" s="55" t="s">
        <v>745</v>
      </c>
      <c r="C233" s="58" t="str">
        <f>VLOOKUP(A233,Remark!J:L,3,0)</f>
        <v>SLOM</v>
      </c>
      <c r="D233" s="56"/>
      <c r="E233" s="56"/>
      <c r="F233" s="74">
        <f t="shared" si="18"/>
        <v>0</v>
      </c>
      <c r="G233" s="59"/>
      <c r="H233" s="59"/>
      <c r="I233" s="74">
        <f t="shared" si="19"/>
        <v>0</v>
      </c>
      <c r="J233" s="59">
        <v>0</v>
      </c>
      <c r="K233" s="56">
        <v>0</v>
      </c>
      <c r="L233" s="74">
        <f t="shared" si="20"/>
        <v>0</v>
      </c>
      <c r="M233" s="56"/>
      <c r="N233" s="56">
        <v>14400</v>
      </c>
      <c r="O233" s="74">
        <f t="shared" si="21"/>
        <v>3600</v>
      </c>
      <c r="P233" s="73">
        <v>505</v>
      </c>
      <c r="Q233" s="73">
        <v>42245</v>
      </c>
      <c r="R233" s="74">
        <f t="shared" si="22"/>
        <v>10561.25</v>
      </c>
      <c r="S233" s="73">
        <v>476</v>
      </c>
      <c r="T233" s="178">
        <v>50915</v>
      </c>
      <c r="U233" s="74">
        <f t="shared" si="23"/>
        <v>12728.75</v>
      </c>
    </row>
    <row r="234" spans="1:21">
      <c r="A234" s="54" t="s">
        <v>746</v>
      </c>
      <c r="B234" s="55" t="s">
        <v>747</v>
      </c>
      <c r="C234" s="58" t="str">
        <f>VLOOKUP(A234,Remark!J:L,3,0)</f>
        <v>SCON</v>
      </c>
      <c r="D234" s="56"/>
      <c r="E234" s="56"/>
      <c r="F234" s="74">
        <f t="shared" si="18"/>
        <v>0</v>
      </c>
      <c r="G234" s="59"/>
      <c r="H234" s="59"/>
      <c r="I234" s="74">
        <f t="shared" si="19"/>
        <v>0</v>
      </c>
      <c r="J234" s="59">
        <v>0</v>
      </c>
      <c r="K234" s="56">
        <v>0</v>
      </c>
      <c r="L234" s="74">
        <f t="shared" si="20"/>
        <v>0</v>
      </c>
      <c r="M234" s="56"/>
      <c r="N234" s="56"/>
      <c r="O234" s="74">
        <f t="shared" si="21"/>
        <v>0</v>
      </c>
      <c r="P234" s="73">
        <v>0</v>
      </c>
      <c r="Q234" s="73">
        <v>0</v>
      </c>
      <c r="R234" s="74">
        <f t="shared" si="22"/>
        <v>0</v>
      </c>
      <c r="S234" s="73">
        <v>23</v>
      </c>
      <c r="T234" s="178">
        <v>2545</v>
      </c>
      <c r="U234" s="74">
        <f t="shared" si="23"/>
        <v>636.25</v>
      </c>
    </row>
    <row r="235" spans="1:21">
      <c r="A235" s="54" t="s">
        <v>748</v>
      </c>
      <c r="B235" s="55" t="s">
        <v>749</v>
      </c>
      <c r="C235" s="58" t="str">
        <f>VLOOKUP(A235,Remark!J:L,3,0)</f>
        <v>NMIN</v>
      </c>
      <c r="D235" s="56"/>
      <c r="E235" s="56"/>
      <c r="F235" s="74">
        <f t="shared" si="18"/>
        <v>0</v>
      </c>
      <c r="G235" s="59"/>
      <c r="H235" s="59"/>
      <c r="I235" s="74">
        <f t="shared" si="19"/>
        <v>0</v>
      </c>
      <c r="J235" s="59">
        <v>0</v>
      </c>
      <c r="K235" s="56">
        <v>0</v>
      </c>
      <c r="L235" s="74">
        <f t="shared" si="20"/>
        <v>0</v>
      </c>
      <c r="M235" s="56"/>
      <c r="N235" s="56"/>
      <c r="O235" s="74">
        <f t="shared" si="21"/>
        <v>0</v>
      </c>
      <c r="P235" s="73">
        <v>13</v>
      </c>
      <c r="Q235" s="73">
        <v>1610</v>
      </c>
      <c r="R235" s="74">
        <f t="shared" si="22"/>
        <v>402.5</v>
      </c>
      <c r="S235" s="73">
        <v>6</v>
      </c>
      <c r="T235" s="178">
        <v>1120</v>
      </c>
      <c r="U235" s="74">
        <f t="shared" si="23"/>
        <v>280</v>
      </c>
    </row>
    <row r="236" spans="1:21">
      <c r="A236" s="54" t="s">
        <v>750</v>
      </c>
      <c r="B236" s="55" t="s">
        <v>751</v>
      </c>
      <c r="C236" s="58" t="str">
        <f>VLOOKUP(A236,Remark!J:L,3,0)</f>
        <v>SLOM</v>
      </c>
      <c r="D236" s="56"/>
      <c r="E236" s="56"/>
      <c r="F236" s="74">
        <f t="shared" si="18"/>
        <v>0</v>
      </c>
      <c r="G236" s="59"/>
      <c r="H236" s="59"/>
      <c r="I236" s="74">
        <f t="shared" si="19"/>
        <v>0</v>
      </c>
      <c r="J236" s="59">
        <v>0</v>
      </c>
      <c r="K236" s="56">
        <v>0</v>
      </c>
      <c r="L236" s="74">
        <f t="shared" si="20"/>
        <v>0</v>
      </c>
      <c r="M236" s="56"/>
      <c r="N236" s="56"/>
      <c r="O236" s="74">
        <f t="shared" si="21"/>
        <v>0</v>
      </c>
      <c r="P236" s="73">
        <v>7</v>
      </c>
      <c r="Q236" s="73">
        <v>450</v>
      </c>
      <c r="R236" s="74">
        <f t="shared" si="22"/>
        <v>112.5</v>
      </c>
      <c r="S236" s="73">
        <v>5</v>
      </c>
      <c r="T236" s="178">
        <v>670</v>
      </c>
      <c r="U236" s="74">
        <f t="shared" si="23"/>
        <v>167.5</v>
      </c>
    </row>
    <row r="237" spans="1:21">
      <c r="A237" s="54" t="s">
        <v>752</v>
      </c>
      <c r="B237" s="55" t="s">
        <v>753</v>
      </c>
      <c r="C237" s="58" t="str">
        <f>VLOOKUP(A237,Remark!J:L,3,0)</f>
        <v>SLOM</v>
      </c>
      <c r="D237" s="56"/>
      <c r="E237" s="56"/>
      <c r="F237" s="74">
        <f t="shared" si="18"/>
        <v>0</v>
      </c>
      <c r="G237" s="59"/>
      <c r="H237" s="59"/>
      <c r="I237" s="74">
        <f t="shared" si="19"/>
        <v>0</v>
      </c>
      <c r="J237" s="59">
        <v>0</v>
      </c>
      <c r="K237" s="56">
        <v>0</v>
      </c>
      <c r="L237" s="74">
        <f t="shared" si="20"/>
        <v>0</v>
      </c>
      <c r="M237" s="56"/>
      <c r="N237" s="56"/>
      <c r="O237" s="74">
        <f t="shared" si="21"/>
        <v>0</v>
      </c>
      <c r="P237" s="73">
        <v>8</v>
      </c>
      <c r="Q237" s="73">
        <v>910</v>
      </c>
      <c r="R237" s="74">
        <f t="shared" si="22"/>
        <v>227.5</v>
      </c>
      <c r="S237" s="73">
        <v>21</v>
      </c>
      <c r="T237" s="178">
        <v>4050</v>
      </c>
      <c r="U237" s="74">
        <f t="shared" si="23"/>
        <v>1012.5</v>
      </c>
    </row>
    <row r="238" spans="1:21">
      <c r="A238" s="54" t="s">
        <v>754</v>
      </c>
      <c r="B238" s="55" t="s">
        <v>755</v>
      </c>
      <c r="C238" s="58" t="str">
        <f>VLOOKUP(A238,Remark!J:L,3,0)</f>
        <v>SLOM</v>
      </c>
      <c r="D238" s="56"/>
      <c r="E238" s="56"/>
      <c r="F238" s="74">
        <f t="shared" si="18"/>
        <v>0</v>
      </c>
      <c r="G238" s="59"/>
      <c r="H238" s="59"/>
      <c r="I238" s="74">
        <f t="shared" si="19"/>
        <v>0</v>
      </c>
      <c r="J238" s="59">
        <v>0</v>
      </c>
      <c r="K238" s="56">
        <v>0</v>
      </c>
      <c r="L238" s="74">
        <f t="shared" si="20"/>
        <v>0</v>
      </c>
      <c r="M238" s="56"/>
      <c r="N238" s="56"/>
      <c r="O238" s="74">
        <f t="shared" si="21"/>
        <v>0</v>
      </c>
      <c r="P238" s="73">
        <v>1</v>
      </c>
      <c r="Q238" s="73">
        <v>60</v>
      </c>
      <c r="R238" s="74">
        <f t="shared" si="22"/>
        <v>15</v>
      </c>
      <c r="S238" s="73">
        <v>17</v>
      </c>
      <c r="T238" s="178">
        <v>1315</v>
      </c>
      <c r="U238" s="74">
        <f t="shared" si="23"/>
        <v>328.75</v>
      </c>
    </row>
    <row r="239" spans="1:21">
      <c r="A239" s="54" t="s">
        <v>756</v>
      </c>
      <c r="B239" s="55" t="s">
        <v>757</v>
      </c>
      <c r="C239" s="58" t="str">
        <f>VLOOKUP(A239,Remark!J:L,3,0)</f>
        <v>SLOM</v>
      </c>
      <c r="D239" s="56"/>
      <c r="E239" s="56"/>
      <c r="F239" s="74">
        <f t="shared" si="18"/>
        <v>0</v>
      </c>
      <c r="G239" s="59"/>
      <c r="H239" s="59"/>
      <c r="I239" s="74">
        <f t="shared" si="19"/>
        <v>0</v>
      </c>
      <c r="J239" s="59">
        <v>0</v>
      </c>
      <c r="K239" s="56">
        <v>0</v>
      </c>
      <c r="L239" s="74">
        <f t="shared" si="20"/>
        <v>0</v>
      </c>
      <c r="M239" s="56"/>
      <c r="N239" s="56"/>
      <c r="O239" s="74">
        <f t="shared" si="21"/>
        <v>0</v>
      </c>
      <c r="P239" s="73">
        <v>1</v>
      </c>
      <c r="Q239" s="73">
        <v>150</v>
      </c>
      <c r="R239" s="74">
        <f t="shared" si="22"/>
        <v>37.5</v>
      </c>
      <c r="S239" s="73">
        <v>2</v>
      </c>
      <c r="T239" s="178">
        <v>120</v>
      </c>
      <c r="U239" s="74">
        <f t="shared" si="23"/>
        <v>30</v>
      </c>
    </row>
    <row r="240" spans="1:21">
      <c r="A240" s="54" t="s">
        <v>758</v>
      </c>
      <c r="B240" s="55" t="s">
        <v>759</v>
      </c>
      <c r="C240" s="58" t="str">
        <f>VLOOKUP(A240,Remark!J:L,3,0)</f>
        <v>NLCH</v>
      </c>
      <c r="D240" s="56"/>
      <c r="E240" s="56"/>
      <c r="F240" s="74">
        <f t="shared" si="18"/>
        <v>0</v>
      </c>
      <c r="G240" s="59"/>
      <c r="H240" s="59"/>
      <c r="I240" s="74">
        <f t="shared" si="19"/>
        <v>0</v>
      </c>
      <c r="J240" s="59">
        <v>0</v>
      </c>
      <c r="K240" s="56">
        <v>0</v>
      </c>
      <c r="L240" s="74">
        <f t="shared" si="20"/>
        <v>0</v>
      </c>
      <c r="M240" s="56"/>
      <c r="N240" s="56"/>
      <c r="O240" s="74">
        <f t="shared" si="21"/>
        <v>0</v>
      </c>
      <c r="P240" s="73">
        <v>5</v>
      </c>
      <c r="Q240" s="73">
        <v>495</v>
      </c>
      <c r="R240" s="74">
        <f t="shared" si="22"/>
        <v>123.75</v>
      </c>
      <c r="S240" s="73">
        <v>5</v>
      </c>
      <c r="T240" s="178">
        <v>1110</v>
      </c>
      <c r="U240" s="74">
        <f t="shared" si="23"/>
        <v>277.5</v>
      </c>
    </row>
    <row r="241" spans="1:21">
      <c r="A241" s="54" t="s">
        <v>760</v>
      </c>
      <c r="B241" s="55" t="s">
        <v>761</v>
      </c>
      <c r="C241" s="58" t="str">
        <f>VLOOKUP(A241,Remark!J:L,3,0)</f>
        <v>SLOM</v>
      </c>
      <c r="D241" s="56"/>
      <c r="E241" s="56"/>
      <c r="F241" s="74">
        <f t="shared" si="18"/>
        <v>0</v>
      </c>
      <c r="G241" s="59"/>
      <c r="H241" s="59"/>
      <c r="I241" s="74">
        <f t="shared" si="19"/>
        <v>0</v>
      </c>
      <c r="J241" s="59">
        <v>0</v>
      </c>
      <c r="K241" s="56">
        <v>0</v>
      </c>
      <c r="L241" s="74">
        <f t="shared" si="20"/>
        <v>0</v>
      </c>
      <c r="M241" s="56"/>
      <c r="N241" s="56"/>
      <c r="O241" s="74">
        <f t="shared" si="21"/>
        <v>0</v>
      </c>
      <c r="P241" s="73">
        <v>28</v>
      </c>
      <c r="Q241" s="73">
        <v>3735</v>
      </c>
      <c r="R241" s="74">
        <f t="shared" si="22"/>
        <v>933.75</v>
      </c>
      <c r="S241" s="73">
        <v>15</v>
      </c>
      <c r="T241" s="178">
        <v>2545</v>
      </c>
      <c r="U241" s="74">
        <f t="shared" si="23"/>
        <v>636.25</v>
      </c>
    </row>
    <row r="242" spans="1:21">
      <c r="A242" s="54" t="s">
        <v>762</v>
      </c>
      <c r="B242" s="55" t="s">
        <v>763</v>
      </c>
      <c r="C242" s="58" t="str">
        <f>VLOOKUP(A242,Remark!J:L,3,0)</f>
        <v>TPLU</v>
      </c>
      <c r="D242" s="56"/>
      <c r="E242" s="56"/>
      <c r="F242" s="74">
        <f t="shared" si="18"/>
        <v>0</v>
      </c>
      <c r="G242" s="59"/>
      <c r="H242" s="59"/>
      <c r="I242" s="74">
        <f t="shared" si="19"/>
        <v>0</v>
      </c>
      <c r="J242" s="59">
        <v>0</v>
      </c>
      <c r="K242" s="56">
        <v>0</v>
      </c>
      <c r="L242" s="74">
        <f t="shared" si="20"/>
        <v>0</v>
      </c>
      <c r="M242" s="56"/>
      <c r="N242" s="56"/>
      <c r="O242" s="74">
        <f t="shared" si="21"/>
        <v>0</v>
      </c>
      <c r="P242" s="73">
        <v>0</v>
      </c>
      <c r="Q242" s="73">
        <v>0</v>
      </c>
      <c r="R242" s="74">
        <f t="shared" si="22"/>
        <v>0</v>
      </c>
      <c r="S242" s="73">
        <v>4</v>
      </c>
      <c r="T242" s="178">
        <v>800</v>
      </c>
      <c r="U242" s="74">
        <f t="shared" si="23"/>
        <v>200</v>
      </c>
    </row>
    <row r="243" spans="1:21">
      <c r="A243" s="54" t="s">
        <v>764</v>
      </c>
      <c r="B243" s="55" t="s">
        <v>765</v>
      </c>
      <c r="C243" s="58" t="str">
        <f>VLOOKUP(A243,Remark!J:L,3,0)</f>
        <v>TPLU</v>
      </c>
      <c r="D243" s="56"/>
      <c r="E243" s="56"/>
      <c r="F243" s="74">
        <f t="shared" si="18"/>
        <v>0</v>
      </c>
      <c r="G243" s="59"/>
      <c r="H243" s="59"/>
      <c r="I243" s="74">
        <f t="shared" si="19"/>
        <v>0</v>
      </c>
      <c r="J243" s="59">
        <v>0</v>
      </c>
      <c r="K243" s="56">
        <v>0</v>
      </c>
      <c r="L243" s="74">
        <f t="shared" si="20"/>
        <v>0</v>
      </c>
      <c r="M243" s="56"/>
      <c r="N243" s="56"/>
      <c r="O243" s="74">
        <f t="shared" si="21"/>
        <v>0</v>
      </c>
      <c r="P243" s="73">
        <v>10</v>
      </c>
      <c r="Q243" s="73">
        <v>895</v>
      </c>
      <c r="R243" s="74">
        <f t="shared" si="22"/>
        <v>223.75</v>
      </c>
      <c r="S243" s="73">
        <v>34</v>
      </c>
      <c r="T243" s="178">
        <v>2500</v>
      </c>
      <c r="U243" s="74">
        <f t="shared" si="23"/>
        <v>625</v>
      </c>
    </row>
    <row r="244" spans="1:21">
      <c r="A244" s="54" t="s">
        <v>766</v>
      </c>
      <c r="B244" s="55" t="s">
        <v>767</v>
      </c>
      <c r="C244" s="58" t="str">
        <f>VLOOKUP(A244,Remark!J:L,3,0)</f>
        <v>TPLU</v>
      </c>
      <c r="D244" s="56"/>
      <c r="E244" s="56"/>
      <c r="F244" s="74">
        <f t="shared" si="18"/>
        <v>0</v>
      </c>
      <c r="G244" s="59"/>
      <c r="H244" s="59"/>
      <c r="I244" s="74">
        <f t="shared" si="19"/>
        <v>0</v>
      </c>
      <c r="J244" s="59">
        <v>0</v>
      </c>
      <c r="K244" s="56">
        <v>0</v>
      </c>
      <c r="L244" s="74">
        <f t="shared" si="20"/>
        <v>0</v>
      </c>
      <c r="M244" s="56"/>
      <c r="N244" s="56"/>
      <c r="O244" s="74">
        <f t="shared" si="21"/>
        <v>0</v>
      </c>
      <c r="P244" s="73">
        <v>16</v>
      </c>
      <c r="Q244" s="73">
        <v>1375</v>
      </c>
      <c r="R244" s="74">
        <f t="shared" si="22"/>
        <v>343.75</v>
      </c>
      <c r="S244" s="73">
        <v>46</v>
      </c>
      <c r="T244" s="178">
        <v>6325</v>
      </c>
      <c r="U244" s="74">
        <f t="shared" si="23"/>
        <v>1581.25</v>
      </c>
    </row>
    <row r="245" spans="1:21">
      <c r="A245" s="54" t="s">
        <v>768</v>
      </c>
      <c r="B245" s="55" t="s">
        <v>769</v>
      </c>
      <c r="C245" s="58" t="str">
        <f>VLOOKUP(A245,Remark!J:L,3,0)</f>
        <v>PINK</v>
      </c>
      <c r="D245" s="56"/>
      <c r="E245" s="56"/>
      <c r="F245" s="74">
        <f t="shared" si="18"/>
        <v>0</v>
      </c>
      <c r="G245" s="59"/>
      <c r="H245" s="59"/>
      <c r="I245" s="74">
        <f t="shared" si="19"/>
        <v>0</v>
      </c>
      <c r="J245" s="59">
        <v>0</v>
      </c>
      <c r="K245" s="56">
        <v>0</v>
      </c>
      <c r="L245" s="74">
        <f t="shared" si="20"/>
        <v>0</v>
      </c>
      <c r="M245" s="56"/>
      <c r="N245" s="56"/>
      <c r="O245" s="74">
        <f t="shared" si="21"/>
        <v>0</v>
      </c>
      <c r="P245" s="73">
        <v>6</v>
      </c>
      <c r="Q245" s="73">
        <v>775</v>
      </c>
      <c r="R245" s="74">
        <f t="shared" si="22"/>
        <v>193.75</v>
      </c>
      <c r="S245" s="73">
        <v>24</v>
      </c>
      <c r="T245" s="178">
        <v>1690</v>
      </c>
      <c r="U245" s="74">
        <f t="shared" si="23"/>
        <v>422.5</v>
      </c>
    </row>
    <row r="246" spans="1:21">
      <c r="A246" s="54" t="s">
        <v>770</v>
      </c>
      <c r="B246" s="55" t="s">
        <v>771</v>
      </c>
      <c r="C246" s="58" t="str">
        <f>VLOOKUP(A246,Remark!J:L,3,0)</f>
        <v>TPLU</v>
      </c>
      <c r="D246" s="56"/>
      <c r="E246" s="56"/>
      <c r="F246" s="74">
        <f t="shared" si="18"/>
        <v>0</v>
      </c>
      <c r="G246" s="59"/>
      <c r="H246" s="59"/>
      <c r="I246" s="74">
        <f t="shared" si="19"/>
        <v>0</v>
      </c>
      <c r="J246" s="59">
        <v>0</v>
      </c>
      <c r="K246" s="56">
        <v>0</v>
      </c>
      <c r="L246" s="74">
        <f t="shared" si="20"/>
        <v>0</v>
      </c>
      <c r="M246" s="56"/>
      <c r="N246" s="56"/>
      <c r="O246" s="74">
        <f t="shared" si="21"/>
        <v>0</v>
      </c>
      <c r="P246" s="73">
        <v>15</v>
      </c>
      <c r="Q246" s="73">
        <v>1250</v>
      </c>
      <c r="R246" s="74">
        <f t="shared" si="22"/>
        <v>312.5</v>
      </c>
      <c r="S246" s="73">
        <v>38</v>
      </c>
      <c r="T246" s="178">
        <v>3910</v>
      </c>
      <c r="U246" s="74">
        <f t="shared" si="23"/>
        <v>977.5</v>
      </c>
    </row>
    <row r="247" spans="1:21">
      <c r="A247" s="54" t="s">
        <v>772</v>
      </c>
      <c r="B247" s="55" t="s">
        <v>773</v>
      </c>
      <c r="C247" s="58" t="str">
        <f>VLOOKUP(A247,Remark!J:L,3,0)</f>
        <v>SUKS</v>
      </c>
      <c r="D247" s="56"/>
      <c r="E247" s="56"/>
      <c r="F247" s="74">
        <f t="shared" si="18"/>
        <v>0</v>
      </c>
      <c r="G247" s="59"/>
      <c r="H247" s="59"/>
      <c r="I247" s="74">
        <f t="shared" si="19"/>
        <v>0</v>
      </c>
      <c r="J247" s="59">
        <v>0</v>
      </c>
      <c r="K247" s="56">
        <v>0</v>
      </c>
      <c r="L247" s="74">
        <f t="shared" si="20"/>
        <v>0</v>
      </c>
      <c r="M247" s="56"/>
      <c r="N247" s="56"/>
      <c r="O247" s="74">
        <f t="shared" si="21"/>
        <v>0</v>
      </c>
      <c r="P247" s="73">
        <v>37</v>
      </c>
      <c r="Q247" s="73">
        <v>3145</v>
      </c>
      <c r="R247" s="74">
        <f t="shared" si="22"/>
        <v>786.25</v>
      </c>
      <c r="S247" s="73">
        <v>14</v>
      </c>
      <c r="T247" s="178">
        <v>905</v>
      </c>
      <c r="U247" s="74">
        <f t="shared" si="23"/>
        <v>226.25</v>
      </c>
    </row>
    <row r="248" spans="1:21">
      <c r="A248" s="54" t="s">
        <v>1084</v>
      </c>
      <c r="B248" s="55" t="s">
        <v>1085</v>
      </c>
      <c r="C248" s="58" t="str">
        <f>VLOOKUP(A248,Remark!J:L,3,0)</f>
        <v>TPLU</v>
      </c>
      <c r="D248" s="56"/>
      <c r="E248" s="56"/>
      <c r="F248" s="74">
        <f t="shared" si="18"/>
        <v>0</v>
      </c>
      <c r="G248" s="59"/>
      <c r="H248" s="59"/>
      <c r="I248" s="74">
        <f t="shared" si="19"/>
        <v>0</v>
      </c>
      <c r="J248" s="59"/>
      <c r="K248" s="56"/>
      <c r="L248" s="74">
        <f t="shared" si="20"/>
        <v>0</v>
      </c>
      <c r="M248" s="56"/>
      <c r="N248" s="56"/>
      <c r="O248" s="74">
        <f t="shared" si="21"/>
        <v>0</v>
      </c>
      <c r="P248" s="73">
        <v>0</v>
      </c>
      <c r="Q248" s="73">
        <v>0</v>
      </c>
      <c r="R248" s="74">
        <f t="shared" si="22"/>
        <v>0</v>
      </c>
      <c r="S248" s="73">
        <v>7</v>
      </c>
      <c r="T248" s="178">
        <v>1305</v>
      </c>
      <c r="U248" s="74">
        <f t="shared" si="23"/>
        <v>326.25</v>
      </c>
    </row>
    <row r="249" spans="1:21">
      <c r="A249" s="54" t="s">
        <v>774</v>
      </c>
      <c r="B249" s="55" t="s">
        <v>775</v>
      </c>
      <c r="C249" s="58" t="str">
        <f>VLOOKUP(A249,Remark!J:L,3,0)</f>
        <v>SUKS</v>
      </c>
      <c r="D249" s="56"/>
      <c r="E249" s="56"/>
      <c r="F249" s="74">
        <f t="shared" si="18"/>
        <v>0</v>
      </c>
      <c r="G249" s="59"/>
      <c r="H249" s="59"/>
      <c r="I249" s="74">
        <f t="shared" si="19"/>
        <v>0</v>
      </c>
      <c r="J249" s="59">
        <v>0</v>
      </c>
      <c r="K249" s="56">
        <v>0</v>
      </c>
      <c r="L249" s="74">
        <f t="shared" si="20"/>
        <v>0</v>
      </c>
      <c r="M249" s="56"/>
      <c r="N249" s="56"/>
      <c r="O249" s="74">
        <f t="shared" si="21"/>
        <v>0</v>
      </c>
      <c r="P249" s="73">
        <v>0</v>
      </c>
      <c r="Q249" s="73">
        <v>0</v>
      </c>
      <c r="R249" s="74">
        <f t="shared" si="22"/>
        <v>0</v>
      </c>
      <c r="S249" s="73">
        <v>0</v>
      </c>
      <c r="T249" s="178">
        <v>0</v>
      </c>
      <c r="U249" s="74">
        <f t="shared" si="23"/>
        <v>0</v>
      </c>
    </row>
    <row r="250" spans="1:21">
      <c r="A250" s="54" t="s">
        <v>776</v>
      </c>
      <c r="B250" s="55" t="s">
        <v>777</v>
      </c>
      <c r="C250" s="58" t="str">
        <f>VLOOKUP(A250,Remark!J:L,3,0)</f>
        <v>SUKS</v>
      </c>
      <c r="D250" s="56"/>
      <c r="E250" s="56"/>
      <c r="F250" s="74">
        <f t="shared" si="18"/>
        <v>0</v>
      </c>
      <c r="G250" s="59"/>
      <c r="H250" s="59"/>
      <c r="I250" s="74">
        <f t="shared" si="19"/>
        <v>0</v>
      </c>
      <c r="J250" s="59">
        <v>0</v>
      </c>
      <c r="K250" s="56">
        <v>0</v>
      </c>
      <c r="L250" s="74">
        <f t="shared" si="20"/>
        <v>0</v>
      </c>
      <c r="M250" s="56"/>
      <c r="N250" s="56"/>
      <c r="O250" s="74">
        <f t="shared" si="21"/>
        <v>0</v>
      </c>
      <c r="P250" s="73">
        <v>7</v>
      </c>
      <c r="Q250" s="73">
        <v>1310</v>
      </c>
      <c r="R250" s="74">
        <f t="shared" si="22"/>
        <v>327.5</v>
      </c>
      <c r="S250" s="73">
        <v>3</v>
      </c>
      <c r="T250" s="178">
        <v>440</v>
      </c>
      <c r="U250" s="74">
        <f t="shared" si="23"/>
        <v>110</v>
      </c>
    </row>
    <row r="251" spans="1:21">
      <c r="A251" s="54" t="s">
        <v>778</v>
      </c>
      <c r="B251" s="55" t="s">
        <v>779</v>
      </c>
      <c r="C251" s="58" t="str">
        <f>VLOOKUP(A251,Remark!J:L,3,0)</f>
        <v>SUKS</v>
      </c>
      <c r="D251" s="56"/>
      <c r="E251" s="56"/>
      <c r="F251" s="74">
        <f t="shared" si="18"/>
        <v>0</v>
      </c>
      <c r="G251" s="59"/>
      <c r="H251" s="59"/>
      <c r="I251" s="74">
        <f t="shared" si="19"/>
        <v>0</v>
      </c>
      <c r="J251" s="59">
        <v>0</v>
      </c>
      <c r="K251" s="56">
        <v>0</v>
      </c>
      <c r="L251" s="74">
        <f t="shared" si="20"/>
        <v>0</v>
      </c>
      <c r="M251" s="56"/>
      <c r="N251" s="56"/>
      <c r="O251" s="74">
        <f t="shared" si="21"/>
        <v>0</v>
      </c>
      <c r="P251" s="73">
        <v>8</v>
      </c>
      <c r="Q251" s="73">
        <v>745</v>
      </c>
      <c r="R251" s="74">
        <f t="shared" si="22"/>
        <v>186.25</v>
      </c>
      <c r="S251" s="73">
        <v>8</v>
      </c>
      <c r="T251" s="178">
        <v>790</v>
      </c>
      <c r="U251" s="74">
        <f t="shared" si="23"/>
        <v>197.5</v>
      </c>
    </row>
    <row r="252" spans="1:21">
      <c r="A252" s="54" t="s">
        <v>780</v>
      </c>
      <c r="B252" s="55" t="s">
        <v>781</v>
      </c>
      <c r="C252" s="58" t="str">
        <f>VLOOKUP(A252,Remark!J:L,3,0)</f>
        <v>SUKS</v>
      </c>
      <c r="D252" s="56"/>
      <c r="E252" s="56"/>
      <c r="F252" s="74">
        <f t="shared" si="18"/>
        <v>0</v>
      </c>
      <c r="G252" s="59"/>
      <c r="H252" s="59"/>
      <c r="I252" s="74">
        <f t="shared" si="19"/>
        <v>0</v>
      </c>
      <c r="J252" s="59">
        <v>0</v>
      </c>
      <c r="K252" s="56">
        <v>0</v>
      </c>
      <c r="L252" s="74">
        <f t="shared" si="20"/>
        <v>0</v>
      </c>
      <c r="M252" s="56"/>
      <c r="N252" s="56"/>
      <c r="O252" s="74">
        <f t="shared" si="21"/>
        <v>0</v>
      </c>
      <c r="P252" s="73">
        <v>26</v>
      </c>
      <c r="Q252" s="73">
        <v>2410</v>
      </c>
      <c r="R252" s="74">
        <f t="shared" si="22"/>
        <v>602.5</v>
      </c>
      <c r="S252" s="73">
        <v>80</v>
      </c>
      <c r="T252" s="178">
        <v>9980</v>
      </c>
      <c r="U252" s="74">
        <f t="shared" si="23"/>
        <v>2495</v>
      </c>
    </row>
    <row r="253" spans="1:21">
      <c r="A253" s="54" t="s">
        <v>782</v>
      </c>
      <c r="B253" s="55" t="s">
        <v>783</v>
      </c>
      <c r="C253" s="58" t="str">
        <f>VLOOKUP(A253,Remark!J:L,3,0)</f>
        <v>SLOM</v>
      </c>
      <c r="D253" s="56"/>
      <c r="E253" s="56"/>
      <c r="F253" s="74">
        <f t="shared" si="18"/>
        <v>0</v>
      </c>
      <c r="G253" s="59"/>
      <c r="H253" s="59"/>
      <c r="I253" s="74">
        <f t="shared" si="19"/>
        <v>0</v>
      </c>
      <c r="J253" s="59">
        <v>0</v>
      </c>
      <c r="K253" s="56">
        <v>0</v>
      </c>
      <c r="L253" s="74">
        <f t="shared" si="20"/>
        <v>0</v>
      </c>
      <c r="M253" s="56"/>
      <c r="N253" s="56"/>
      <c r="O253" s="74">
        <f t="shared" si="21"/>
        <v>0</v>
      </c>
      <c r="P253" s="73">
        <v>14</v>
      </c>
      <c r="Q253" s="73">
        <v>1660</v>
      </c>
      <c r="R253" s="74">
        <f t="shared" si="22"/>
        <v>415</v>
      </c>
      <c r="S253" s="73">
        <v>59</v>
      </c>
      <c r="T253" s="178">
        <v>8070</v>
      </c>
      <c r="U253" s="74">
        <f t="shared" si="23"/>
        <v>2017.5</v>
      </c>
    </row>
    <row r="254" spans="1:21">
      <c r="A254" s="54" t="s">
        <v>784</v>
      </c>
      <c r="B254" s="55" t="s">
        <v>785</v>
      </c>
      <c r="C254" s="58" t="str">
        <f>VLOOKUP(A254,Remark!J:L,3,0)</f>
        <v>SLOM</v>
      </c>
      <c r="D254" s="56"/>
      <c r="E254" s="56"/>
      <c r="F254" s="74">
        <f t="shared" si="18"/>
        <v>0</v>
      </c>
      <c r="G254" s="59"/>
      <c r="H254" s="59"/>
      <c r="I254" s="74">
        <f t="shared" si="19"/>
        <v>0</v>
      </c>
      <c r="J254" s="59">
        <v>0</v>
      </c>
      <c r="K254" s="56">
        <v>0</v>
      </c>
      <c r="L254" s="74">
        <f t="shared" si="20"/>
        <v>0</v>
      </c>
      <c r="M254" s="56"/>
      <c r="N254" s="56"/>
      <c r="O254" s="74">
        <f t="shared" si="21"/>
        <v>0</v>
      </c>
      <c r="P254" s="73">
        <v>5</v>
      </c>
      <c r="Q254" s="73">
        <v>300</v>
      </c>
      <c r="R254" s="74">
        <f t="shared" si="22"/>
        <v>75</v>
      </c>
      <c r="S254" s="73">
        <v>8</v>
      </c>
      <c r="T254" s="178">
        <v>1120</v>
      </c>
      <c r="U254" s="74">
        <f t="shared" si="23"/>
        <v>280</v>
      </c>
    </row>
    <row r="255" spans="1:21">
      <c r="A255" s="54" t="s">
        <v>786</v>
      </c>
      <c r="B255" s="55" t="s">
        <v>787</v>
      </c>
      <c r="C255" s="58" t="str">
        <f>VLOOKUP(A255,Remark!J:L,3,0)</f>
        <v>HPPY</v>
      </c>
      <c r="D255" s="56"/>
      <c r="E255" s="56"/>
      <c r="F255" s="74">
        <f t="shared" si="18"/>
        <v>0</v>
      </c>
      <c r="G255" s="59"/>
      <c r="H255" s="59"/>
      <c r="I255" s="74">
        <f t="shared" si="19"/>
        <v>0</v>
      </c>
      <c r="J255" s="59">
        <v>0</v>
      </c>
      <c r="K255" s="56">
        <v>0</v>
      </c>
      <c r="L255" s="74">
        <f t="shared" si="20"/>
        <v>0</v>
      </c>
      <c r="M255" s="56"/>
      <c r="N255" s="56"/>
      <c r="O255" s="74">
        <f t="shared" si="21"/>
        <v>0</v>
      </c>
      <c r="P255" s="73">
        <v>31</v>
      </c>
      <c r="Q255" s="73">
        <v>2255</v>
      </c>
      <c r="R255" s="74">
        <f t="shared" si="22"/>
        <v>563.75</v>
      </c>
      <c r="S255" s="73">
        <v>35</v>
      </c>
      <c r="T255" s="178">
        <v>2975</v>
      </c>
      <c r="U255" s="74">
        <f t="shared" si="23"/>
        <v>743.75</v>
      </c>
    </row>
    <row r="256" spans="1:21">
      <c r="A256" s="54" t="s">
        <v>788</v>
      </c>
      <c r="B256" s="55" t="s">
        <v>789</v>
      </c>
      <c r="C256" s="58" t="str">
        <f>VLOOKUP(A256,Remark!J:L,3,0)</f>
        <v>HPPY</v>
      </c>
      <c r="D256" s="56"/>
      <c r="E256" s="56"/>
      <c r="F256" s="74">
        <f t="shared" si="18"/>
        <v>0</v>
      </c>
      <c r="G256" s="59"/>
      <c r="H256" s="59"/>
      <c r="I256" s="74">
        <f t="shared" si="19"/>
        <v>0</v>
      </c>
      <c r="J256" s="59">
        <v>0</v>
      </c>
      <c r="K256" s="56">
        <v>0</v>
      </c>
      <c r="L256" s="74">
        <f t="shared" si="20"/>
        <v>0</v>
      </c>
      <c r="M256" s="56"/>
      <c r="N256" s="56"/>
      <c r="O256" s="74">
        <f t="shared" si="21"/>
        <v>0</v>
      </c>
      <c r="P256" s="73">
        <v>102</v>
      </c>
      <c r="Q256" s="73">
        <v>8545</v>
      </c>
      <c r="R256" s="74">
        <f t="shared" si="22"/>
        <v>2136.25</v>
      </c>
      <c r="S256" s="73">
        <v>220</v>
      </c>
      <c r="T256" s="178">
        <v>16910</v>
      </c>
      <c r="U256" s="74">
        <f t="shared" si="23"/>
        <v>4227.5</v>
      </c>
    </row>
    <row r="257" spans="1:21">
      <c r="A257" s="54" t="s">
        <v>790</v>
      </c>
      <c r="B257" s="55" t="s">
        <v>791</v>
      </c>
      <c r="C257" s="58" t="str">
        <f>VLOOKUP(A257,Remark!J:L,3,0)</f>
        <v>HPPY</v>
      </c>
      <c r="D257" s="56"/>
      <c r="E257" s="56"/>
      <c r="F257" s="74">
        <f t="shared" si="18"/>
        <v>0</v>
      </c>
      <c r="G257" s="59"/>
      <c r="H257" s="59"/>
      <c r="I257" s="74">
        <f t="shared" si="19"/>
        <v>0</v>
      </c>
      <c r="J257" s="59">
        <v>0</v>
      </c>
      <c r="K257" s="56">
        <v>0</v>
      </c>
      <c r="L257" s="74">
        <f t="shared" si="20"/>
        <v>0</v>
      </c>
      <c r="M257" s="56"/>
      <c r="N257" s="56"/>
      <c r="O257" s="74">
        <f t="shared" si="21"/>
        <v>0</v>
      </c>
      <c r="P257" s="73">
        <v>107</v>
      </c>
      <c r="Q257" s="73">
        <v>9095</v>
      </c>
      <c r="R257" s="74">
        <f t="shared" si="22"/>
        <v>2273.75</v>
      </c>
      <c r="S257" s="73">
        <v>105</v>
      </c>
      <c r="T257" s="178">
        <v>11075</v>
      </c>
      <c r="U257" s="74">
        <f t="shared" si="23"/>
        <v>2768.75</v>
      </c>
    </row>
    <row r="258" spans="1:21">
      <c r="A258" s="54" t="s">
        <v>792</v>
      </c>
      <c r="B258" s="55" t="s">
        <v>793</v>
      </c>
      <c r="C258" s="58" t="str">
        <f>VLOOKUP(A258,Remark!J:L,3,0)</f>
        <v>HPPY</v>
      </c>
      <c r="D258" s="56"/>
      <c r="E258" s="56"/>
      <c r="F258" s="74">
        <f t="shared" si="18"/>
        <v>0</v>
      </c>
      <c r="G258" s="59"/>
      <c r="H258" s="59"/>
      <c r="I258" s="74">
        <f t="shared" si="19"/>
        <v>0</v>
      </c>
      <c r="J258" s="59">
        <v>0</v>
      </c>
      <c r="K258" s="56">
        <v>0</v>
      </c>
      <c r="L258" s="74">
        <f t="shared" si="20"/>
        <v>0</v>
      </c>
      <c r="M258" s="56"/>
      <c r="N258" s="56"/>
      <c r="O258" s="74">
        <f t="shared" si="21"/>
        <v>0</v>
      </c>
      <c r="P258" s="73">
        <v>26</v>
      </c>
      <c r="Q258" s="73">
        <v>4100</v>
      </c>
      <c r="R258" s="74">
        <f t="shared" si="22"/>
        <v>1025</v>
      </c>
      <c r="S258" s="73">
        <v>68</v>
      </c>
      <c r="T258" s="178">
        <v>7250</v>
      </c>
      <c r="U258" s="74">
        <f t="shared" si="23"/>
        <v>1812.5</v>
      </c>
    </row>
    <row r="259" spans="1:21">
      <c r="A259" s="54" t="s">
        <v>794</v>
      </c>
      <c r="B259" s="55" t="s">
        <v>795</v>
      </c>
      <c r="C259" s="58" t="str">
        <f>VLOOKUP(A259,Remark!J:L,3,0)</f>
        <v>HPPY</v>
      </c>
      <c r="D259" s="56"/>
      <c r="E259" s="56"/>
      <c r="F259" s="74">
        <f t="shared" ref="F259:F302" si="24">E259*25%</f>
        <v>0</v>
      </c>
      <c r="G259" s="59"/>
      <c r="H259" s="59"/>
      <c r="I259" s="74">
        <f t="shared" ref="I259:I302" si="25">H259*25%</f>
        <v>0</v>
      </c>
      <c r="J259" s="59">
        <v>0</v>
      </c>
      <c r="K259" s="56">
        <v>0</v>
      </c>
      <c r="L259" s="74">
        <f t="shared" ref="L259:L302" si="26">K259*25%</f>
        <v>0</v>
      </c>
      <c r="M259" s="56"/>
      <c r="N259" s="56"/>
      <c r="O259" s="74">
        <f t="shared" ref="O259:O302" si="27">N259*25%</f>
        <v>0</v>
      </c>
      <c r="P259" s="73">
        <v>1</v>
      </c>
      <c r="Q259" s="73">
        <v>190</v>
      </c>
      <c r="R259" s="74">
        <f t="shared" ref="R259:R302" si="28">Q259*25%</f>
        <v>47.5</v>
      </c>
      <c r="S259" s="73">
        <v>19</v>
      </c>
      <c r="T259" s="178">
        <v>2265</v>
      </c>
      <c r="U259" s="74">
        <f t="shared" si="23"/>
        <v>566.25</v>
      </c>
    </row>
    <row r="260" spans="1:21">
      <c r="A260" s="54" t="s">
        <v>796</v>
      </c>
      <c r="B260" s="55" t="s">
        <v>797</v>
      </c>
      <c r="C260" s="58" t="str">
        <f>VLOOKUP(A260,Remark!J:L,3,0)</f>
        <v>HPPY</v>
      </c>
      <c r="D260" s="56"/>
      <c r="E260" s="56"/>
      <c r="F260" s="74">
        <f t="shared" si="24"/>
        <v>0</v>
      </c>
      <c r="G260" s="59"/>
      <c r="H260" s="59"/>
      <c r="I260" s="74">
        <f t="shared" si="25"/>
        <v>0</v>
      </c>
      <c r="J260" s="59">
        <v>0</v>
      </c>
      <c r="K260" s="56">
        <v>0</v>
      </c>
      <c r="L260" s="74">
        <f t="shared" si="26"/>
        <v>0</v>
      </c>
      <c r="M260" s="56"/>
      <c r="N260" s="56"/>
      <c r="O260" s="74">
        <f t="shared" si="27"/>
        <v>0</v>
      </c>
      <c r="P260" s="73">
        <v>1</v>
      </c>
      <c r="Q260" s="73">
        <v>45</v>
      </c>
      <c r="R260" s="74">
        <f t="shared" si="28"/>
        <v>11.25</v>
      </c>
      <c r="S260" s="73">
        <v>2</v>
      </c>
      <c r="T260" s="178">
        <v>210</v>
      </c>
      <c r="U260" s="74">
        <f t="shared" ref="U260:U313" si="29">T260*25%</f>
        <v>52.5</v>
      </c>
    </row>
    <row r="261" spans="1:21">
      <c r="A261" s="54" t="s">
        <v>798</v>
      </c>
      <c r="B261" s="55" t="s">
        <v>799</v>
      </c>
      <c r="C261" s="58" t="str">
        <f>VLOOKUP(A261,Remark!J:L,3,0)</f>
        <v>HPPY</v>
      </c>
      <c r="D261" s="56"/>
      <c r="E261" s="56"/>
      <c r="F261" s="74">
        <f t="shared" si="24"/>
        <v>0</v>
      </c>
      <c r="G261" s="59"/>
      <c r="H261" s="59"/>
      <c r="I261" s="74">
        <f t="shared" si="25"/>
        <v>0</v>
      </c>
      <c r="J261" s="59">
        <v>0</v>
      </c>
      <c r="K261" s="56">
        <v>0</v>
      </c>
      <c r="L261" s="74">
        <f t="shared" si="26"/>
        <v>0</v>
      </c>
      <c r="M261" s="56"/>
      <c r="N261" s="56"/>
      <c r="O261" s="74">
        <f t="shared" si="27"/>
        <v>0</v>
      </c>
      <c r="P261" s="73">
        <v>35</v>
      </c>
      <c r="Q261" s="73">
        <v>2880</v>
      </c>
      <c r="R261" s="74">
        <f t="shared" si="28"/>
        <v>720</v>
      </c>
      <c r="S261" s="73">
        <v>24</v>
      </c>
      <c r="T261" s="178">
        <v>2240</v>
      </c>
      <c r="U261" s="74">
        <f t="shared" si="29"/>
        <v>560</v>
      </c>
    </row>
    <row r="262" spans="1:21">
      <c r="A262" s="54" t="s">
        <v>1086</v>
      </c>
      <c r="B262" s="55" t="s">
        <v>1087</v>
      </c>
      <c r="C262" s="58" t="str">
        <f>VLOOKUP(A262,Remark!J:L,3,0)</f>
        <v>CHC4</v>
      </c>
      <c r="D262" s="56"/>
      <c r="E262" s="56"/>
      <c r="F262" s="74">
        <f t="shared" si="24"/>
        <v>0</v>
      </c>
      <c r="G262" s="59"/>
      <c r="H262" s="59"/>
      <c r="I262" s="74">
        <f t="shared" si="25"/>
        <v>0</v>
      </c>
      <c r="J262" s="59"/>
      <c r="K262" s="56"/>
      <c r="L262" s="74">
        <f t="shared" si="26"/>
        <v>0</v>
      </c>
      <c r="M262" s="56"/>
      <c r="N262" s="56"/>
      <c r="O262" s="74">
        <f t="shared" si="27"/>
        <v>0</v>
      </c>
      <c r="P262" s="73">
        <v>9</v>
      </c>
      <c r="Q262" s="73">
        <v>910</v>
      </c>
      <c r="R262" s="74">
        <f t="shared" si="28"/>
        <v>227.5</v>
      </c>
      <c r="S262" s="73">
        <v>6</v>
      </c>
      <c r="T262" s="178">
        <v>2280</v>
      </c>
      <c r="U262" s="74">
        <f t="shared" si="29"/>
        <v>570</v>
      </c>
    </row>
    <row r="263" spans="1:21">
      <c r="A263" s="54" t="s">
        <v>800</v>
      </c>
      <c r="B263" s="55" t="s">
        <v>801</v>
      </c>
      <c r="C263" s="58" t="str">
        <f>VLOOKUP(A263,Remark!J:L,3,0)</f>
        <v>PINK</v>
      </c>
      <c r="D263" s="56"/>
      <c r="E263" s="56"/>
      <c r="F263" s="74">
        <f t="shared" si="24"/>
        <v>0</v>
      </c>
      <c r="G263" s="59"/>
      <c r="H263" s="59"/>
      <c r="I263" s="74">
        <f t="shared" si="25"/>
        <v>0</v>
      </c>
      <c r="J263" s="59">
        <v>0</v>
      </c>
      <c r="K263" s="56">
        <v>0</v>
      </c>
      <c r="L263" s="74">
        <f t="shared" si="26"/>
        <v>0</v>
      </c>
      <c r="M263" s="56"/>
      <c r="N263" s="56"/>
      <c r="O263" s="74">
        <f t="shared" si="27"/>
        <v>0</v>
      </c>
      <c r="P263" s="73">
        <v>10</v>
      </c>
      <c r="Q263" s="73">
        <v>680</v>
      </c>
      <c r="R263" s="74">
        <f t="shared" si="28"/>
        <v>170</v>
      </c>
      <c r="S263" s="73">
        <v>35</v>
      </c>
      <c r="T263" s="178">
        <v>4290</v>
      </c>
      <c r="U263" s="74">
        <f t="shared" si="29"/>
        <v>1072.5</v>
      </c>
    </row>
    <row r="264" spans="1:21">
      <c r="A264" s="54" t="s">
        <v>802</v>
      </c>
      <c r="B264" s="55" t="s">
        <v>803</v>
      </c>
      <c r="C264" s="58" t="str">
        <f>VLOOKUP(A264,Remark!J:L,3,0)</f>
        <v>PINK</v>
      </c>
      <c r="D264" s="56"/>
      <c r="E264" s="56"/>
      <c r="F264" s="74">
        <f t="shared" si="24"/>
        <v>0</v>
      </c>
      <c r="G264" s="59"/>
      <c r="H264" s="59"/>
      <c r="I264" s="74">
        <f t="shared" si="25"/>
        <v>0</v>
      </c>
      <c r="J264" s="59">
        <v>0</v>
      </c>
      <c r="K264" s="56">
        <v>0</v>
      </c>
      <c r="L264" s="74">
        <f t="shared" si="26"/>
        <v>0</v>
      </c>
      <c r="M264" s="56"/>
      <c r="N264" s="56"/>
      <c r="O264" s="74">
        <f t="shared" si="27"/>
        <v>0</v>
      </c>
      <c r="P264" s="73">
        <v>5</v>
      </c>
      <c r="Q264" s="73">
        <v>640</v>
      </c>
      <c r="R264" s="74">
        <f t="shared" si="28"/>
        <v>160</v>
      </c>
      <c r="S264" s="73">
        <v>30</v>
      </c>
      <c r="T264" s="178">
        <v>3015</v>
      </c>
      <c r="U264" s="74">
        <f t="shared" si="29"/>
        <v>753.75</v>
      </c>
    </row>
    <row r="265" spans="1:21">
      <c r="A265" s="54" t="s">
        <v>804</v>
      </c>
      <c r="B265" s="55" t="s">
        <v>805</v>
      </c>
      <c r="C265" s="58" t="str">
        <f>VLOOKUP(A265,Remark!J:L,3,0)</f>
        <v>TPLU</v>
      </c>
      <c r="D265" s="56"/>
      <c r="E265" s="56"/>
      <c r="F265" s="74">
        <f t="shared" si="24"/>
        <v>0</v>
      </c>
      <c r="G265" s="59"/>
      <c r="H265" s="59"/>
      <c r="I265" s="74">
        <f t="shared" si="25"/>
        <v>0</v>
      </c>
      <c r="J265" s="59">
        <v>0</v>
      </c>
      <c r="K265" s="56">
        <v>0</v>
      </c>
      <c r="L265" s="74">
        <f t="shared" si="26"/>
        <v>0</v>
      </c>
      <c r="M265" s="56"/>
      <c r="N265" s="56"/>
      <c r="O265" s="74">
        <f t="shared" si="27"/>
        <v>0</v>
      </c>
      <c r="P265" s="73">
        <v>4</v>
      </c>
      <c r="Q265" s="73">
        <v>530</v>
      </c>
      <c r="R265" s="74">
        <f t="shared" si="28"/>
        <v>132.5</v>
      </c>
      <c r="S265" s="73">
        <v>68</v>
      </c>
      <c r="T265" s="178">
        <v>6000</v>
      </c>
      <c r="U265" s="74">
        <f t="shared" si="29"/>
        <v>1500</v>
      </c>
    </row>
    <row r="266" spans="1:21">
      <c r="A266" s="54" t="s">
        <v>806</v>
      </c>
      <c r="B266" s="55" t="s">
        <v>807</v>
      </c>
      <c r="C266" s="58" t="str">
        <f>VLOOKUP(A266,Remark!J:L,3,0)</f>
        <v>TPLU</v>
      </c>
      <c r="D266" s="56"/>
      <c r="E266" s="56"/>
      <c r="F266" s="74">
        <f t="shared" si="24"/>
        <v>0</v>
      </c>
      <c r="G266" s="59"/>
      <c r="H266" s="59"/>
      <c r="I266" s="74">
        <f t="shared" si="25"/>
        <v>0</v>
      </c>
      <c r="J266" s="59">
        <v>0</v>
      </c>
      <c r="K266" s="56">
        <v>0</v>
      </c>
      <c r="L266" s="74">
        <f t="shared" si="26"/>
        <v>0</v>
      </c>
      <c r="M266" s="56"/>
      <c r="N266" s="56"/>
      <c r="O266" s="74">
        <f t="shared" si="27"/>
        <v>0</v>
      </c>
      <c r="P266" s="73">
        <v>11</v>
      </c>
      <c r="Q266" s="73">
        <v>1430</v>
      </c>
      <c r="R266" s="74">
        <f t="shared" si="28"/>
        <v>357.5</v>
      </c>
      <c r="S266" s="73">
        <v>4</v>
      </c>
      <c r="T266" s="178">
        <v>380</v>
      </c>
      <c r="U266" s="74">
        <f t="shared" si="29"/>
        <v>95</v>
      </c>
    </row>
    <row r="267" spans="1:21">
      <c r="A267" s="54" t="s">
        <v>808</v>
      </c>
      <c r="B267" s="55" t="s">
        <v>809</v>
      </c>
      <c r="C267" s="58" t="str">
        <f>VLOOKUP(A267,Remark!J:L,3,0)</f>
        <v>TPLU</v>
      </c>
      <c r="D267" s="56"/>
      <c r="E267" s="56"/>
      <c r="F267" s="74">
        <f t="shared" si="24"/>
        <v>0</v>
      </c>
      <c r="G267" s="59"/>
      <c r="H267" s="59"/>
      <c r="I267" s="74">
        <f t="shared" si="25"/>
        <v>0</v>
      </c>
      <c r="J267" s="59">
        <v>0</v>
      </c>
      <c r="K267" s="56">
        <v>0</v>
      </c>
      <c r="L267" s="74">
        <f t="shared" si="26"/>
        <v>0</v>
      </c>
      <c r="M267" s="56"/>
      <c r="N267" s="56"/>
      <c r="O267" s="74">
        <f t="shared" si="27"/>
        <v>0</v>
      </c>
      <c r="P267" s="73">
        <v>2</v>
      </c>
      <c r="Q267" s="73">
        <v>190</v>
      </c>
      <c r="R267" s="74">
        <f t="shared" si="28"/>
        <v>47.5</v>
      </c>
      <c r="S267" s="73">
        <v>0</v>
      </c>
      <c r="T267" s="178">
        <v>0</v>
      </c>
      <c r="U267" s="74">
        <f t="shared" si="29"/>
        <v>0</v>
      </c>
    </row>
    <row r="268" spans="1:21">
      <c r="A268" s="54" t="s">
        <v>810</v>
      </c>
      <c r="B268" s="55" t="s">
        <v>811</v>
      </c>
      <c r="C268" s="58" t="str">
        <f>VLOOKUP(A268,Remark!J:L,3,0)</f>
        <v>PINK</v>
      </c>
      <c r="D268" s="56"/>
      <c r="E268" s="56"/>
      <c r="F268" s="74">
        <f t="shared" si="24"/>
        <v>0</v>
      </c>
      <c r="G268" s="59"/>
      <c r="H268" s="59"/>
      <c r="I268" s="74">
        <f t="shared" si="25"/>
        <v>0</v>
      </c>
      <c r="J268" s="59">
        <v>0</v>
      </c>
      <c r="K268" s="56">
        <v>0</v>
      </c>
      <c r="L268" s="74">
        <f t="shared" si="26"/>
        <v>0</v>
      </c>
      <c r="M268" s="56"/>
      <c r="N268" s="56"/>
      <c r="O268" s="74">
        <f t="shared" si="27"/>
        <v>0</v>
      </c>
      <c r="P268" s="73">
        <v>14</v>
      </c>
      <c r="Q268" s="73">
        <v>1590</v>
      </c>
      <c r="R268" s="74">
        <f t="shared" si="28"/>
        <v>397.5</v>
      </c>
      <c r="S268" s="73">
        <v>23</v>
      </c>
      <c r="T268" s="178">
        <v>2835</v>
      </c>
      <c r="U268" s="74">
        <f t="shared" si="29"/>
        <v>708.75</v>
      </c>
    </row>
    <row r="269" spans="1:21">
      <c r="A269" s="54" t="s">
        <v>812</v>
      </c>
      <c r="B269" s="55" t="s">
        <v>813</v>
      </c>
      <c r="C269" s="58" t="str">
        <f>VLOOKUP(A269,Remark!J:L,3,0)</f>
        <v>TPLU</v>
      </c>
      <c r="D269" s="56"/>
      <c r="E269" s="56"/>
      <c r="F269" s="74">
        <f t="shared" si="24"/>
        <v>0</v>
      </c>
      <c r="G269" s="59"/>
      <c r="H269" s="59"/>
      <c r="I269" s="74">
        <f t="shared" si="25"/>
        <v>0</v>
      </c>
      <c r="J269" s="59">
        <v>0</v>
      </c>
      <c r="K269" s="56">
        <v>0</v>
      </c>
      <c r="L269" s="74">
        <f t="shared" si="26"/>
        <v>0</v>
      </c>
      <c r="M269" s="56"/>
      <c r="N269" s="56"/>
      <c r="O269" s="74">
        <f t="shared" si="27"/>
        <v>0</v>
      </c>
      <c r="P269" s="73">
        <v>18</v>
      </c>
      <c r="Q269" s="73">
        <v>2530</v>
      </c>
      <c r="R269" s="74">
        <f t="shared" si="28"/>
        <v>632.5</v>
      </c>
      <c r="S269" s="73">
        <v>75</v>
      </c>
      <c r="T269" s="178">
        <v>9075</v>
      </c>
      <c r="U269" s="74">
        <f t="shared" si="29"/>
        <v>2268.75</v>
      </c>
    </row>
    <row r="270" spans="1:21">
      <c r="A270" s="54" t="s">
        <v>814</v>
      </c>
      <c r="B270" s="55" t="s">
        <v>815</v>
      </c>
      <c r="C270" s="58" t="str">
        <f>VLOOKUP(A270,Remark!J:L,3,0)</f>
        <v>TPLU</v>
      </c>
      <c r="D270" s="56"/>
      <c r="E270" s="56"/>
      <c r="F270" s="74">
        <f t="shared" si="24"/>
        <v>0</v>
      </c>
      <c r="G270" s="59"/>
      <c r="H270" s="59"/>
      <c r="I270" s="74">
        <f t="shared" si="25"/>
        <v>0</v>
      </c>
      <c r="J270" s="59">
        <v>0</v>
      </c>
      <c r="K270" s="56">
        <v>0</v>
      </c>
      <c r="L270" s="74">
        <f t="shared" si="26"/>
        <v>0</v>
      </c>
      <c r="M270" s="56"/>
      <c r="N270" s="56"/>
      <c r="O270" s="74">
        <f t="shared" si="27"/>
        <v>0</v>
      </c>
      <c r="P270" s="73">
        <v>7</v>
      </c>
      <c r="Q270" s="73">
        <v>560</v>
      </c>
      <c r="R270" s="74">
        <f t="shared" si="28"/>
        <v>140</v>
      </c>
      <c r="S270" s="73">
        <v>24</v>
      </c>
      <c r="T270" s="178">
        <v>2505</v>
      </c>
      <c r="U270" s="74">
        <f t="shared" si="29"/>
        <v>626.25</v>
      </c>
    </row>
    <row r="271" spans="1:21">
      <c r="A271" s="54" t="s">
        <v>816</v>
      </c>
      <c r="B271" s="55" t="s">
        <v>817</v>
      </c>
      <c r="C271" s="58" t="str">
        <f>VLOOKUP(A271,Remark!J:L,3,0)</f>
        <v>PINK</v>
      </c>
      <c r="D271" s="56"/>
      <c r="E271" s="56"/>
      <c r="F271" s="74">
        <f t="shared" si="24"/>
        <v>0</v>
      </c>
      <c r="G271" s="59"/>
      <c r="H271" s="59"/>
      <c r="I271" s="74">
        <f t="shared" si="25"/>
        <v>0</v>
      </c>
      <c r="J271" s="59">
        <v>0</v>
      </c>
      <c r="K271" s="56">
        <v>0</v>
      </c>
      <c r="L271" s="74">
        <f t="shared" si="26"/>
        <v>0</v>
      </c>
      <c r="M271" s="56"/>
      <c r="N271" s="56"/>
      <c r="O271" s="74">
        <f t="shared" si="27"/>
        <v>0</v>
      </c>
      <c r="P271" s="73">
        <v>16</v>
      </c>
      <c r="Q271" s="73">
        <v>1745</v>
      </c>
      <c r="R271" s="74">
        <f t="shared" si="28"/>
        <v>436.25</v>
      </c>
      <c r="S271" s="73">
        <v>15</v>
      </c>
      <c r="T271" s="178">
        <v>2430</v>
      </c>
      <c r="U271" s="74">
        <f t="shared" si="29"/>
        <v>607.5</v>
      </c>
    </row>
    <row r="272" spans="1:21">
      <c r="A272" s="54" t="s">
        <v>1050</v>
      </c>
      <c r="B272" s="55" t="s">
        <v>1051</v>
      </c>
      <c r="C272" s="58" t="str">
        <f>VLOOKUP(A272,Remark!J:L,3,0)</f>
        <v>PINK</v>
      </c>
      <c r="D272" s="56"/>
      <c r="E272" s="56"/>
      <c r="F272" s="74">
        <f t="shared" si="24"/>
        <v>0</v>
      </c>
      <c r="G272" s="59"/>
      <c r="H272" s="59"/>
      <c r="I272" s="74">
        <f t="shared" si="25"/>
        <v>0</v>
      </c>
      <c r="J272" s="59"/>
      <c r="K272" s="56"/>
      <c r="L272" s="74">
        <f t="shared" si="26"/>
        <v>0</v>
      </c>
      <c r="M272" s="56"/>
      <c r="N272" s="56"/>
      <c r="O272" s="74">
        <f t="shared" si="27"/>
        <v>0</v>
      </c>
      <c r="P272" s="73">
        <v>0</v>
      </c>
      <c r="Q272" s="73">
        <v>0</v>
      </c>
      <c r="R272" s="74">
        <f t="shared" si="28"/>
        <v>0</v>
      </c>
      <c r="S272" s="73">
        <v>1</v>
      </c>
      <c r="T272" s="178">
        <v>310</v>
      </c>
      <c r="U272" s="74">
        <f t="shared" si="29"/>
        <v>77.5</v>
      </c>
    </row>
    <row r="273" spans="1:21">
      <c r="A273" s="54" t="s">
        <v>1052</v>
      </c>
      <c r="B273" s="55" t="s">
        <v>1053</v>
      </c>
      <c r="C273" s="58" t="str">
        <f>VLOOKUP(A273,Remark!J:L,3,0)</f>
        <v>Kerry</v>
      </c>
      <c r="D273" s="56"/>
      <c r="E273" s="56"/>
      <c r="F273" s="74">
        <f t="shared" si="24"/>
        <v>0</v>
      </c>
      <c r="G273" s="59"/>
      <c r="H273" s="59"/>
      <c r="I273" s="74">
        <f t="shared" si="25"/>
        <v>0</v>
      </c>
      <c r="J273" s="59"/>
      <c r="K273" s="56"/>
      <c r="L273" s="74">
        <f t="shared" si="26"/>
        <v>0</v>
      </c>
      <c r="M273" s="56"/>
      <c r="N273" s="56"/>
      <c r="O273" s="74">
        <f t="shared" si="27"/>
        <v>0</v>
      </c>
      <c r="P273" s="73">
        <v>2</v>
      </c>
      <c r="Q273" s="73">
        <v>250</v>
      </c>
      <c r="R273" s="74">
        <f t="shared" si="28"/>
        <v>62.5</v>
      </c>
      <c r="S273" s="73">
        <v>17</v>
      </c>
      <c r="T273" s="178">
        <v>2050</v>
      </c>
      <c r="U273" s="74">
        <f t="shared" si="29"/>
        <v>512.5</v>
      </c>
    </row>
    <row r="274" spans="1:21">
      <c r="A274" s="54" t="s">
        <v>818</v>
      </c>
      <c r="B274" s="55" t="s">
        <v>819</v>
      </c>
      <c r="C274" s="58" t="str">
        <f>VLOOKUP(A274,Remark!J:L,3,0)</f>
        <v>SLOM</v>
      </c>
      <c r="D274" s="56"/>
      <c r="E274" s="56"/>
      <c r="F274" s="74">
        <f t="shared" si="24"/>
        <v>0</v>
      </c>
      <c r="G274" s="59"/>
      <c r="H274" s="59"/>
      <c r="I274" s="74">
        <f t="shared" si="25"/>
        <v>0</v>
      </c>
      <c r="J274" s="59">
        <v>0</v>
      </c>
      <c r="K274" s="56">
        <v>0</v>
      </c>
      <c r="L274" s="74">
        <f t="shared" si="26"/>
        <v>0</v>
      </c>
      <c r="M274" s="56"/>
      <c r="N274" s="56"/>
      <c r="O274" s="74">
        <f t="shared" si="27"/>
        <v>0</v>
      </c>
      <c r="P274" s="73">
        <v>22</v>
      </c>
      <c r="Q274" s="73">
        <v>3220</v>
      </c>
      <c r="R274" s="74">
        <f t="shared" si="28"/>
        <v>805</v>
      </c>
      <c r="S274" s="73">
        <v>53</v>
      </c>
      <c r="T274" s="178">
        <v>8660</v>
      </c>
      <c r="U274" s="74">
        <f t="shared" si="29"/>
        <v>2165</v>
      </c>
    </row>
    <row r="275" spans="1:21">
      <c r="A275" s="54" t="s">
        <v>820</v>
      </c>
      <c r="B275" s="55" t="s">
        <v>821</v>
      </c>
      <c r="C275" s="58" t="str">
        <f>VLOOKUP(A275,Remark!J:L,3,0)</f>
        <v>NLCH</v>
      </c>
      <c r="D275" s="56"/>
      <c r="E275" s="56"/>
      <c r="F275" s="74">
        <f t="shared" si="24"/>
        <v>0</v>
      </c>
      <c r="G275" s="59"/>
      <c r="H275" s="59"/>
      <c r="I275" s="74">
        <f t="shared" si="25"/>
        <v>0</v>
      </c>
      <c r="J275" s="59">
        <v>0</v>
      </c>
      <c r="K275" s="56">
        <v>0</v>
      </c>
      <c r="L275" s="74">
        <f t="shared" si="26"/>
        <v>0</v>
      </c>
      <c r="M275" s="56"/>
      <c r="N275" s="56"/>
      <c r="O275" s="74">
        <f t="shared" si="27"/>
        <v>0</v>
      </c>
      <c r="P275" s="73">
        <v>13</v>
      </c>
      <c r="Q275" s="73">
        <v>1740</v>
      </c>
      <c r="R275" s="74">
        <f t="shared" si="28"/>
        <v>435</v>
      </c>
      <c r="S275" s="73">
        <v>24</v>
      </c>
      <c r="T275" s="178">
        <v>2940</v>
      </c>
      <c r="U275" s="74">
        <f t="shared" si="29"/>
        <v>735</v>
      </c>
    </row>
    <row r="276" spans="1:21">
      <c r="A276" s="54" t="s">
        <v>822</v>
      </c>
      <c r="B276" s="55" t="s">
        <v>823</v>
      </c>
      <c r="C276" s="58" t="str">
        <f>VLOOKUP(A276,Remark!J:L,3,0)</f>
        <v>SLOM</v>
      </c>
      <c r="D276" s="56"/>
      <c r="E276" s="56"/>
      <c r="F276" s="74">
        <f t="shared" si="24"/>
        <v>0</v>
      </c>
      <c r="G276" s="59"/>
      <c r="H276" s="59"/>
      <c r="I276" s="74">
        <f t="shared" si="25"/>
        <v>0</v>
      </c>
      <c r="J276" s="59">
        <v>0</v>
      </c>
      <c r="K276" s="56">
        <v>0</v>
      </c>
      <c r="L276" s="74">
        <f t="shared" si="26"/>
        <v>0</v>
      </c>
      <c r="M276" s="56"/>
      <c r="N276" s="56"/>
      <c r="O276" s="74">
        <f t="shared" si="27"/>
        <v>0</v>
      </c>
      <c r="P276" s="73">
        <v>8</v>
      </c>
      <c r="Q276" s="73">
        <v>815</v>
      </c>
      <c r="R276" s="74">
        <f t="shared" si="28"/>
        <v>203.75</v>
      </c>
      <c r="S276" s="73">
        <v>33</v>
      </c>
      <c r="T276" s="178">
        <v>4515</v>
      </c>
      <c r="U276" s="74">
        <f t="shared" si="29"/>
        <v>1128.75</v>
      </c>
    </row>
    <row r="277" spans="1:21">
      <c r="A277" s="54" t="s">
        <v>824</v>
      </c>
      <c r="B277" s="55" t="s">
        <v>825</v>
      </c>
      <c r="C277" s="58" t="str">
        <f>VLOOKUP(A277,Remark!J:L,3,0)</f>
        <v>NLCH</v>
      </c>
      <c r="D277" s="56"/>
      <c r="E277" s="56"/>
      <c r="F277" s="74">
        <f t="shared" si="24"/>
        <v>0</v>
      </c>
      <c r="G277" s="59"/>
      <c r="H277" s="59"/>
      <c r="I277" s="74">
        <f t="shared" si="25"/>
        <v>0</v>
      </c>
      <c r="J277" s="59">
        <v>0</v>
      </c>
      <c r="K277" s="56">
        <v>0</v>
      </c>
      <c r="L277" s="74">
        <f t="shared" si="26"/>
        <v>0</v>
      </c>
      <c r="M277" s="56"/>
      <c r="N277" s="56"/>
      <c r="O277" s="74">
        <f t="shared" si="27"/>
        <v>0</v>
      </c>
      <c r="P277" s="73">
        <v>0</v>
      </c>
      <c r="Q277" s="73">
        <v>0</v>
      </c>
      <c r="R277" s="74">
        <f t="shared" si="28"/>
        <v>0</v>
      </c>
      <c r="S277" s="73">
        <v>0</v>
      </c>
      <c r="T277" s="178">
        <v>80</v>
      </c>
      <c r="U277" s="74">
        <f t="shared" si="29"/>
        <v>20</v>
      </c>
    </row>
    <row r="278" spans="1:21">
      <c r="A278" s="54" t="s">
        <v>1054</v>
      </c>
      <c r="B278" s="55" t="s">
        <v>1069</v>
      </c>
      <c r="C278" s="58" t="str">
        <f>VLOOKUP(A278,Remark!J:L,3,0)</f>
        <v>HPPY</v>
      </c>
      <c r="D278" s="56"/>
      <c r="E278" s="56"/>
      <c r="F278" s="74">
        <f t="shared" si="24"/>
        <v>0</v>
      </c>
      <c r="G278" s="59"/>
      <c r="H278" s="59"/>
      <c r="I278" s="74">
        <f t="shared" si="25"/>
        <v>0</v>
      </c>
      <c r="J278" s="59"/>
      <c r="K278" s="56"/>
      <c r="L278" s="74">
        <f t="shared" si="26"/>
        <v>0</v>
      </c>
      <c r="M278" s="56"/>
      <c r="N278" s="56"/>
      <c r="O278" s="74">
        <f t="shared" si="27"/>
        <v>0</v>
      </c>
      <c r="P278" s="73">
        <v>10</v>
      </c>
      <c r="Q278" s="73">
        <v>915</v>
      </c>
      <c r="R278" s="74">
        <f t="shared" si="28"/>
        <v>228.75</v>
      </c>
      <c r="S278" s="73">
        <v>67</v>
      </c>
      <c r="T278" s="178">
        <v>7110</v>
      </c>
      <c r="U278" s="74">
        <f t="shared" si="29"/>
        <v>1777.5</v>
      </c>
    </row>
    <row r="279" spans="1:21">
      <c r="A279" s="54" t="s">
        <v>1055</v>
      </c>
      <c r="B279" s="55" t="s">
        <v>1070</v>
      </c>
      <c r="C279" s="58" t="str">
        <f>VLOOKUP(A279,Remark!J:L,3,0)</f>
        <v>CHC4</v>
      </c>
      <c r="D279" s="56"/>
      <c r="E279" s="56"/>
      <c r="F279" s="74">
        <f t="shared" si="24"/>
        <v>0</v>
      </c>
      <c r="G279" s="59"/>
      <c r="H279" s="59"/>
      <c r="I279" s="74">
        <f t="shared" si="25"/>
        <v>0</v>
      </c>
      <c r="J279" s="59"/>
      <c r="K279" s="56"/>
      <c r="L279" s="74">
        <f t="shared" si="26"/>
        <v>0</v>
      </c>
      <c r="M279" s="56"/>
      <c r="N279" s="56"/>
      <c r="O279" s="74">
        <f t="shared" si="27"/>
        <v>0</v>
      </c>
      <c r="P279" s="73">
        <v>0</v>
      </c>
      <c r="Q279" s="73">
        <v>0</v>
      </c>
      <c r="R279" s="74">
        <f t="shared" si="28"/>
        <v>0</v>
      </c>
      <c r="S279" s="73">
        <v>4</v>
      </c>
      <c r="T279" s="178">
        <v>235</v>
      </c>
      <c r="U279" s="74">
        <f t="shared" si="29"/>
        <v>58.75</v>
      </c>
    </row>
    <row r="280" spans="1:21">
      <c r="A280" s="54" t="s">
        <v>1056</v>
      </c>
      <c r="B280" s="55" t="s">
        <v>1071</v>
      </c>
      <c r="C280" s="58" t="str">
        <f>VLOOKUP(A280,Remark!J:L,3,0)</f>
        <v>BKEN</v>
      </c>
      <c r="D280" s="56"/>
      <c r="E280" s="56"/>
      <c r="F280" s="74">
        <f t="shared" si="24"/>
        <v>0</v>
      </c>
      <c r="G280" s="59"/>
      <c r="H280" s="59"/>
      <c r="I280" s="74">
        <f t="shared" si="25"/>
        <v>0</v>
      </c>
      <c r="J280" s="59"/>
      <c r="K280" s="56"/>
      <c r="L280" s="74">
        <f t="shared" si="26"/>
        <v>0</v>
      </c>
      <c r="M280" s="56"/>
      <c r="N280" s="56"/>
      <c r="O280" s="74">
        <f t="shared" si="27"/>
        <v>0</v>
      </c>
      <c r="P280" s="73">
        <v>8</v>
      </c>
      <c r="Q280" s="73">
        <v>1225</v>
      </c>
      <c r="R280" s="74">
        <f t="shared" si="28"/>
        <v>306.25</v>
      </c>
      <c r="S280" s="73">
        <v>8</v>
      </c>
      <c r="T280" s="178">
        <v>920</v>
      </c>
      <c r="U280" s="74">
        <f t="shared" si="29"/>
        <v>230</v>
      </c>
    </row>
    <row r="281" spans="1:21">
      <c r="A281" s="54" t="s">
        <v>1057</v>
      </c>
      <c r="B281" s="55" t="s">
        <v>1072</v>
      </c>
      <c r="C281" s="58" t="str">
        <f>VLOOKUP(A281,Remark!J:L,3,0)</f>
        <v>NMIN</v>
      </c>
      <c r="D281" s="56"/>
      <c r="E281" s="56"/>
      <c r="F281" s="74">
        <f t="shared" si="24"/>
        <v>0</v>
      </c>
      <c r="G281" s="59"/>
      <c r="H281" s="59"/>
      <c r="I281" s="74">
        <f t="shared" si="25"/>
        <v>0</v>
      </c>
      <c r="J281" s="59"/>
      <c r="K281" s="56"/>
      <c r="L281" s="74">
        <f t="shared" si="26"/>
        <v>0</v>
      </c>
      <c r="M281" s="56"/>
      <c r="N281" s="56"/>
      <c r="O281" s="74">
        <f t="shared" si="27"/>
        <v>0</v>
      </c>
      <c r="P281" s="73">
        <v>13</v>
      </c>
      <c r="Q281" s="73">
        <v>1705</v>
      </c>
      <c r="R281" s="74">
        <f t="shared" si="28"/>
        <v>426.25</v>
      </c>
      <c r="S281" s="73">
        <v>48</v>
      </c>
      <c r="T281" s="178">
        <v>4445</v>
      </c>
      <c r="U281" s="74">
        <f t="shared" si="29"/>
        <v>1111.25</v>
      </c>
    </row>
    <row r="282" spans="1:21">
      <c r="A282" s="54" t="s">
        <v>1058</v>
      </c>
      <c r="B282" s="55" t="s">
        <v>1073</v>
      </c>
      <c r="C282" s="58" t="str">
        <f>VLOOKUP(A282,Remark!J:L,3,0)</f>
        <v>CHC4</v>
      </c>
      <c r="D282" s="56"/>
      <c r="E282" s="56"/>
      <c r="F282" s="74">
        <f t="shared" si="24"/>
        <v>0</v>
      </c>
      <c r="G282" s="59"/>
      <c r="H282" s="59"/>
      <c r="I282" s="74">
        <f t="shared" si="25"/>
        <v>0</v>
      </c>
      <c r="J282" s="59"/>
      <c r="K282" s="56"/>
      <c r="L282" s="74">
        <f t="shared" si="26"/>
        <v>0</v>
      </c>
      <c r="M282" s="56"/>
      <c r="N282" s="56"/>
      <c r="O282" s="74">
        <f t="shared" si="27"/>
        <v>0</v>
      </c>
      <c r="P282" s="73">
        <v>8</v>
      </c>
      <c r="Q282" s="73">
        <v>1110</v>
      </c>
      <c r="R282" s="74">
        <f t="shared" si="28"/>
        <v>277.5</v>
      </c>
      <c r="S282" s="73">
        <v>5</v>
      </c>
      <c r="T282" s="178">
        <v>285</v>
      </c>
      <c r="U282" s="74">
        <f t="shared" si="29"/>
        <v>71.25</v>
      </c>
    </row>
    <row r="283" spans="1:21">
      <c r="A283" s="54" t="s">
        <v>1059</v>
      </c>
      <c r="B283" s="55" t="s">
        <v>1074</v>
      </c>
      <c r="C283" s="58" t="str">
        <f>VLOOKUP(A283,Remark!J:L,3,0)</f>
        <v>PINK</v>
      </c>
      <c r="D283" s="56"/>
      <c r="E283" s="56"/>
      <c r="F283" s="74">
        <f t="shared" si="24"/>
        <v>0</v>
      </c>
      <c r="G283" s="59"/>
      <c r="H283" s="59"/>
      <c r="I283" s="74">
        <f t="shared" si="25"/>
        <v>0</v>
      </c>
      <c r="J283" s="59"/>
      <c r="K283" s="56"/>
      <c r="L283" s="74">
        <f t="shared" si="26"/>
        <v>0</v>
      </c>
      <c r="M283" s="56"/>
      <c r="N283" s="56"/>
      <c r="O283" s="74">
        <f t="shared" si="27"/>
        <v>0</v>
      </c>
      <c r="P283" s="73">
        <v>0</v>
      </c>
      <c r="Q283" s="73">
        <v>0</v>
      </c>
      <c r="R283" s="74">
        <f t="shared" si="28"/>
        <v>0</v>
      </c>
      <c r="S283" s="73">
        <v>16</v>
      </c>
      <c r="T283" s="178">
        <v>1540</v>
      </c>
      <c r="U283" s="74">
        <f t="shared" si="29"/>
        <v>385</v>
      </c>
    </row>
    <row r="284" spans="1:21">
      <c r="A284" s="54" t="s">
        <v>1060</v>
      </c>
      <c r="B284" s="55" t="s">
        <v>1075</v>
      </c>
      <c r="C284" s="58" t="str">
        <f>VLOOKUP(A284,Remark!J:L,3,0)</f>
        <v>PINK</v>
      </c>
      <c r="D284" s="56"/>
      <c r="E284" s="56"/>
      <c r="F284" s="74">
        <f t="shared" si="24"/>
        <v>0</v>
      </c>
      <c r="G284" s="59"/>
      <c r="H284" s="59"/>
      <c r="I284" s="74">
        <f t="shared" si="25"/>
        <v>0</v>
      </c>
      <c r="J284" s="59"/>
      <c r="K284" s="56"/>
      <c r="L284" s="74">
        <f t="shared" si="26"/>
        <v>0</v>
      </c>
      <c r="M284" s="56"/>
      <c r="N284" s="56"/>
      <c r="O284" s="74">
        <f t="shared" si="27"/>
        <v>0</v>
      </c>
      <c r="P284" s="73">
        <v>0</v>
      </c>
      <c r="Q284" s="73">
        <v>0</v>
      </c>
      <c r="R284" s="74">
        <f t="shared" si="28"/>
        <v>0</v>
      </c>
      <c r="S284" s="73">
        <v>83</v>
      </c>
      <c r="T284" s="178">
        <v>8850</v>
      </c>
      <c r="U284" s="74">
        <f t="shared" si="29"/>
        <v>2212.5</v>
      </c>
    </row>
    <row r="285" spans="1:21">
      <c r="A285" s="54" t="s">
        <v>1061</v>
      </c>
      <c r="B285" s="55" t="s">
        <v>1076</v>
      </c>
      <c r="C285" s="58" t="str">
        <f>VLOOKUP(A285,Remark!J:L,3,0)</f>
        <v>TPLU</v>
      </c>
      <c r="D285" s="56"/>
      <c r="E285" s="56"/>
      <c r="F285" s="74">
        <f t="shared" si="24"/>
        <v>0</v>
      </c>
      <c r="G285" s="59"/>
      <c r="H285" s="59"/>
      <c r="I285" s="74">
        <f t="shared" si="25"/>
        <v>0</v>
      </c>
      <c r="J285" s="59"/>
      <c r="K285" s="56"/>
      <c r="L285" s="74">
        <f t="shared" si="26"/>
        <v>0</v>
      </c>
      <c r="M285" s="56"/>
      <c r="N285" s="56"/>
      <c r="O285" s="74">
        <f t="shared" si="27"/>
        <v>0</v>
      </c>
      <c r="P285" s="73">
        <v>0</v>
      </c>
      <c r="Q285" s="73">
        <v>0</v>
      </c>
      <c r="R285" s="74">
        <f t="shared" si="28"/>
        <v>0</v>
      </c>
      <c r="S285" s="73">
        <v>2</v>
      </c>
      <c r="T285" s="178">
        <v>380</v>
      </c>
      <c r="U285" s="74">
        <f t="shared" si="29"/>
        <v>95</v>
      </c>
    </row>
    <row r="286" spans="1:21">
      <c r="A286" s="54" t="s">
        <v>1062</v>
      </c>
      <c r="B286" s="55" t="s">
        <v>1077</v>
      </c>
      <c r="C286" s="58" t="str">
        <f>VLOOKUP(A286,Remark!J:L,3,0)</f>
        <v>PINK</v>
      </c>
      <c r="D286" s="56"/>
      <c r="E286" s="56"/>
      <c r="F286" s="74">
        <f t="shared" si="24"/>
        <v>0</v>
      </c>
      <c r="G286" s="59"/>
      <c r="H286" s="59"/>
      <c r="I286" s="74">
        <f t="shared" si="25"/>
        <v>0</v>
      </c>
      <c r="J286" s="59"/>
      <c r="K286" s="56"/>
      <c r="L286" s="74">
        <f t="shared" si="26"/>
        <v>0</v>
      </c>
      <c r="M286" s="56"/>
      <c r="N286" s="56"/>
      <c r="O286" s="74">
        <f t="shared" si="27"/>
        <v>0</v>
      </c>
      <c r="P286" s="73">
        <v>33</v>
      </c>
      <c r="Q286" s="73">
        <v>5090</v>
      </c>
      <c r="R286" s="74">
        <f t="shared" si="28"/>
        <v>1272.5</v>
      </c>
      <c r="S286" s="73">
        <v>51</v>
      </c>
      <c r="T286" s="178">
        <v>7290</v>
      </c>
      <c r="U286" s="74">
        <f t="shared" si="29"/>
        <v>1822.5</v>
      </c>
    </row>
    <row r="287" spans="1:21">
      <c r="A287" s="54" t="s">
        <v>1063</v>
      </c>
      <c r="B287" s="55" t="s">
        <v>1078</v>
      </c>
      <c r="C287" s="58" t="str">
        <f>VLOOKUP(A287,Remark!J:L,3,0)</f>
        <v>PINK</v>
      </c>
      <c r="D287" s="56"/>
      <c r="E287" s="56"/>
      <c r="F287" s="74">
        <f t="shared" si="24"/>
        <v>0</v>
      </c>
      <c r="G287" s="59"/>
      <c r="H287" s="59"/>
      <c r="I287" s="74">
        <f t="shared" si="25"/>
        <v>0</v>
      </c>
      <c r="J287" s="59"/>
      <c r="K287" s="56"/>
      <c r="L287" s="74">
        <f t="shared" si="26"/>
        <v>0</v>
      </c>
      <c r="M287" s="56"/>
      <c r="N287" s="56"/>
      <c r="O287" s="74">
        <f t="shared" si="27"/>
        <v>0</v>
      </c>
      <c r="P287" s="73">
        <v>0</v>
      </c>
      <c r="Q287" s="73">
        <v>0</v>
      </c>
      <c r="R287" s="74">
        <f t="shared" si="28"/>
        <v>0</v>
      </c>
      <c r="S287" s="73">
        <v>29</v>
      </c>
      <c r="T287" s="178">
        <v>2485</v>
      </c>
      <c r="U287" s="74">
        <f t="shared" si="29"/>
        <v>621.25</v>
      </c>
    </row>
    <row r="288" spans="1:21">
      <c r="A288" s="54" t="s">
        <v>1064</v>
      </c>
      <c r="B288" s="55" t="s">
        <v>1079</v>
      </c>
      <c r="C288" s="58" t="str">
        <f>VLOOKUP(A288,Remark!J:L,3,0)</f>
        <v>PINK</v>
      </c>
      <c r="D288" s="56"/>
      <c r="E288" s="56"/>
      <c r="F288" s="74">
        <f t="shared" si="24"/>
        <v>0</v>
      </c>
      <c r="G288" s="59"/>
      <c r="H288" s="59"/>
      <c r="I288" s="74">
        <f t="shared" si="25"/>
        <v>0</v>
      </c>
      <c r="J288" s="59"/>
      <c r="K288" s="56"/>
      <c r="L288" s="74">
        <f t="shared" si="26"/>
        <v>0</v>
      </c>
      <c r="M288" s="56"/>
      <c r="N288" s="56"/>
      <c r="O288" s="74">
        <f t="shared" si="27"/>
        <v>0</v>
      </c>
      <c r="P288" s="73">
        <v>11</v>
      </c>
      <c r="Q288" s="73">
        <v>1180</v>
      </c>
      <c r="R288" s="74">
        <f t="shared" si="28"/>
        <v>295</v>
      </c>
      <c r="S288" s="73">
        <v>57</v>
      </c>
      <c r="T288" s="178">
        <v>5855</v>
      </c>
      <c r="U288" s="74">
        <f t="shared" si="29"/>
        <v>1463.75</v>
      </c>
    </row>
    <row r="289" spans="1:21">
      <c r="A289" s="54" t="s">
        <v>1065</v>
      </c>
      <c r="B289" s="55" t="s">
        <v>1080</v>
      </c>
      <c r="C289" s="58" t="str">
        <f>VLOOKUP(A289,Remark!J:L,3,0)</f>
        <v>PINK</v>
      </c>
      <c r="D289" s="56"/>
      <c r="E289" s="56"/>
      <c r="F289" s="74">
        <f t="shared" si="24"/>
        <v>0</v>
      </c>
      <c r="G289" s="59"/>
      <c r="H289" s="59"/>
      <c r="I289" s="74">
        <f t="shared" si="25"/>
        <v>0</v>
      </c>
      <c r="J289" s="59"/>
      <c r="K289" s="56"/>
      <c r="L289" s="74">
        <f t="shared" si="26"/>
        <v>0</v>
      </c>
      <c r="M289" s="56"/>
      <c r="N289" s="56"/>
      <c r="O289" s="74">
        <f t="shared" si="27"/>
        <v>0</v>
      </c>
      <c r="P289" s="73">
        <v>9</v>
      </c>
      <c r="Q289" s="73">
        <v>1400</v>
      </c>
      <c r="R289" s="74">
        <f t="shared" si="28"/>
        <v>350</v>
      </c>
      <c r="S289" s="73">
        <v>35</v>
      </c>
      <c r="T289" s="178">
        <v>3980</v>
      </c>
      <c r="U289" s="74">
        <f t="shared" si="29"/>
        <v>995</v>
      </c>
    </row>
    <row r="290" spans="1:21">
      <c r="A290" s="54" t="s">
        <v>1066</v>
      </c>
      <c r="B290" s="55" t="s">
        <v>1081</v>
      </c>
      <c r="C290" s="58" t="str">
        <f>VLOOKUP(A290,Remark!J:L,3,0)</f>
        <v>NMIN</v>
      </c>
      <c r="D290" s="56"/>
      <c r="E290" s="56"/>
      <c r="F290" s="74">
        <f t="shared" si="24"/>
        <v>0</v>
      </c>
      <c r="G290" s="59"/>
      <c r="H290" s="59"/>
      <c r="I290" s="74">
        <f t="shared" si="25"/>
        <v>0</v>
      </c>
      <c r="J290" s="59"/>
      <c r="K290" s="56"/>
      <c r="L290" s="74">
        <f t="shared" si="26"/>
        <v>0</v>
      </c>
      <c r="M290" s="56"/>
      <c r="N290" s="56"/>
      <c r="O290" s="74">
        <f t="shared" si="27"/>
        <v>0</v>
      </c>
      <c r="P290" s="73">
        <v>6</v>
      </c>
      <c r="Q290" s="73">
        <v>545</v>
      </c>
      <c r="R290" s="74">
        <f t="shared" si="28"/>
        <v>136.25</v>
      </c>
      <c r="S290" s="73">
        <v>6</v>
      </c>
      <c r="T290" s="178">
        <v>705</v>
      </c>
      <c r="U290" s="74">
        <f t="shared" si="29"/>
        <v>176.25</v>
      </c>
    </row>
    <row r="291" spans="1:21">
      <c r="A291" s="54" t="s">
        <v>1067</v>
      </c>
      <c r="B291" s="55" t="s">
        <v>1082</v>
      </c>
      <c r="C291" s="58" t="str">
        <f>VLOOKUP(A291,Remark!J:L,3,0)</f>
        <v>NMIN</v>
      </c>
      <c r="D291" s="56"/>
      <c r="E291" s="56"/>
      <c r="F291" s="74">
        <f t="shared" si="24"/>
        <v>0</v>
      </c>
      <c r="G291" s="59"/>
      <c r="H291" s="59"/>
      <c r="I291" s="74">
        <f t="shared" si="25"/>
        <v>0</v>
      </c>
      <c r="J291" s="59"/>
      <c r="K291" s="56"/>
      <c r="L291" s="74">
        <f t="shared" si="26"/>
        <v>0</v>
      </c>
      <c r="M291" s="56"/>
      <c r="N291" s="56"/>
      <c r="O291" s="74">
        <f t="shared" si="27"/>
        <v>0</v>
      </c>
      <c r="P291" s="73">
        <v>15</v>
      </c>
      <c r="Q291" s="73">
        <v>2825</v>
      </c>
      <c r="R291" s="74">
        <f t="shared" si="28"/>
        <v>706.25</v>
      </c>
      <c r="S291" s="73">
        <v>47</v>
      </c>
      <c r="T291" s="178">
        <v>3955</v>
      </c>
      <c r="U291" s="74">
        <f t="shared" si="29"/>
        <v>988.75</v>
      </c>
    </row>
    <row r="292" spans="1:21">
      <c r="A292" s="54" t="s">
        <v>1068</v>
      </c>
      <c r="B292" s="55" t="s">
        <v>1083</v>
      </c>
      <c r="C292" s="58" t="str">
        <f>VLOOKUP(A292,Remark!J:L,3,0)</f>
        <v>NMIN</v>
      </c>
      <c r="D292" s="56"/>
      <c r="E292" s="56"/>
      <c r="F292" s="74">
        <f t="shared" si="24"/>
        <v>0</v>
      </c>
      <c r="G292" s="59"/>
      <c r="H292" s="59"/>
      <c r="I292" s="74">
        <f t="shared" si="25"/>
        <v>0</v>
      </c>
      <c r="J292" s="59"/>
      <c r="K292" s="56"/>
      <c r="L292" s="74">
        <f t="shared" si="26"/>
        <v>0</v>
      </c>
      <c r="M292" s="56"/>
      <c r="N292" s="56"/>
      <c r="O292" s="74">
        <f t="shared" si="27"/>
        <v>0</v>
      </c>
      <c r="P292" s="73">
        <v>17</v>
      </c>
      <c r="Q292" s="73">
        <v>1770</v>
      </c>
      <c r="R292" s="74">
        <f t="shared" si="28"/>
        <v>442.5</v>
      </c>
      <c r="S292" s="73">
        <v>24</v>
      </c>
      <c r="T292" s="178">
        <v>2570</v>
      </c>
      <c r="U292" s="74">
        <f t="shared" si="29"/>
        <v>642.5</v>
      </c>
    </row>
    <row r="293" spans="1:21">
      <c r="A293" s="54" t="s">
        <v>826</v>
      </c>
      <c r="B293" s="55" t="s">
        <v>827</v>
      </c>
      <c r="C293" s="58" t="str">
        <f>VLOOKUP(A293,Remark!J:L,3,0)</f>
        <v>SLOM</v>
      </c>
      <c r="D293" s="56"/>
      <c r="E293" s="56"/>
      <c r="F293" s="74">
        <f t="shared" si="24"/>
        <v>0</v>
      </c>
      <c r="G293" s="59"/>
      <c r="H293" s="59"/>
      <c r="I293" s="74">
        <f t="shared" si="25"/>
        <v>0</v>
      </c>
      <c r="J293" s="59">
        <v>0</v>
      </c>
      <c r="K293" s="56">
        <v>0</v>
      </c>
      <c r="L293" s="74">
        <f t="shared" si="26"/>
        <v>0</v>
      </c>
      <c r="M293" s="56"/>
      <c r="N293" s="56"/>
      <c r="O293" s="74">
        <f t="shared" si="27"/>
        <v>0</v>
      </c>
      <c r="P293" s="73">
        <v>0</v>
      </c>
      <c r="Q293" s="73">
        <v>0</v>
      </c>
      <c r="R293" s="74">
        <f t="shared" si="28"/>
        <v>0</v>
      </c>
      <c r="S293" s="73">
        <v>2</v>
      </c>
      <c r="T293" s="178">
        <v>560</v>
      </c>
      <c r="U293" s="74">
        <f t="shared" si="29"/>
        <v>140</v>
      </c>
    </row>
    <row r="294" spans="1:21">
      <c r="A294" s="54" t="s">
        <v>828</v>
      </c>
      <c r="B294" s="55" t="s">
        <v>829</v>
      </c>
      <c r="C294" s="58" t="str">
        <f>VLOOKUP(A294,Remark!J:L,3,0)</f>
        <v>SLOM</v>
      </c>
      <c r="D294" s="56"/>
      <c r="E294" s="56"/>
      <c r="F294" s="74">
        <f t="shared" si="24"/>
        <v>0</v>
      </c>
      <c r="G294" s="59"/>
      <c r="H294" s="59"/>
      <c r="I294" s="74">
        <f t="shared" si="25"/>
        <v>0</v>
      </c>
      <c r="J294" s="59">
        <v>0</v>
      </c>
      <c r="K294" s="56">
        <v>0</v>
      </c>
      <c r="L294" s="74">
        <f t="shared" si="26"/>
        <v>0</v>
      </c>
      <c r="M294" s="56"/>
      <c r="N294" s="56"/>
      <c r="O294" s="74">
        <f t="shared" si="27"/>
        <v>0</v>
      </c>
      <c r="P294" s="73">
        <v>3</v>
      </c>
      <c r="Q294" s="73">
        <v>450</v>
      </c>
      <c r="R294" s="74">
        <f t="shared" si="28"/>
        <v>112.5</v>
      </c>
      <c r="S294" s="73">
        <v>7</v>
      </c>
      <c r="T294" s="178">
        <v>935</v>
      </c>
      <c r="U294" s="74">
        <f t="shared" si="29"/>
        <v>233.75</v>
      </c>
    </row>
    <row r="295" spans="1:21">
      <c r="A295" s="54" t="s">
        <v>1031</v>
      </c>
      <c r="B295" s="72" t="s">
        <v>1039</v>
      </c>
      <c r="C295" s="58" t="str">
        <f>VLOOKUP(A295,Remark!J:L,3,0)</f>
        <v>Kerry</v>
      </c>
      <c r="D295" s="56"/>
      <c r="E295" s="56"/>
      <c r="F295" s="74">
        <f t="shared" si="24"/>
        <v>0</v>
      </c>
      <c r="G295" s="59"/>
      <c r="H295" s="59"/>
      <c r="I295" s="74">
        <f t="shared" si="25"/>
        <v>0</v>
      </c>
      <c r="J295" s="59"/>
      <c r="K295" s="56"/>
      <c r="L295" s="74">
        <f t="shared" si="26"/>
        <v>0</v>
      </c>
      <c r="M295" s="56"/>
      <c r="N295" s="56"/>
      <c r="O295" s="74">
        <f t="shared" si="27"/>
        <v>0</v>
      </c>
      <c r="P295" s="73">
        <v>0</v>
      </c>
      <c r="Q295" s="73">
        <v>100</v>
      </c>
      <c r="R295" s="74">
        <f t="shared" si="28"/>
        <v>25</v>
      </c>
      <c r="S295" s="73">
        <v>2</v>
      </c>
      <c r="T295" s="178">
        <v>490</v>
      </c>
      <c r="U295" s="74">
        <f t="shared" si="29"/>
        <v>122.5</v>
      </c>
    </row>
    <row r="296" spans="1:21">
      <c r="A296" s="54" t="s">
        <v>1032</v>
      </c>
      <c r="B296" s="72" t="s">
        <v>1041</v>
      </c>
      <c r="C296" s="58" t="str">
        <f>VLOOKUP(A296,Remark!J:L,3,0)</f>
        <v>NMIN</v>
      </c>
      <c r="D296" s="56"/>
      <c r="E296" s="56"/>
      <c r="F296" s="74">
        <f t="shared" si="24"/>
        <v>0</v>
      </c>
      <c r="G296" s="59"/>
      <c r="H296" s="59"/>
      <c r="I296" s="74">
        <f t="shared" si="25"/>
        <v>0</v>
      </c>
      <c r="J296" s="59"/>
      <c r="K296" s="56"/>
      <c r="L296" s="74">
        <f t="shared" si="26"/>
        <v>0</v>
      </c>
      <c r="M296" s="56"/>
      <c r="N296" s="56"/>
      <c r="O296" s="74">
        <f t="shared" si="27"/>
        <v>0</v>
      </c>
      <c r="P296" s="73">
        <v>1</v>
      </c>
      <c r="Q296" s="73">
        <v>60</v>
      </c>
      <c r="R296" s="74">
        <f t="shared" si="28"/>
        <v>15</v>
      </c>
      <c r="S296" s="73">
        <v>9</v>
      </c>
      <c r="T296" s="178">
        <v>1535</v>
      </c>
      <c r="U296" s="74">
        <f t="shared" si="29"/>
        <v>383.75</v>
      </c>
    </row>
    <row r="297" spans="1:21">
      <c r="A297" s="54" t="s">
        <v>1033</v>
      </c>
      <c r="B297" s="72" t="s">
        <v>1042</v>
      </c>
      <c r="C297" s="58" t="str">
        <f>VLOOKUP(A297,Remark!J:L,3,0)</f>
        <v>PINK</v>
      </c>
      <c r="D297" s="56"/>
      <c r="E297" s="56"/>
      <c r="F297" s="74">
        <f t="shared" si="24"/>
        <v>0</v>
      </c>
      <c r="G297" s="59"/>
      <c r="H297" s="59"/>
      <c r="I297" s="74">
        <f t="shared" si="25"/>
        <v>0</v>
      </c>
      <c r="J297" s="59"/>
      <c r="K297" s="56"/>
      <c r="L297" s="74">
        <f t="shared" si="26"/>
        <v>0</v>
      </c>
      <c r="M297" s="56"/>
      <c r="N297" s="56"/>
      <c r="O297" s="74">
        <f t="shared" si="27"/>
        <v>0</v>
      </c>
      <c r="P297" s="73">
        <v>0</v>
      </c>
      <c r="Q297" s="73">
        <v>0</v>
      </c>
      <c r="R297" s="74">
        <f t="shared" si="28"/>
        <v>0</v>
      </c>
      <c r="S297" s="73">
        <v>3</v>
      </c>
      <c r="T297" s="178">
        <v>300</v>
      </c>
      <c r="U297" s="74">
        <f t="shared" si="29"/>
        <v>75</v>
      </c>
    </row>
    <row r="298" spans="1:21">
      <c r="A298" s="54" t="s">
        <v>1034</v>
      </c>
      <c r="B298" s="72" t="s">
        <v>1043</v>
      </c>
      <c r="C298" s="58" t="str">
        <f>VLOOKUP(A298,Remark!J:L,3,0)</f>
        <v>BKEN</v>
      </c>
      <c r="D298" s="56"/>
      <c r="E298" s="56"/>
      <c r="F298" s="74">
        <f t="shared" si="24"/>
        <v>0</v>
      </c>
      <c r="G298" s="59"/>
      <c r="H298" s="59"/>
      <c r="I298" s="74">
        <f t="shared" si="25"/>
        <v>0</v>
      </c>
      <c r="J298" s="59"/>
      <c r="K298" s="56"/>
      <c r="L298" s="74">
        <f t="shared" si="26"/>
        <v>0</v>
      </c>
      <c r="M298" s="56"/>
      <c r="N298" s="56"/>
      <c r="O298" s="74">
        <f t="shared" si="27"/>
        <v>0</v>
      </c>
      <c r="P298" s="73">
        <v>2</v>
      </c>
      <c r="Q298" s="73">
        <v>230</v>
      </c>
      <c r="R298" s="74">
        <f t="shared" si="28"/>
        <v>57.5</v>
      </c>
      <c r="S298" s="73">
        <v>5</v>
      </c>
      <c r="T298" s="178">
        <v>490</v>
      </c>
      <c r="U298" s="74">
        <f t="shared" si="29"/>
        <v>122.5</v>
      </c>
    </row>
    <row r="299" spans="1:21">
      <c r="A299" s="54" t="s">
        <v>1035</v>
      </c>
      <c r="B299" s="72" t="s">
        <v>1044</v>
      </c>
      <c r="C299" s="58" t="str">
        <f>VLOOKUP(A299,Remark!J:L,3,0)</f>
        <v>PINK</v>
      </c>
      <c r="D299" s="56"/>
      <c r="E299" s="56"/>
      <c r="F299" s="74">
        <f t="shared" si="24"/>
        <v>0</v>
      </c>
      <c r="G299" s="59"/>
      <c r="H299" s="59"/>
      <c r="I299" s="74">
        <f t="shared" si="25"/>
        <v>0</v>
      </c>
      <c r="J299" s="59"/>
      <c r="K299" s="56"/>
      <c r="L299" s="74">
        <f t="shared" si="26"/>
        <v>0</v>
      </c>
      <c r="M299" s="56"/>
      <c r="N299" s="56"/>
      <c r="O299" s="74">
        <f t="shared" si="27"/>
        <v>0</v>
      </c>
      <c r="P299" s="73">
        <v>7</v>
      </c>
      <c r="Q299" s="73">
        <v>905</v>
      </c>
      <c r="R299" s="74">
        <f t="shared" si="28"/>
        <v>226.25</v>
      </c>
      <c r="S299" s="73">
        <v>30</v>
      </c>
      <c r="T299" s="178">
        <v>2330</v>
      </c>
      <c r="U299" s="74">
        <f t="shared" si="29"/>
        <v>582.5</v>
      </c>
    </row>
    <row r="300" spans="1:21">
      <c r="A300" s="54" t="s">
        <v>1036</v>
      </c>
      <c r="B300" s="72" t="s">
        <v>1045</v>
      </c>
      <c r="C300" s="58" t="str">
        <f>VLOOKUP(A300,Remark!J:L,3,0)</f>
        <v>PINK</v>
      </c>
      <c r="D300" s="56"/>
      <c r="E300" s="56"/>
      <c r="F300" s="74">
        <f t="shared" si="24"/>
        <v>0</v>
      </c>
      <c r="G300" s="59"/>
      <c r="H300" s="59"/>
      <c r="I300" s="74">
        <f t="shared" si="25"/>
        <v>0</v>
      </c>
      <c r="J300" s="59"/>
      <c r="K300" s="56"/>
      <c r="L300" s="74">
        <f t="shared" si="26"/>
        <v>0</v>
      </c>
      <c r="M300" s="56"/>
      <c r="N300" s="56"/>
      <c r="O300" s="74">
        <f t="shared" si="27"/>
        <v>0</v>
      </c>
      <c r="P300" s="73">
        <v>1</v>
      </c>
      <c r="Q300" s="73">
        <v>600</v>
      </c>
      <c r="R300" s="74">
        <f t="shared" si="28"/>
        <v>150</v>
      </c>
      <c r="S300" s="73">
        <v>57</v>
      </c>
      <c r="T300" s="178">
        <v>7540</v>
      </c>
      <c r="U300" s="74">
        <f t="shared" si="29"/>
        <v>1885</v>
      </c>
    </row>
    <row r="301" spans="1:21">
      <c r="A301" s="54" t="s">
        <v>1037</v>
      </c>
      <c r="B301" s="72" t="s">
        <v>1046</v>
      </c>
      <c r="C301" s="58" t="str">
        <f>VLOOKUP(A301,Remark!J:L,3,0)</f>
        <v>PINK</v>
      </c>
      <c r="D301" s="56"/>
      <c r="E301" s="56"/>
      <c r="F301" s="74">
        <f t="shared" si="24"/>
        <v>0</v>
      </c>
      <c r="G301" s="59"/>
      <c r="H301" s="59"/>
      <c r="I301" s="74">
        <f t="shared" si="25"/>
        <v>0</v>
      </c>
      <c r="J301" s="59"/>
      <c r="K301" s="56"/>
      <c r="L301" s="74">
        <f t="shared" si="26"/>
        <v>0</v>
      </c>
      <c r="M301" s="56"/>
      <c r="N301" s="56"/>
      <c r="O301" s="74">
        <f t="shared" si="27"/>
        <v>0</v>
      </c>
      <c r="P301" s="73">
        <v>7</v>
      </c>
      <c r="Q301" s="73">
        <v>645</v>
      </c>
      <c r="R301" s="74">
        <f t="shared" si="28"/>
        <v>161.25</v>
      </c>
      <c r="S301" s="73">
        <v>32</v>
      </c>
      <c r="T301" s="178">
        <v>4915</v>
      </c>
      <c r="U301" s="74">
        <f t="shared" si="29"/>
        <v>1228.75</v>
      </c>
    </row>
    <row r="302" spans="1:21">
      <c r="A302" s="54" t="s">
        <v>1038</v>
      </c>
      <c r="B302" s="72" t="s">
        <v>1047</v>
      </c>
      <c r="C302" s="58" t="str">
        <f>VLOOKUP(A302,Remark!J:L,3,0)</f>
        <v>PINK</v>
      </c>
      <c r="D302" s="56"/>
      <c r="E302" s="56"/>
      <c r="F302" s="74">
        <f t="shared" si="24"/>
        <v>0</v>
      </c>
      <c r="G302" s="59"/>
      <c r="H302" s="59"/>
      <c r="I302" s="74">
        <f t="shared" si="25"/>
        <v>0</v>
      </c>
      <c r="J302" s="59"/>
      <c r="K302" s="56"/>
      <c r="L302" s="74">
        <f t="shared" si="26"/>
        <v>0</v>
      </c>
      <c r="M302" s="56"/>
      <c r="N302" s="56"/>
      <c r="O302" s="74">
        <f t="shared" si="27"/>
        <v>0</v>
      </c>
      <c r="P302" s="73">
        <v>6</v>
      </c>
      <c r="Q302" s="73">
        <v>400</v>
      </c>
      <c r="R302" s="74">
        <f t="shared" si="28"/>
        <v>100</v>
      </c>
      <c r="S302" s="73">
        <v>11</v>
      </c>
      <c r="T302" s="178">
        <v>785</v>
      </c>
      <c r="U302" s="74">
        <f t="shared" si="29"/>
        <v>196.25</v>
      </c>
    </row>
    <row r="303" spans="1:21">
      <c r="A303" s="54" t="s">
        <v>1212</v>
      </c>
      <c r="B303" s="55" t="s">
        <v>1353</v>
      </c>
      <c r="C303" s="58" t="str">
        <f>VLOOKUP(A303,Remark!J:L,3,0)</f>
        <v>Kerry</v>
      </c>
      <c r="D303" s="56"/>
      <c r="E303" s="56"/>
      <c r="F303" s="74"/>
      <c r="G303" s="59"/>
      <c r="H303" s="59"/>
      <c r="I303" s="74"/>
      <c r="J303" s="59"/>
      <c r="K303" s="56"/>
      <c r="L303" s="74"/>
      <c r="M303" s="56"/>
      <c r="N303" s="56"/>
      <c r="O303" s="74"/>
      <c r="P303" s="73"/>
      <c r="Q303" s="73"/>
      <c r="R303" s="74"/>
      <c r="S303" s="73">
        <v>11</v>
      </c>
      <c r="T303" s="178">
        <v>1230</v>
      </c>
      <c r="U303" s="74">
        <f>T303*25%</f>
        <v>307.5</v>
      </c>
    </row>
    <row r="304" spans="1:21">
      <c r="A304" s="54" t="s">
        <v>1213</v>
      </c>
      <c r="B304" s="55" t="s">
        <v>1354</v>
      </c>
      <c r="C304" s="58" t="str">
        <f>VLOOKUP(A304,Remark!J:L,3,0)</f>
        <v>PINK</v>
      </c>
      <c r="D304" s="56"/>
      <c r="E304" s="56"/>
      <c r="F304" s="74"/>
      <c r="G304" s="59"/>
      <c r="H304" s="59"/>
      <c r="I304" s="74"/>
      <c r="J304" s="59"/>
      <c r="K304" s="56"/>
      <c r="L304" s="74"/>
      <c r="M304" s="56"/>
      <c r="N304" s="56"/>
      <c r="O304" s="74"/>
      <c r="P304" s="73"/>
      <c r="Q304" s="73"/>
      <c r="R304" s="74"/>
      <c r="S304" s="73">
        <v>28</v>
      </c>
      <c r="T304" s="178">
        <v>4195</v>
      </c>
      <c r="U304" s="74">
        <f t="shared" si="29"/>
        <v>1048.75</v>
      </c>
    </row>
    <row r="305" spans="1:21">
      <c r="A305" s="54" t="s">
        <v>1214</v>
      </c>
      <c r="B305" s="55" t="s">
        <v>1355</v>
      </c>
      <c r="C305" s="58" t="str">
        <f>VLOOKUP(A305,Remark!J:L,3,0)</f>
        <v>NAIN</v>
      </c>
      <c r="D305" s="56"/>
      <c r="E305" s="56"/>
      <c r="F305" s="74"/>
      <c r="G305" s="59"/>
      <c r="H305" s="59"/>
      <c r="I305" s="74"/>
      <c r="J305" s="59"/>
      <c r="K305" s="56"/>
      <c r="L305" s="74"/>
      <c r="M305" s="56"/>
      <c r="N305" s="56"/>
      <c r="O305" s="74"/>
      <c r="P305" s="73"/>
      <c r="Q305" s="73"/>
      <c r="R305" s="74"/>
      <c r="S305" s="73">
        <v>12</v>
      </c>
      <c r="T305" s="178">
        <v>1785</v>
      </c>
      <c r="U305" s="74">
        <f t="shared" si="29"/>
        <v>446.25</v>
      </c>
    </row>
    <row r="306" spans="1:21">
      <c r="A306" s="54" t="s">
        <v>1215</v>
      </c>
      <c r="B306" s="55" t="s">
        <v>1356</v>
      </c>
      <c r="C306" s="58" t="str">
        <f>VLOOKUP(A306,Remark!J:L,3,0)</f>
        <v>LKAE</v>
      </c>
      <c r="D306" s="56"/>
      <c r="E306" s="56"/>
      <c r="F306" s="74"/>
      <c r="G306" s="59"/>
      <c r="H306" s="59"/>
      <c r="I306" s="74"/>
      <c r="J306" s="59"/>
      <c r="K306" s="56"/>
      <c r="L306" s="74"/>
      <c r="M306" s="56"/>
      <c r="N306" s="56"/>
      <c r="O306" s="74"/>
      <c r="P306" s="73"/>
      <c r="Q306" s="73"/>
      <c r="R306" s="74"/>
      <c r="S306" s="73">
        <v>2</v>
      </c>
      <c r="T306" s="178">
        <v>1630</v>
      </c>
      <c r="U306" s="74">
        <f t="shared" si="29"/>
        <v>407.5</v>
      </c>
    </row>
    <row r="307" spans="1:21">
      <c r="A307" s="54" t="s">
        <v>1216</v>
      </c>
      <c r="B307" s="55" t="s">
        <v>1357</v>
      </c>
      <c r="C307" s="58" t="str">
        <f>VLOOKUP(A307,Remark!J:L,3,0)</f>
        <v>Kerry</v>
      </c>
      <c r="D307" s="56"/>
      <c r="E307" s="56"/>
      <c r="F307" s="74"/>
      <c r="G307" s="59"/>
      <c r="H307" s="59"/>
      <c r="I307" s="74"/>
      <c r="J307" s="59"/>
      <c r="K307" s="56"/>
      <c r="L307" s="74"/>
      <c r="M307" s="56"/>
      <c r="N307" s="56"/>
      <c r="O307" s="74"/>
      <c r="P307" s="73"/>
      <c r="Q307" s="73"/>
      <c r="R307" s="74"/>
      <c r="S307" s="73">
        <v>13</v>
      </c>
      <c r="T307" s="178">
        <v>1390</v>
      </c>
      <c r="U307" s="74">
        <f t="shared" si="29"/>
        <v>347.5</v>
      </c>
    </row>
    <row r="308" spans="1:21">
      <c r="A308" s="54" t="s">
        <v>1217</v>
      </c>
      <c r="B308" s="55" t="s">
        <v>1358</v>
      </c>
      <c r="C308" s="58" t="str">
        <f>VLOOKUP(A308,Remark!J:L,3,0)</f>
        <v>TSIT</v>
      </c>
      <c r="D308" s="56"/>
      <c r="E308" s="56"/>
      <c r="F308" s="74"/>
      <c r="G308" s="59"/>
      <c r="H308" s="59"/>
      <c r="I308" s="74"/>
      <c r="J308" s="59"/>
      <c r="K308" s="56"/>
      <c r="L308" s="74"/>
      <c r="M308" s="56"/>
      <c r="N308" s="56"/>
      <c r="O308" s="74"/>
      <c r="P308" s="73"/>
      <c r="Q308" s="73"/>
      <c r="R308" s="74"/>
      <c r="S308" s="73">
        <v>10</v>
      </c>
      <c r="T308" s="178">
        <v>2000</v>
      </c>
      <c r="U308" s="74">
        <f t="shared" si="29"/>
        <v>500</v>
      </c>
    </row>
    <row r="309" spans="1:21">
      <c r="A309" s="54" t="s">
        <v>1218</v>
      </c>
      <c r="B309" s="55" t="s">
        <v>1359</v>
      </c>
      <c r="C309" s="58" t="str">
        <f>VLOOKUP(A309,Remark!J:L,3,0)</f>
        <v>PINK</v>
      </c>
      <c r="D309" s="56"/>
      <c r="E309" s="56"/>
      <c r="F309" s="74"/>
      <c r="G309" s="59"/>
      <c r="H309" s="59"/>
      <c r="I309" s="74"/>
      <c r="J309" s="59"/>
      <c r="K309" s="56"/>
      <c r="L309" s="74"/>
      <c r="M309" s="56"/>
      <c r="N309" s="56"/>
      <c r="O309" s="74"/>
      <c r="P309" s="73"/>
      <c r="Q309" s="73"/>
      <c r="R309" s="74"/>
      <c r="S309" s="73">
        <v>9</v>
      </c>
      <c r="T309" s="178">
        <v>1945</v>
      </c>
      <c r="U309" s="74">
        <f t="shared" si="29"/>
        <v>486.25</v>
      </c>
    </row>
    <row r="310" spans="1:21">
      <c r="A310" s="54" t="s">
        <v>1219</v>
      </c>
      <c r="B310" s="55" t="s">
        <v>1360</v>
      </c>
      <c r="C310" s="58" t="str">
        <f>VLOOKUP(A310,Remark!J:L,3,0)</f>
        <v>Kerry</v>
      </c>
      <c r="D310" s="56"/>
      <c r="E310" s="56"/>
      <c r="F310" s="74"/>
      <c r="G310" s="59"/>
      <c r="H310" s="59"/>
      <c r="I310" s="74"/>
      <c r="J310" s="59"/>
      <c r="K310" s="56"/>
      <c r="L310" s="74"/>
      <c r="M310" s="56"/>
      <c r="N310" s="56"/>
      <c r="O310" s="74"/>
      <c r="P310" s="73"/>
      <c r="Q310" s="73"/>
      <c r="R310" s="74"/>
      <c r="S310" s="73">
        <v>10</v>
      </c>
      <c r="T310" s="178">
        <v>1375</v>
      </c>
      <c r="U310" s="74">
        <f t="shared" si="29"/>
        <v>343.75</v>
      </c>
    </row>
    <row r="311" spans="1:21">
      <c r="A311" s="54" t="s">
        <v>1220</v>
      </c>
      <c r="B311" s="55" t="s">
        <v>1361</v>
      </c>
      <c r="C311" s="58" t="str">
        <f>VLOOKUP(A311,Remark!J:L,3,0)</f>
        <v>Kerry</v>
      </c>
      <c r="D311" s="56"/>
      <c r="E311" s="56"/>
      <c r="F311" s="74"/>
      <c r="G311" s="59"/>
      <c r="H311" s="59"/>
      <c r="I311" s="74"/>
      <c r="J311" s="59"/>
      <c r="K311" s="56"/>
      <c r="L311" s="74"/>
      <c r="M311" s="56"/>
      <c r="N311" s="56"/>
      <c r="O311" s="74"/>
      <c r="P311" s="73"/>
      <c r="Q311" s="73"/>
      <c r="R311" s="74"/>
      <c r="S311" s="73">
        <v>3</v>
      </c>
      <c r="T311" s="178">
        <v>310</v>
      </c>
      <c r="U311" s="74">
        <f t="shared" si="29"/>
        <v>77.5</v>
      </c>
    </row>
    <row r="312" spans="1:21">
      <c r="A312" s="54" t="s">
        <v>1221</v>
      </c>
      <c r="B312" s="55" t="s">
        <v>1362</v>
      </c>
      <c r="C312" s="58" t="str">
        <f>VLOOKUP(A312,Remark!J:L,3,0)</f>
        <v>Kerry</v>
      </c>
      <c r="D312" s="56"/>
      <c r="E312" s="56"/>
      <c r="F312" s="74"/>
      <c r="G312" s="59"/>
      <c r="H312" s="59"/>
      <c r="I312" s="74"/>
      <c r="J312" s="59"/>
      <c r="K312" s="56"/>
      <c r="L312" s="74"/>
      <c r="M312" s="56"/>
      <c r="N312" s="56"/>
      <c r="O312" s="74"/>
      <c r="P312" s="73"/>
      <c r="Q312" s="73"/>
      <c r="R312" s="74"/>
      <c r="S312" s="73">
        <v>12</v>
      </c>
      <c r="T312" s="178">
        <v>1130</v>
      </c>
      <c r="U312" s="74">
        <f t="shared" si="29"/>
        <v>282.5</v>
      </c>
    </row>
    <row r="313" spans="1:21">
      <c r="A313" s="54" t="s">
        <v>1350</v>
      </c>
      <c r="B313" s="55" t="s">
        <v>1363</v>
      </c>
      <c r="C313" s="58" t="str">
        <f>VLOOKUP(A313,Remark!J:L,3,0)</f>
        <v>Kerry</v>
      </c>
      <c r="D313" s="56"/>
      <c r="E313" s="56"/>
      <c r="F313" s="74"/>
      <c r="G313" s="59"/>
      <c r="H313" s="59"/>
      <c r="I313" s="74"/>
      <c r="J313" s="59"/>
      <c r="K313" s="56"/>
      <c r="L313" s="74"/>
      <c r="M313" s="56"/>
      <c r="N313" s="56"/>
      <c r="O313" s="74"/>
      <c r="P313" s="73"/>
      <c r="Q313" s="73"/>
      <c r="R313" s="74"/>
      <c r="S313" s="73">
        <v>58</v>
      </c>
      <c r="T313" s="178">
        <v>5930</v>
      </c>
      <c r="U313" s="74">
        <f t="shared" si="29"/>
        <v>1482.5</v>
      </c>
    </row>
    <row r="314" spans="1:21">
      <c r="A314" s="173" t="s">
        <v>927</v>
      </c>
      <c r="B314" s="174"/>
      <c r="C314" s="175"/>
      <c r="D314" s="110">
        <f>SUM(D3:D302)</f>
        <v>1489</v>
      </c>
      <c r="E314" s="110">
        <f t="shared" ref="E314:O314" si="30">SUM(E3:E302)</f>
        <v>147140</v>
      </c>
      <c r="F314" s="110">
        <f t="shared" si="30"/>
        <v>36785</v>
      </c>
      <c r="G314" s="110">
        <f t="shared" si="30"/>
        <v>5036</v>
      </c>
      <c r="H314" s="110">
        <f t="shared" si="30"/>
        <v>476860</v>
      </c>
      <c r="I314" s="110">
        <f t="shared" si="30"/>
        <v>119215</v>
      </c>
      <c r="J314" s="110">
        <f t="shared" si="30"/>
        <v>11651</v>
      </c>
      <c r="K314" s="110">
        <f t="shared" si="30"/>
        <v>1102215</v>
      </c>
      <c r="L314" s="110">
        <f t="shared" si="30"/>
        <v>275553.75</v>
      </c>
      <c r="M314" s="110">
        <f t="shared" si="30"/>
        <v>0</v>
      </c>
      <c r="N314" s="110">
        <f t="shared" si="30"/>
        <v>1579055</v>
      </c>
      <c r="O314" s="110">
        <f t="shared" si="30"/>
        <v>394763.75</v>
      </c>
      <c r="P314" s="179">
        <f t="shared" ref="P314:T314" si="31">SUM(P3:P313)</f>
        <v>19597</v>
      </c>
      <c r="Q314" s="179">
        <f t="shared" si="31"/>
        <v>2007142</v>
      </c>
      <c r="R314" s="179">
        <f t="shared" si="31"/>
        <v>501785.5</v>
      </c>
      <c r="S314" s="110">
        <f t="shared" si="31"/>
        <v>22603</v>
      </c>
      <c r="T314" s="110">
        <f>SUM(T3:T313)</f>
        <v>2375920</v>
      </c>
      <c r="U314" s="110">
        <f>SUM(U3:U313)</f>
        <v>593980</v>
      </c>
    </row>
  </sheetData>
  <mergeCells count="10">
    <mergeCell ref="A314:C314"/>
    <mergeCell ref="A1:A2"/>
    <mergeCell ref="B1:B2"/>
    <mergeCell ref="C1:C2"/>
    <mergeCell ref="D1:F1"/>
    <mergeCell ref="S1:U1"/>
    <mergeCell ref="G1:I1"/>
    <mergeCell ref="J1:L1"/>
    <mergeCell ref="M1:O1"/>
    <mergeCell ref="P1:R1"/>
  </mergeCells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8"/>
  <sheetViews>
    <sheetView showGridLines="0" topLeftCell="H1" workbookViewId="0">
      <selection activeCell="L273" sqref="L273"/>
    </sheetView>
  </sheetViews>
  <sheetFormatPr defaultRowHeight="15"/>
  <cols>
    <col min="1" max="1" width="3" customWidth="1"/>
    <col min="2" max="2" width="5.85546875" customWidth="1"/>
    <col min="3" max="3" width="24.42578125" bestFit="1" customWidth="1"/>
    <col min="5" max="5" width="2.28515625" customWidth="1"/>
    <col min="6" max="6" width="6.140625" customWidth="1"/>
    <col min="7" max="7" width="43.42578125" bestFit="1" customWidth="1"/>
    <col min="9" max="9" width="2.42578125" customWidth="1"/>
    <col min="10" max="10" width="9.7109375" style="31" customWidth="1"/>
    <col min="11" max="11" width="39.5703125" bestFit="1" customWidth="1"/>
    <col min="12" max="12" width="9.140625" style="31"/>
    <col min="13" max="13" width="1.85546875" customWidth="1"/>
    <col min="15" max="15" width="33.42578125" customWidth="1"/>
    <col min="16" max="16" width="9.7109375" customWidth="1"/>
    <col min="17" max="17" width="2.140625" customWidth="1"/>
    <col min="18" max="18" width="9.140625" style="31"/>
    <col min="19" max="19" width="33.42578125" customWidth="1"/>
  </cols>
  <sheetData>
    <row r="1" spans="2:20" ht="19.5" customHeight="1">
      <c r="B1" s="5" t="s">
        <v>45</v>
      </c>
      <c r="F1" s="5" t="s">
        <v>262</v>
      </c>
      <c r="J1" s="114" t="s">
        <v>830</v>
      </c>
      <c r="N1" s="27" t="s">
        <v>923</v>
      </c>
      <c r="R1" s="114" t="s">
        <v>1319</v>
      </c>
    </row>
    <row r="2" spans="2:20">
      <c r="B2" s="17" t="s">
        <v>0</v>
      </c>
      <c r="C2" s="19" t="s">
        <v>2</v>
      </c>
      <c r="D2" s="18" t="s">
        <v>1</v>
      </c>
      <c r="F2" s="14" t="s">
        <v>0</v>
      </c>
      <c r="G2" s="15" t="s">
        <v>2</v>
      </c>
      <c r="H2" s="14" t="s">
        <v>1</v>
      </c>
      <c r="J2" s="16" t="s">
        <v>0</v>
      </c>
      <c r="K2" s="16" t="s">
        <v>2</v>
      </c>
      <c r="L2" s="16" t="s">
        <v>1</v>
      </c>
      <c r="N2" s="26" t="s">
        <v>0</v>
      </c>
      <c r="O2" s="26" t="s">
        <v>2</v>
      </c>
      <c r="P2" s="26" t="s">
        <v>1</v>
      </c>
      <c r="R2" s="112" t="s">
        <v>0</v>
      </c>
      <c r="S2" s="112" t="s">
        <v>2</v>
      </c>
      <c r="T2" s="112" t="s">
        <v>1</v>
      </c>
    </row>
    <row r="3" spans="2:20" s="20" customFormat="1" ht="12.75">
      <c r="B3" s="1">
        <v>1</v>
      </c>
      <c r="C3" s="2" t="s">
        <v>4</v>
      </c>
      <c r="D3" s="1" t="s">
        <v>3</v>
      </c>
      <c r="F3" s="1">
        <v>1</v>
      </c>
      <c r="G3" s="12" t="s">
        <v>46</v>
      </c>
      <c r="H3" s="6" t="s">
        <v>5</v>
      </c>
      <c r="J3" s="29" t="s">
        <v>263</v>
      </c>
      <c r="K3" s="30" t="s">
        <v>264</v>
      </c>
      <c r="L3" s="29" t="s">
        <v>265</v>
      </c>
      <c r="N3" s="79" t="s">
        <v>919</v>
      </c>
      <c r="O3" s="12" t="s">
        <v>920</v>
      </c>
      <c r="P3" s="3" t="s">
        <v>552</v>
      </c>
      <c r="R3" s="80" t="s">
        <v>1165</v>
      </c>
      <c r="S3" s="113" t="s">
        <v>1222</v>
      </c>
      <c r="T3" s="80" t="s">
        <v>84</v>
      </c>
    </row>
    <row r="4" spans="2:20" s="20" customFormat="1" ht="12.75">
      <c r="B4" s="1">
        <v>2</v>
      </c>
      <c r="C4" s="2" t="s">
        <v>6</v>
      </c>
      <c r="D4" s="1" t="s">
        <v>5</v>
      </c>
      <c r="F4" s="1">
        <v>2</v>
      </c>
      <c r="G4" s="12" t="s">
        <v>47</v>
      </c>
      <c r="H4" s="6" t="s">
        <v>21</v>
      </c>
      <c r="J4" s="29" t="s">
        <v>266</v>
      </c>
      <c r="K4" s="30" t="s">
        <v>267</v>
      </c>
      <c r="L4" s="29" t="s">
        <v>265</v>
      </c>
      <c r="N4" s="79" t="s">
        <v>921</v>
      </c>
      <c r="O4" s="12" t="s">
        <v>922</v>
      </c>
      <c r="P4" s="3" t="s">
        <v>5</v>
      </c>
      <c r="R4" s="80" t="s">
        <v>1268</v>
      </c>
      <c r="S4" s="113" t="s">
        <v>1316</v>
      </c>
      <c r="T4" s="80" t="s">
        <v>19</v>
      </c>
    </row>
    <row r="5" spans="2:20" s="20" customFormat="1" ht="12.75">
      <c r="B5" s="1">
        <v>3</v>
      </c>
      <c r="C5" s="2" t="s">
        <v>7</v>
      </c>
      <c r="D5" s="1" t="s">
        <v>5</v>
      </c>
      <c r="F5" s="1">
        <v>3</v>
      </c>
      <c r="G5" s="12" t="s">
        <v>48</v>
      </c>
      <c r="H5" s="6" t="s">
        <v>5</v>
      </c>
      <c r="J5" s="29" t="s">
        <v>268</v>
      </c>
      <c r="K5" s="30" t="s">
        <v>269</v>
      </c>
      <c r="L5" s="29" t="s">
        <v>265</v>
      </c>
      <c r="R5" s="80" t="s">
        <v>1269</v>
      </c>
      <c r="S5" s="113" t="s">
        <v>1317</v>
      </c>
      <c r="T5" s="80" t="s">
        <v>19</v>
      </c>
    </row>
    <row r="6" spans="2:20" s="20" customFormat="1" ht="12.75">
      <c r="B6" s="1">
        <v>4</v>
      </c>
      <c r="C6" s="2" t="s">
        <v>8</v>
      </c>
      <c r="D6" s="1" t="s">
        <v>5</v>
      </c>
      <c r="F6" s="1">
        <v>4</v>
      </c>
      <c r="G6" s="12" t="s">
        <v>49</v>
      </c>
      <c r="H6" s="6" t="s">
        <v>5</v>
      </c>
      <c r="J6" s="29" t="s">
        <v>270</v>
      </c>
      <c r="K6" s="30" t="s">
        <v>271</v>
      </c>
      <c r="L6" s="29" t="s">
        <v>84</v>
      </c>
      <c r="R6" s="80" t="s">
        <v>1270</v>
      </c>
      <c r="S6" s="113" t="s">
        <v>1318</v>
      </c>
      <c r="T6" s="10" t="s">
        <v>5</v>
      </c>
    </row>
    <row r="7" spans="2:20" s="20" customFormat="1" ht="12.75">
      <c r="B7" s="1">
        <v>5</v>
      </c>
      <c r="C7" s="2" t="s">
        <v>9</v>
      </c>
      <c r="D7" s="1" t="s">
        <v>5</v>
      </c>
      <c r="F7" s="1">
        <v>5</v>
      </c>
      <c r="G7" s="12" t="s">
        <v>50</v>
      </c>
      <c r="H7" s="6" t="s">
        <v>5</v>
      </c>
      <c r="J7" s="29" t="s">
        <v>272</v>
      </c>
      <c r="K7" s="30" t="s">
        <v>273</v>
      </c>
      <c r="L7" s="29" t="s">
        <v>265</v>
      </c>
      <c r="R7" s="80" t="s">
        <v>1271</v>
      </c>
      <c r="S7" s="113" t="s">
        <v>1223</v>
      </c>
      <c r="T7" s="10" t="s">
        <v>5</v>
      </c>
    </row>
    <row r="8" spans="2:20" s="20" customFormat="1" ht="12.75">
      <c r="B8" s="1">
        <v>6</v>
      </c>
      <c r="C8" s="2" t="s">
        <v>10</v>
      </c>
      <c r="D8" s="1" t="s">
        <v>5</v>
      </c>
      <c r="F8" s="1">
        <v>6</v>
      </c>
      <c r="G8" s="12" t="s">
        <v>51</v>
      </c>
      <c r="H8" s="6" t="s">
        <v>5</v>
      </c>
      <c r="J8" s="29" t="s">
        <v>274</v>
      </c>
      <c r="K8" s="30" t="s">
        <v>275</v>
      </c>
      <c r="L8" s="29" t="s">
        <v>265</v>
      </c>
      <c r="R8" s="80" t="s">
        <v>1272</v>
      </c>
      <c r="S8" s="113" t="s">
        <v>1224</v>
      </c>
      <c r="T8" s="10" t="s">
        <v>5</v>
      </c>
    </row>
    <row r="9" spans="2:20" s="20" customFormat="1" ht="12.75">
      <c r="B9" s="1">
        <v>7</v>
      </c>
      <c r="C9" s="2" t="s">
        <v>11</v>
      </c>
      <c r="D9" s="1" t="s">
        <v>5</v>
      </c>
      <c r="F9" s="1">
        <v>7</v>
      </c>
      <c r="G9" s="12" t="s">
        <v>52</v>
      </c>
      <c r="H9" s="6" t="s">
        <v>5</v>
      </c>
      <c r="J9" s="29" t="s">
        <v>276</v>
      </c>
      <c r="K9" s="30" t="s">
        <v>277</v>
      </c>
      <c r="L9" s="29" t="s">
        <v>14</v>
      </c>
      <c r="R9" s="80" t="s">
        <v>1273</v>
      </c>
      <c r="S9" s="113" t="s">
        <v>1225</v>
      </c>
      <c r="T9" s="10" t="s">
        <v>5</v>
      </c>
    </row>
    <row r="10" spans="2:20" s="20" customFormat="1" ht="12.75">
      <c r="B10" s="1">
        <v>8</v>
      </c>
      <c r="C10" s="2" t="s">
        <v>13</v>
      </c>
      <c r="D10" s="1" t="s">
        <v>12</v>
      </c>
      <c r="F10" s="1">
        <v>8</v>
      </c>
      <c r="G10" s="12" t="s">
        <v>53</v>
      </c>
      <c r="H10" s="6" t="s">
        <v>5</v>
      </c>
      <c r="J10" s="29" t="s">
        <v>278</v>
      </c>
      <c r="K10" s="30" t="s">
        <v>279</v>
      </c>
      <c r="L10" s="29" t="s">
        <v>259</v>
      </c>
      <c r="R10" s="80" t="s">
        <v>1274</v>
      </c>
      <c r="S10" s="113" t="s">
        <v>1226</v>
      </c>
      <c r="T10" s="80" t="s">
        <v>16</v>
      </c>
    </row>
    <row r="11" spans="2:20" s="20" customFormat="1" ht="12.75">
      <c r="B11" s="1">
        <v>9</v>
      </c>
      <c r="C11" s="2" t="s">
        <v>15</v>
      </c>
      <c r="D11" s="1" t="s">
        <v>14</v>
      </c>
      <c r="F11" s="1">
        <v>9</v>
      </c>
      <c r="G11" s="12" t="s">
        <v>54</v>
      </c>
      <c r="H11" s="6" t="s">
        <v>5</v>
      </c>
      <c r="J11" s="29" t="s">
        <v>280</v>
      </c>
      <c r="K11" s="30" t="s">
        <v>281</v>
      </c>
      <c r="L11" s="29" t="s">
        <v>265</v>
      </c>
      <c r="R11" s="80" t="s">
        <v>1275</v>
      </c>
      <c r="S11" s="113" t="s">
        <v>1227</v>
      </c>
      <c r="T11" s="80" t="s">
        <v>16</v>
      </c>
    </row>
    <row r="12" spans="2:20" s="20" customFormat="1" ht="12.75">
      <c r="B12" s="1">
        <v>10</v>
      </c>
      <c r="C12" s="2" t="s">
        <v>17</v>
      </c>
      <c r="D12" s="1" t="s">
        <v>16</v>
      </c>
      <c r="F12" s="1">
        <v>10</v>
      </c>
      <c r="G12" s="12" t="s">
        <v>55</v>
      </c>
      <c r="H12" s="8" t="s">
        <v>19</v>
      </c>
      <c r="J12" s="29" t="s">
        <v>282</v>
      </c>
      <c r="K12" s="30" t="s">
        <v>283</v>
      </c>
      <c r="L12" s="29" t="s">
        <v>284</v>
      </c>
      <c r="R12" s="80" t="s">
        <v>1276</v>
      </c>
      <c r="S12" s="113" t="s">
        <v>1228</v>
      </c>
      <c r="T12" s="80" t="s">
        <v>16</v>
      </c>
    </row>
    <row r="13" spans="2:20" s="20" customFormat="1" ht="12.75">
      <c r="B13" s="1">
        <v>11</v>
      </c>
      <c r="C13" s="2" t="s">
        <v>18</v>
      </c>
      <c r="D13" s="1" t="s">
        <v>5</v>
      </c>
      <c r="F13" s="1">
        <v>11</v>
      </c>
      <c r="G13" s="12" t="s">
        <v>56</v>
      </c>
      <c r="H13" s="8" t="s">
        <v>29</v>
      </c>
      <c r="J13" s="29" t="s">
        <v>285</v>
      </c>
      <c r="K13" s="30" t="s">
        <v>286</v>
      </c>
      <c r="L13" s="29" t="s">
        <v>12</v>
      </c>
      <c r="R13" s="80" t="s">
        <v>1277</v>
      </c>
      <c r="S13" s="113" t="s">
        <v>1229</v>
      </c>
      <c r="T13" s="10" t="s">
        <v>5</v>
      </c>
    </row>
    <row r="14" spans="2:20" s="20" customFormat="1" ht="12.75">
      <c r="B14" s="1">
        <v>12</v>
      </c>
      <c r="C14" s="2" t="s">
        <v>20</v>
      </c>
      <c r="D14" s="1" t="s">
        <v>19</v>
      </c>
      <c r="F14" s="1">
        <v>12</v>
      </c>
      <c r="G14" s="12" t="s">
        <v>57</v>
      </c>
      <c r="H14" s="8" t="s">
        <v>19</v>
      </c>
      <c r="J14" s="29" t="s">
        <v>287</v>
      </c>
      <c r="K14" s="30" t="s">
        <v>288</v>
      </c>
      <c r="L14" s="29" t="s">
        <v>125</v>
      </c>
      <c r="R14" s="80" t="s">
        <v>1278</v>
      </c>
      <c r="S14" s="113" t="s">
        <v>1230</v>
      </c>
      <c r="T14" s="10" t="s">
        <v>5</v>
      </c>
    </row>
    <row r="15" spans="2:20" s="20" customFormat="1" ht="12.75">
      <c r="B15" s="1">
        <v>13</v>
      </c>
      <c r="C15" s="2" t="s">
        <v>22</v>
      </c>
      <c r="D15" s="1" t="s">
        <v>21</v>
      </c>
      <c r="F15" s="1">
        <v>13</v>
      </c>
      <c r="G15" s="12" t="s">
        <v>59</v>
      </c>
      <c r="H15" s="8" t="s">
        <v>58</v>
      </c>
      <c r="J15" s="29" t="s">
        <v>289</v>
      </c>
      <c r="K15" s="30" t="s">
        <v>290</v>
      </c>
      <c r="L15" s="29" t="s">
        <v>38</v>
      </c>
      <c r="R15" s="80" t="s">
        <v>1279</v>
      </c>
      <c r="S15" s="113" t="s">
        <v>1231</v>
      </c>
      <c r="T15" s="80" t="s">
        <v>125</v>
      </c>
    </row>
    <row r="16" spans="2:20" s="20" customFormat="1" ht="12.75">
      <c r="B16" s="1">
        <v>14</v>
      </c>
      <c r="C16" s="2" t="s">
        <v>24</v>
      </c>
      <c r="D16" s="1" t="s">
        <v>23</v>
      </c>
      <c r="F16" s="1">
        <v>14</v>
      </c>
      <c r="G16" s="12" t="s">
        <v>60</v>
      </c>
      <c r="H16" s="8" t="s">
        <v>58</v>
      </c>
      <c r="J16" s="29" t="s">
        <v>291</v>
      </c>
      <c r="K16" s="30" t="s">
        <v>292</v>
      </c>
      <c r="L16" s="29" t="s">
        <v>34</v>
      </c>
      <c r="R16" s="80" t="s">
        <v>1280</v>
      </c>
      <c r="S16" s="113" t="s">
        <v>1232</v>
      </c>
      <c r="T16" s="10" t="s">
        <v>5</v>
      </c>
    </row>
    <row r="17" spans="2:20" s="20" customFormat="1" ht="12.75">
      <c r="B17" s="1">
        <v>15</v>
      </c>
      <c r="C17" s="2" t="s">
        <v>26</v>
      </c>
      <c r="D17" s="1" t="s">
        <v>25</v>
      </c>
      <c r="F17" s="1">
        <v>15</v>
      </c>
      <c r="G17" s="12" t="s">
        <v>61</v>
      </c>
      <c r="H17" s="8" t="s">
        <v>5</v>
      </c>
      <c r="J17" s="29" t="s">
        <v>293</v>
      </c>
      <c r="K17" s="30" t="s">
        <v>294</v>
      </c>
      <c r="L17" s="29" t="s">
        <v>265</v>
      </c>
      <c r="R17" s="80" t="s">
        <v>1281</v>
      </c>
      <c r="S17" s="113" t="s">
        <v>1233</v>
      </c>
      <c r="T17" s="80" t="s">
        <v>204</v>
      </c>
    </row>
    <row r="18" spans="2:20" s="20" customFormat="1" ht="12.75">
      <c r="B18" s="1">
        <v>16</v>
      </c>
      <c r="C18" s="2" t="s">
        <v>27</v>
      </c>
      <c r="D18" s="1" t="s">
        <v>5</v>
      </c>
      <c r="F18" s="1">
        <v>16</v>
      </c>
      <c r="G18" s="12" t="s">
        <v>62</v>
      </c>
      <c r="H18" s="8" t="s">
        <v>19</v>
      </c>
      <c r="J18" s="29" t="s">
        <v>295</v>
      </c>
      <c r="K18" s="30" t="s">
        <v>296</v>
      </c>
      <c r="L18" s="29" t="s">
        <v>297</v>
      </c>
      <c r="R18" s="80" t="s">
        <v>1282</v>
      </c>
      <c r="S18" s="113" t="s">
        <v>1234</v>
      </c>
      <c r="T18" s="80" t="s">
        <v>545</v>
      </c>
    </row>
    <row r="19" spans="2:20" s="20" customFormat="1" ht="12.75">
      <c r="B19" s="1">
        <v>17</v>
      </c>
      <c r="C19" s="2" t="s">
        <v>28</v>
      </c>
      <c r="D19" s="1" t="s">
        <v>16</v>
      </c>
      <c r="F19" s="1">
        <v>17</v>
      </c>
      <c r="G19" s="12" t="s">
        <v>63</v>
      </c>
      <c r="H19" s="8" t="s">
        <v>5</v>
      </c>
      <c r="J19" s="29" t="s">
        <v>298</v>
      </c>
      <c r="K19" s="30" t="s">
        <v>299</v>
      </c>
      <c r="L19" s="29" t="s">
        <v>25</v>
      </c>
      <c r="R19" s="80" t="s">
        <v>1283</v>
      </c>
      <c r="S19" s="113" t="s">
        <v>1235</v>
      </c>
      <c r="T19" s="10" t="s">
        <v>5</v>
      </c>
    </row>
    <row r="20" spans="2:20" s="20" customFormat="1" ht="12.75">
      <c r="B20" s="1">
        <v>18</v>
      </c>
      <c r="C20" s="4" t="s">
        <v>30</v>
      </c>
      <c r="D20" s="3" t="s">
        <v>29</v>
      </c>
      <c r="F20" s="1">
        <v>18</v>
      </c>
      <c r="G20" s="12" t="s">
        <v>64</v>
      </c>
      <c r="H20" s="8" t="s">
        <v>58</v>
      </c>
      <c r="J20" s="29" t="s">
        <v>300</v>
      </c>
      <c r="K20" s="30" t="s">
        <v>301</v>
      </c>
      <c r="L20" s="29" t="s">
        <v>302</v>
      </c>
      <c r="R20" s="80" t="s">
        <v>1284</v>
      </c>
      <c r="S20" s="113" t="s">
        <v>1236</v>
      </c>
      <c r="T20" s="80" t="s">
        <v>552</v>
      </c>
    </row>
    <row r="21" spans="2:20" s="20" customFormat="1" ht="12.75">
      <c r="B21" s="1">
        <v>19</v>
      </c>
      <c r="C21" s="4" t="s">
        <v>31</v>
      </c>
      <c r="D21" s="3" t="s">
        <v>29</v>
      </c>
      <c r="F21" s="1">
        <v>19</v>
      </c>
      <c r="G21" s="12" t="s">
        <v>65</v>
      </c>
      <c r="H21" s="8" t="s">
        <v>5</v>
      </c>
      <c r="J21" s="29" t="s">
        <v>303</v>
      </c>
      <c r="K21" s="30" t="s">
        <v>304</v>
      </c>
      <c r="L21" s="29" t="s">
        <v>302</v>
      </c>
      <c r="R21" s="80" t="s">
        <v>1285</v>
      </c>
      <c r="S21" s="113" t="s">
        <v>1237</v>
      </c>
      <c r="T21" s="80" t="s">
        <v>512</v>
      </c>
    </row>
    <row r="22" spans="2:20" s="20" customFormat="1" ht="12.75">
      <c r="B22" s="1">
        <v>20</v>
      </c>
      <c r="C22" s="4" t="s">
        <v>33</v>
      </c>
      <c r="D22" s="3" t="s">
        <v>32</v>
      </c>
      <c r="F22" s="1">
        <v>20</v>
      </c>
      <c r="G22" s="12" t="s">
        <v>67</v>
      </c>
      <c r="H22" s="6" t="s">
        <v>66</v>
      </c>
      <c r="J22" s="29" t="s">
        <v>305</v>
      </c>
      <c r="K22" s="30" t="s">
        <v>306</v>
      </c>
      <c r="L22" s="29" t="s">
        <v>307</v>
      </c>
      <c r="R22" s="80" t="s">
        <v>1286</v>
      </c>
      <c r="S22" s="113" t="s">
        <v>1238</v>
      </c>
      <c r="T22" s="80" t="s">
        <v>307</v>
      </c>
    </row>
    <row r="23" spans="2:20" s="20" customFormat="1" ht="12.75">
      <c r="B23" s="1">
        <v>21</v>
      </c>
      <c r="C23" s="4" t="s">
        <v>35</v>
      </c>
      <c r="D23" s="3" t="s">
        <v>34</v>
      </c>
      <c r="F23" s="1">
        <v>21</v>
      </c>
      <c r="G23" s="12" t="s">
        <v>68</v>
      </c>
      <c r="H23" s="6" t="s">
        <v>19</v>
      </c>
      <c r="J23" s="29" t="s">
        <v>308</v>
      </c>
      <c r="K23" s="30" t="s">
        <v>309</v>
      </c>
      <c r="L23" s="29" t="s">
        <v>310</v>
      </c>
      <c r="R23" s="80" t="s">
        <v>1287</v>
      </c>
      <c r="S23" s="113" t="s">
        <v>1239</v>
      </c>
      <c r="T23" s="80" t="s">
        <v>58</v>
      </c>
    </row>
    <row r="24" spans="2:20" s="20" customFormat="1" ht="12.75">
      <c r="B24" s="1">
        <v>22</v>
      </c>
      <c r="C24" s="4" t="s">
        <v>37</v>
      </c>
      <c r="D24" s="3" t="s">
        <v>36</v>
      </c>
      <c r="F24" s="1">
        <v>22</v>
      </c>
      <c r="G24" s="12" t="s">
        <v>69</v>
      </c>
      <c r="H24" s="6" t="s">
        <v>12</v>
      </c>
      <c r="J24" s="29" t="s">
        <v>311</v>
      </c>
      <c r="K24" s="30" t="s">
        <v>312</v>
      </c>
      <c r="L24" s="29" t="s">
        <v>313</v>
      </c>
      <c r="R24" s="80" t="s">
        <v>1288</v>
      </c>
      <c r="S24" s="113" t="s">
        <v>1240</v>
      </c>
      <c r="T24" s="80" t="s">
        <v>19</v>
      </c>
    </row>
    <row r="25" spans="2:20" s="20" customFormat="1" ht="12.75">
      <c r="B25" s="1">
        <v>23</v>
      </c>
      <c r="C25" s="4" t="s">
        <v>39</v>
      </c>
      <c r="D25" s="3" t="s">
        <v>38</v>
      </c>
      <c r="F25" s="1">
        <v>23</v>
      </c>
      <c r="G25" s="12" t="s">
        <v>70</v>
      </c>
      <c r="H25" s="6" t="s">
        <v>66</v>
      </c>
      <c r="J25" s="29" t="s">
        <v>314</v>
      </c>
      <c r="K25" s="30" t="s">
        <v>315</v>
      </c>
      <c r="L25" s="29" t="s">
        <v>123</v>
      </c>
      <c r="R25" s="80" t="s">
        <v>1289</v>
      </c>
      <c r="S25" s="113" t="s">
        <v>1241</v>
      </c>
      <c r="T25" s="80" t="s">
        <v>14</v>
      </c>
    </row>
    <row r="26" spans="2:20" s="20" customFormat="1" ht="12.75">
      <c r="B26" s="1">
        <v>24</v>
      </c>
      <c r="C26" s="4" t="s">
        <v>41</v>
      </c>
      <c r="D26" s="3" t="s">
        <v>40</v>
      </c>
      <c r="F26" s="1">
        <v>24</v>
      </c>
      <c r="G26" s="12" t="s">
        <v>71</v>
      </c>
      <c r="H26" s="6" t="s">
        <v>66</v>
      </c>
      <c r="J26" s="29" t="s">
        <v>316</v>
      </c>
      <c r="K26" s="30" t="s">
        <v>317</v>
      </c>
      <c r="L26" s="29" t="s">
        <v>84</v>
      </c>
      <c r="R26" s="80" t="s">
        <v>1290</v>
      </c>
      <c r="S26" s="113" t="s">
        <v>1242</v>
      </c>
      <c r="T26" s="10" t="s">
        <v>5</v>
      </c>
    </row>
    <row r="27" spans="2:20" s="20" customFormat="1" ht="12.75">
      <c r="B27" s="1">
        <v>25</v>
      </c>
      <c r="C27" s="4" t="s">
        <v>42</v>
      </c>
      <c r="D27" s="1" t="s">
        <v>23</v>
      </c>
      <c r="F27" s="1">
        <v>25</v>
      </c>
      <c r="G27" s="12" t="s">
        <v>72</v>
      </c>
      <c r="H27" s="6" t="s">
        <v>5</v>
      </c>
      <c r="J27" s="29" t="s">
        <v>318</v>
      </c>
      <c r="K27" s="30" t="s">
        <v>319</v>
      </c>
      <c r="L27" s="29" t="s">
        <v>29</v>
      </c>
      <c r="R27" s="80" t="s">
        <v>1291</v>
      </c>
      <c r="S27" s="113" t="s">
        <v>1243</v>
      </c>
      <c r="T27" s="80" t="s">
        <v>123</v>
      </c>
    </row>
    <row r="28" spans="2:20" s="20" customFormat="1" ht="12.75">
      <c r="B28" s="1">
        <v>26</v>
      </c>
      <c r="C28" s="4" t="s">
        <v>44</v>
      </c>
      <c r="D28" s="1" t="s">
        <v>43</v>
      </c>
      <c r="F28" s="1">
        <v>26</v>
      </c>
      <c r="G28" s="12" t="s">
        <v>73</v>
      </c>
      <c r="H28" s="6" t="s">
        <v>3</v>
      </c>
      <c r="J28" s="29" t="s">
        <v>320</v>
      </c>
      <c r="K28" s="30" t="s">
        <v>321</v>
      </c>
      <c r="L28" s="29" t="s">
        <v>322</v>
      </c>
      <c r="R28" s="80" t="s">
        <v>1292</v>
      </c>
      <c r="S28" s="113" t="s">
        <v>1244</v>
      </c>
      <c r="T28" s="80" t="s">
        <v>123</v>
      </c>
    </row>
    <row r="29" spans="2:20" s="20" customFormat="1" ht="12.75">
      <c r="B29" s="22">
        <v>27</v>
      </c>
      <c r="C29" s="24" t="s">
        <v>831</v>
      </c>
      <c r="D29" s="3" t="s">
        <v>284</v>
      </c>
      <c r="F29" s="1">
        <v>27</v>
      </c>
      <c r="G29" s="12" t="s">
        <v>74</v>
      </c>
      <c r="H29" s="6" t="s">
        <v>3</v>
      </c>
      <c r="J29" s="29" t="s">
        <v>323</v>
      </c>
      <c r="K29" s="30" t="s">
        <v>324</v>
      </c>
      <c r="L29" s="29" t="s">
        <v>36</v>
      </c>
      <c r="R29" s="80" t="s">
        <v>1293</v>
      </c>
      <c r="S29" s="113" t="s">
        <v>1245</v>
      </c>
      <c r="T29" s="80" t="s">
        <v>515</v>
      </c>
    </row>
    <row r="30" spans="2:20" s="20" customFormat="1" ht="12.75">
      <c r="B30" s="22">
        <v>28</v>
      </c>
      <c r="C30" s="24" t="s">
        <v>832</v>
      </c>
      <c r="D30" s="22" t="s">
        <v>5</v>
      </c>
      <c r="F30" s="1">
        <v>28</v>
      </c>
      <c r="G30" s="12" t="s">
        <v>75</v>
      </c>
      <c r="H30" s="6" t="s">
        <v>3</v>
      </c>
      <c r="J30" s="29" t="s">
        <v>325</v>
      </c>
      <c r="K30" s="30" t="s">
        <v>326</v>
      </c>
      <c r="L30" s="29" t="s">
        <v>322</v>
      </c>
      <c r="R30" s="80" t="s">
        <v>1294</v>
      </c>
      <c r="S30" s="113" t="s">
        <v>1246</v>
      </c>
      <c r="T30" s="80" t="s">
        <v>341</v>
      </c>
    </row>
    <row r="31" spans="2:20" s="20" customFormat="1" ht="12.75">
      <c r="B31" s="22">
        <v>29</v>
      </c>
      <c r="C31" s="24" t="s">
        <v>833</v>
      </c>
      <c r="D31" s="3" t="s">
        <v>313</v>
      </c>
      <c r="F31" s="1">
        <v>29</v>
      </c>
      <c r="G31" s="12" t="s">
        <v>76</v>
      </c>
      <c r="H31" s="6" t="s">
        <v>12</v>
      </c>
      <c r="J31" s="29" t="s">
        <v>327</v>
      </c>
      <c r="K31" s="30" t="s">
        <v>328</v>
      </c>
      <c r="L31" s="29" t="s">
        <v>34</v>
      </c>
      <c r="R31" s="80" t="s">
        <v>1295</v>
      </c>
      <c r="S31" s="113" t="s">
        <v>1247</v>
      </c>
      <c r="T31" s="80" t="s">
        <v>310</v>
      </c>
    </row>
    <row r="32" spans="2:20" s="20" customFormat="1" ht="12.75">
      <c r="B32" s="22">
        <v>30</v>
      </c>
      <c r="C32" s="24" t="s">
        <v>834</v>
      </c>
      <c r="D32" s="3" t="s">
        <v>501</v>
      </c>
      <c r="F32" s="1">
        <v>30</v>
      </c>
      <c r="G32" s="12" t="s">
        <v>77</v>
      </c>
      <c r="H32" s="6" t="s">
        <v>3</v>
      </c>
      <c r="J32" s="29" t="s">
        <v>329</v>
      </c>
      <c r="K32" s="30" t="s">
        <v>330</v>
      </c>
      <c r="L32" s="29" t="s">
        <v>123</v>
      </c>
      <c r="R32" s="80" t="s">
        <v>1296</v>
      </c>
      <c r="S32" s="113" t="s">
        <v>1248</v>
      </c>
      <c r="T32" s="80" t="s">
        <v>310</v>
      </c>
    </row>
    <row r="33" spans="2:20" s="20" customFormat="1" ht="12.75">
      <c r="B33" s="22">
        <v>31</v>
      </c>
      <c r="C33" s="24" t="s">
        <v>835</v>
      </c>
      <c r="D33" s="3" t="s">
        <v>307</v>
      </c>
      <c r="F33" s="1">
        <v>31</v>
      </c>
      <c r="G33" s="12" t="s">
        <v>78</v>
      </c>
      <c r="H33" s="6" t="s">
        <v>3</v>
      </c>
      <c r="J33" s="29" t="s">
        <v>331</v>
      </c>
      <c r="K33" s="30" t="s">
        <v>332</v>
      </c>
      <c r="L33" s="29" t="s">
        <v>284</v>
      </c>
      <c r="R33" s="80" t="s">
        <v>1297</v>
      </c>
      <c r="S33" s="113" t="s">
        <v>1249</v>
      </c>
      <c r="T33" s="80" t="s">
        <v>148</v>
      </c>
    </row>
    <row r="34" spans="2:20" s="20" customFormat="1" ht="12.75">
      <c r="B34" s="22">
        <v>32</v>
      </c>
      <c r="C34" s="24" t="s">
        <v>836</v>
      </c>
      <c r="D34" s="78" t="s">
        <v>5</v>
      </c>
      <c r="F34" s="1">
        <v>32</v>
      </c>
      <c r="G34" s="12" t="s">
        <v>79</v>
      </c>
      <c r="H34" s="6" t="s">
        <v>19</v>
      </c>
      <c r="J34" s="29" t="s">
        <v>333</v>
      </c>
      <c r="K34" s="30" t="s">
        <v>334</v>
      </c>
      <c r="L34" s="29" t="s">
        <v>43</v>
      </c>
      <c r="R34" s="80" t="s">
        <v>1298</v>
      </c>
      <c r="S34" s="113" t="s">
        <v>1250</v>
      </c>
      <c r="T34" s="80" t="s">
        <v>125</v>
      </c>
    </row>
    <row r="35" spans="2:20" s="20" customFormat="1" ht="12.75">
      <c r="B35" s="22">
        <v>33</v>
      </c>
      <c r="C35" s="24" t="s">
        <v>837</v>
      </c>
      <c r="D35" s="78" t="s">
        <v>5</v>
      </c>
      <c r="F35" s="1">
        <v>33</v>
      </c>
      <c r="G35" s="12" t="s">
        <v>80</v>
      </c>
      <c r="H35" s="6" t="s">
        <v>12</v>
      </c>
      <c r="J35" s="29" t="s">
        <v>335</v>
      </c>
      <c r="K35" s="30" t="s">
        <v>336</v>
      </c>
      <c r="L35" s="29" t="s">
        <v>23</v>
      </c>
      <c r="R35" s="80" t="s">
        <v>1299</v>
      </c>
      <c r="S35" s="113" t="s">
        <v>1251</v>
      </c>
      <c r="T35" s="80" t="s">
        <v>204</v>
      </c>
    </row>
    <row r="36" spans="2:20" s="20" customFormat="1" ht="12.75">
      <c r="B36" s="22">
        <v>34</v>
      </c>
      <c r="C36" s="24" t="s">
        <v>838</v>
      </c>
      <c r="D36" s="78" t="s">
        <v>5</v>
      </c>
      <c r="F36" s="1">
        <v>34</v>
      </c>
      <c r="G36" s="12" t="s">
        <v>81</v>
      </c>
      <c r="H36" s="6" t="s">
        <v>19</v>
      </c>
      <c r="J36" s="29" t="s">
        <v>337</v>
      </c>
      <c r="K36" s="30" t="s">
        <v>338</v>
      </c>
      <c r="L36" s="29" t="s">
        <v>23</v>
      </c>
      <c r="R36" s="80" t="s">
        <v>1300</v>
      </c>
      <c r="S36" s="113" t="s">
        <v>1252</v>
      </c>
      <c r="T36" s="10" t="s">
        <v>5</v>
      </c>
    </row>
    <row r="37" spans="2:20" s="20" customFormat="1" ht="12.75">
      <c r="B37" s="22">
        <v>35</v>
      </c>
      <c r="C37" s="24" t="s">
        <v>839</v>
      </c>
      <c r="D37" s="78" t="s">
        <v>5</v>
      </c>
      <c r="F37" s="1">
        <v>35</v>
      </c>
      <c r="G37" s="12" t="s">
        <v>82</v>
      </c>
      <c r="H37" s="6" t="s">
        <v>19</v>
      </c>
      <c r="J37" s="29" t="s">
        <v>339</v>
      </c>
      <c r="K37" s="30" t="s">
        <v>340</v>
      </c>
      <c r="L37" s="29" t="s">
        <v>341</v>
      </c>
      <c r="R37" s="80" t="s">
        <v>1301</v>
      </c>
      <c r="S37" s="113" t="s">
        <v>1253</v>
      </c>
      <c r="T37" s="10" t="s">
        <v>5</v>
      </c>
    </row>
    <row r="38" spans="2:20" s="20" customFormat="1" ht="12.75">
      <c r="B38" s="22">
        <v>36</v>
      </c>
      <c r="C38" s="24" t="s">
        <v>840</v>
      </c>
      <c r="D38" s="3" t="s">
        <v>364</v>
      </c>
      <c r="F38" s="1">
        <v>36</v>
      </c>
      <c r="G38" s="12" t="s">
        <v>83</v>
      </c>
      <c r="H38" s="6" t="s">
        <v>5</v>
      </c>
      <c r="J38" s="29" t="s">
        <v>342</v>
      </c>
      <c r="K38" s="30" t="s">
        <v>343</v>
      </c>
      <c r="L38" s="29" t="s">
        <v>66</v>
      </c>
      <c r="R38" s="80" t="s">
        <v>1302</v>
      </c>
      <c r="S38" s="113" t="s">
        <v>1254</v>
      </c>
      <c r="T38" s="10" t="s">
        <v>5</v>
      </c>
    </row>
    <row r="39" spans="2:20" s="20" customFormat="1" ht="12.75">
      <c r="B39" s="28">
        <v>37</v>
      </c>
      <c r="C39" s="24" t="s">
        <v>1095</v>
      </c>
      <c r="D39" s="80" t="s">
        <v>5</v>
      </c>
      <c r="F39" s="1">
        <v>37</v>
      </c>
      <c r="G39" s="12" t="s">
        <v>85</v>
      </c>
      <c r="H39" s="6" t="s">
        <v>84</v>
      </c>
      <c r="J39" s="29" t="s">
        <v>344</v>
      </c>
      <c r="K39" s="30" t="s">
        <v>345</v>
      </c>
      <c r="L39" s="29" t="s">
        <v>130</v>
      </c>
      <c r="R39" s="80" t="s">
        <v>1303</v>
      </c>
      <c r="S39" s="113" t="s">
        <v>1255</v>
      </c>
      <c r="T39" s="10" t="s">
        <v>5</v>
      </c>
    </row>
    <row r="40" spans="2:20" s="20" customFormat="1" ht="12.75">
      <c r="F40" s="1">
        <v>38</v>
      </c>
      <c r="G40" s="12" t="s">
        <v>86</v>
      </c>
      <c r="H40" s="6" t="s">
        <v>21</v>
      </c>
      <c r="J40" s="29" t="s">
        <v>346</v>
      </c>
      <c r="K40" s="30" t="s">
        <v>347</v>
      </c>
      <c r="L40" s="29" t="s">
        <v>191</v>
      </c>
      <c r="R40" s="80" t="s">
        <v>1304</v>
      </c>
      <c r="S40" s="113" t="s">
        <v>1256</v>
      </c>
      <c r="T40" s="80" t="s">
        <v>216</v>
      </c>
    </row>
    <row r="41" spans="2:20" s="20" customFormat="1" ht="12.75">
      <c r="F41" s="1">
        <v>39</v>
      </c>
      <c r="G41" s="12" t="s">
        <v>87</v>
      </c>
      <c r="H41" s="6" t="s">
        <v>21</v>
      </c>
      <c r="J41" s="29" t="s">
        <v>348</v>
      </c>
      <c r="K41" s="30" t="s">
        <v>349</v>
      </c>
      <c r="L41" s="29" t="s">
        <v>66</v>
      </c>
      <c r="R41" s="80" t="s">
        <v>1305</v>
      </c>
      <c r="S41" s="113" t="s">
        <v>1257</v>
      </c>
      <c r="T41" s="80" t="s">
        <v>515</v>
      </c>
    </row>
    <row r="42" spans="2:20" s="20" customFormat="1" ht="12.75">
      <c r="F42" s="1">
        <v>40</v>
      </c>
      <c r="G42" s="12" t="s">
        <v>88</v>
      </c>
      <c r="H42" s="6" t="s">
        <v>21</v>
      </c>
      <c r="J42" s="29" t="s">
        <v>350</v>
      </c>
      <c r="K42" s="30" t="s">
        <v>351</v>
      </c>
      <c r="L42" s="29" t="s">
        <v>307</v>
      </c>
      <c r="R42" s="80" t="s">
        <v>1306</v>
      </c>
      <c r="S42" s="113" t="s">
        <v>1258</v>
      </c>
      <c r="T42" s="10" t="s">
        <v>5</v>
      </c>
    </row>
    <row r="43" spans="2:20" s="20" customFormat="1" ht="12.75">
      <c r="F43" s="1">
        <v>41</v>
      </c>
      <c r="G43" s="12" t="s">
        <v>89</v>
      </c>
      <c r="H43" s="6" t="s">
        <v>21</v>
      </c>
      <c r="J43" s="29" t="s">
        <v>352</v>
      </c>
      <c r="K43" s="30" t="s">
        <v>353</v>
      </c>
      <c r="L43" s="29" t="s">
        <v>125</v>
      </c>
      <c r="R43" s="80" t="s">
        <v>1307</v>
      </c>
      <c r="S43" s="113" t="s">
        <v>1259</v>
      </c>
      <c r="T43" s="80" t="s">
        <v>16</v>
      </c>
    </row>
    <row r="44" spans="2:20" s="20" customFormat="1" ht="12.75">
      <c r="F44" s="1">
        <v>42</v>
      </c>
      <c r="G44" s="12" t="s">
        <v>90</v>
      </c>
      <c r="H44" s="6" t="s">
        <v>21</v>
      </c>
      <c r="J44" s="29" t="s">
        <v>354</v>
      </c>
      <c r="K44" s="30" t="s">
        <v>355</v>
      </c>
      <c r="L44" s="29" t="s">
        <v>204</v>
      </c>
      <c r="R44" s="80" t="s">
        <v>1308</v>
      </c>
      <c r="S44" s="113" t="s">
        <v>1260</v>
      </c>
      <c r="T44" s="10" t="s">
        <v>5</v>
      </c>
    </row>
    <row r="45" spans="2:20" s="20" customFormat="1" ht="12.75">
      <c r="F45" s="1">
        <v>43</v>
      </c>
      <c r="G45" s="12" t="s">
        <v>91</v>
      </c>
      <c r="H45" s="6" t="s">
        <v>21</v>
      </c>
      <c r="J45" s="29" t="s">
        <v>356</v>
      </c>
      <c r="K45" s="30" t="s">
        <v>357</v>
      </c>
      <c r="L45" s="29" t="s">
        <v>25</v>
      </c>
      <c r="R45" s="80" t="s">
        <v>1309</v>
      </c>
      <c r="S45" s="113" t="s">
        <v>1261</v>
      </c>
      <c r="T45" s="80" t="s">
        <v>261</v>
      </c>
    </row>
    <row r="46" spans="2:20" s="20" customFormat="1" ht="12.75">
      <c r="F46" s="1">
        <v>44</v>
      </c>
      <c r="G46" s="12" t="s">
        <v>92</v>
      </c>
      <c r="H46" s="6" t="s">
        <v>21</v>
      </c>
      <c r="J46" s="29" t="s">
        <v>358</v>
      </c>
      <c r="K46" s="30" t="s">
        <v>359</v>
      </c>
      <c r="L46" s="29" t="s">
        <v>36</v>
      </c>
      <c r="R46" s="80" t="s">
        <v>1310</v>
      </c>
      <c r="S46" s="113" t="s">
        <v>1262</v>
      </c>
      <c r="T46" s="80" t="s">
        <v>307</v>
      </c>
    </row>
    <row r="47" spans="2:20" s="20" customFormat="1" ht="12.75">
      <c r="F47" s="1">
        <v>45</v>
      </c>
      <c r="G47" s="12" t="s">
        <v>93</v>
      </c>
      <c r="H47" s="6" t="s">
        <v>21</v>
      </c>
      <c r="J47" s="29" t="s">
        <v>360</v>
      </c>
      <c r="K47" s="30" t="s">
        <v>361</v>
      </c>
      <c r="L47" s="29" t="s">
        <v>307</v>
      </c>
      <c r="R47" s="80" t="s">
        <v>1311</v>
      </c>
      <c r="S47" s="113" t="s">
        <v>1263</v>
      </c>
      <c r="T47" s="80" t="s">
        <v>297</v>
      </c>
    </row>
    <row r="48" spans="2:20" s="20" customFormat="1" ht="12.75">
      <c r="F48" s="9">
        <v>46</v>
      </c>
      <c r="G48" s="13" t="s">
        <v>94</v>
      </c>
      <c r="H48" s="10" t="s">
        <v>21</v>
      </c>
      <c r="J48" s="29" t="s">
        <v>362</v>
      </c>
      <c r="K48" s="30" t="s">
        <v>363</v>
      </c>
      <c r="L48" s="29" t="s">
        <v>364</v>
      </c>
      <c r="R48" s="80" t="s">
        <v>1312</v>
      </c>
      <c r="S48" s="113" t="s">
        <v>1264</v>
      </c>
      <c r="T48" s="80" t="s">
        <v>21</v>
      </c>
    </row>
    <row r="49" spans="6:20" s="20" customFormat="1" ht="12.75">
      <c r="F49" s="9">
        <v>47</v>
      </c>
      <c r="G49" s="13" t="s">
        <v>95</v>
      </c>
      <c r="H49" s="10" t="s">
        <v>21</v>
      </c>
      <c r="J49" s="29" t="s">
        <v>365</v>
      </c>
      <c r="K49" s="30" t="s">
        <v>366</v>
      </c>
      <c r="L49" s="29" t="s">
        <v>367</v>
      </c>
      <c r="R49" s="80" t="s">
        <v>1313</v>
      </c>
      <c r="S49" s="113" t="s">
        <v>1265</v>
      </c>
      <c r="T49" s="10" t="s">
        <v>5</v>
      </c>
    </row>
    <row r="50" spans="6:20" s="20" customFormat="1" ht="12.75">
      <c r="F50" s="9">
        <v>48</v>
      </c>
      <c r="G50" s="13" t="s">
        <v>96</v>
      </c>
      <c r="H50" s="10" t="s">
        <v>21</v>
      </c>
      <c r="J50" s="29" t="s">
        <v>368</v>
      </c>
      <c r="K50" s="30" t="s">
        <v>369</v>
      </c>
      <c r="L50" s="29" t="s">
        <v>259</v>
      </c>
      <c r="R50" s="80" t="s">
        <v>1314</v>
      </c>
      <c r="S50" s="113" t="s">
        <v>1266</v>
      </c>
      <c r="T50" s="80" t="s">
        <v>191</v>
      </c>
    </row>
    <row r="51" spans="6:20" s="20" customFormat="1" ht="12.75">
      <c r="F51" s="9">
        <v>49</v>
      </c>
      <c r="G51" s="13" t="s">
        <v>97</v>
      </c>
      <c r="H51" s="10" t="s">
        <v>21</v>
      </c>
      <c r="J51" s="29" t="s">
        <v>370</v>
      </c>
      <c r="K51" s="30" t="s">
        <v>371</v>
      </c>
      <c r="L51" s="29" t="s">
        <v>372</v>
      </c>
      <c r="R51" s="80" t="s">
        <v>1315</v>
      </c>
      <c r="S51" s="113" t="s">
        <v>1267</v>
      </c>
      <c r="T51" s="80" t="s">
        <v>3</v>
      </c>
    </row>
    <row r="52" spans="6:20" s="20" customFormat="1" ht="12.75">
      <c r="F52" s="9">
        <v>50</v>
      </c>
      <c r="G52" s="13" t="s">
        <v>98</v>
      </c>
      <c r="H52" s="10" t="s">
        <v>5</v>
      </c>
      <c r="J52" s="29" t="s">
        <v>373</v>
      </c>
      <c r="K52" s="30" t="s">
        <v>374</v>
      </c>
      <c r="L52" s="29" t="s">
        <v>372</v>
      </c>
      <c r="R52" s="48"/>
    </row>
    <row r="53" spans="6:20" s="20" customFormat="1" ht="12.75">
      <c r="F53" s="9">
        <v>51</v>
      </c>
      <c r="G53" s="13" t="s">
        <v>99</v>
      </c>
      <c r="H53" s="10" t="s">
        <v>5</v>
      </c>
      <c r="J53" s="29" t="s">
        <v>375</v>
      </c>
      <c r="K53" s="30" t="s">
        <v>376</v>
      </c>
      <c r="L53" s="29" t="s">
        <v>12</v>
      </c>
      <c r="R53" s="48"/>
    </row>
    <row r="54" spans="6:20" s="20" customFormat="1" ht="12.75">
      <c r="F54" s="9">
        <v>52</v>
      </c>
      <c r="G54" s="13" t="s">
        <v>100</v>
      </c>
      <c r="H54" s="10" t="s">
        <v>5</v>
      </c>
      <c r="J54" s="29" t="s">
        <v>377</v>
      </c>
      <c r="K54" s="30" t="s">
        <v>378</v>
      </c>
      <c r="L54" s="29" t="s">
        <v>261</v>
      </c>
      <c r="R54" s="48"/>
    </row>
    <row r="55" spans="6:20" s="20" customFormat="1" ht="12.75">
      <c r="F55" s="9">
        <v>53</v>
      </c>
      <c r="G55" s="13" t="s">
        <v>101</v>
      </c>
      <c r="H55" s="10" t="s">
        <v>5</v>
      </c>
      <c r="J55" s="29" t="s">
        <v>379</v>
      </c>
      <c r="K55" s="30" t="s">
        <v>380</v>
      </c>
      <c r="L55" s="29" t="s">
        <v>14</v>
      </c>
      <c r="R55" s="48"/>
    </row>
    <row r="56" spans="6:20" s="20" customFormat="1" ht="12.75">
      <c r="F56" s="9">
        <v>54</v>
      </c>
      <c r="G56" s="13" t="s">
        <v>102</v>
      </c>
      <c r="H56" s="10" t="s">
        <v>5</v>
      </c>
      <c r="J56" s="29" t="s">
        <v>381</v>
      </c>
      <c r="K56" s="30" t="s">
        <v>382</v>
      </c>
      <c r="L56" s="29" t="s">
        <v>383</v>
      </c>
      <c r="R56" s="48"/>
    </row>
    <row r="57" spans="6:20" s="20" customFormat="1" ht="12.75">
      <c r="F57" s="9">
        <v>55</v>
      </c>
      <c r="G57" s="13" t="s">
        <v>103</v>
      </c>
      <c r="H57" s="10" t="s">
        <v>5</v>
      </c>
      <c r="J57" s="29" t="s">
        <v>384</v>
      </c>
      <c r="K57" s="30" t="s">
        <v>385</v>
      </c>
      <c r="L57" s="29" t="s">
        <v>302</v>
      </c>
      <c r="R57" s="48"/>
    </row>
    <row r="58" spans="6:20" s="20" customFormat="1" ht="12.75">
      <c r="F58" s="9">
        <v>56</v>
      </c>
      <c r="G58" s="13" t="s">
        <v>104</v>
      </c>
      <c r="H58" s="10" t="s">
        <v>5</v>
      </c>
      <c r="J58" s="29" t="s">
        <v>386</v>
      </c>
      <c r="K58" s="30" t="s">
        <v>387</v>
      </c>
      <c r="L58" s="29" t="s">
        <v>261</v>
      </c>
      <c r="R58" s="48"/>
    </row>
    <row r="59" spans="6:20" s="20" customFormat="1" ht="12.75">
      <c r="F59" s="9">
        <v>57</v>
      </c>
      <c r="G59" s="13" t="s">
        <v>105</v>
      </c>
      <c r="H59" s="10" t="s">
        <v>5</v>
      </c>
      <c r="J59" s="29" t="s">
        <v>388</v>
      </c>
      <c r="K59" s="30" t="s">
        <v>389</v>
      </c>
      <c r="L59" s="29" t="s">
        <v>390</v>
      </c>
      <c r="R59" s="48"/>
    </row>
    <row r="60" spans="6:20" s="20" customFormat="1" ht="12.75">
      <c r="F60" s="9">
        <v>58</v>
      </c>
      <c r="G60" s="13" t="s">
        <v>106</v>
      </c>
      <c r="H60" s="10" t="s">
        <v>5</v>
      </c>
      <c r="J60" s="29" t="s">
        <v>391</v>
      </c>
      <c r="K60" s="30" t="s">
        <v>392</v>
      </c>
      <c r="L60" s="29" t="s">
        <v>125</v>
      </c>
      <c r="R60" s="48"/>
    </row>
    <row r="61" spans="6:20" s="20" customFormat="1" ht="12.75">
      <c r="F61" s="9">
        <v>59</v>
      </c>
      <c r="G61" s="13" t="s">
        <v>107</v>
      </c>
      <c r="H61" s="10" t="s">
        <v>5</v>
      </c>
      <c r="J61" s="29" t="s">
        <v>393</v>
      </c>
      <c r="K61" s="30" t="s">
        <v>394</v>
      </c>
      <c r="L61" s="29" t="s">
        <v>259</v>
      </c>
      <c r="R61" s="48"/>
    </row>
    <row r="62" spans="6:20" s="20" customFormat="1" ht="12.75">
      <c r="F62" s="9">
        <v>60</v>
      </c>
      <c r="G62" s="13" t="s">
        <v>108</v>
      </c>
      <c r="H62" s="10" t="s">
        <v>5</v>
      </c>
      <c r="J62" s="29" t="s">
        <v>395</v>
      </c>
      <c r="K62" s="30" t="s">
        <v>396</v>
      </c>
      <c r="L62" s="29" t="s">
        <v>265</v>
      </c>
      <c r="R62" s="48"/>
    </row>
    <row r="63" spans="6:20" s="20" customFormat="1" ht="12.75">
      <c r="F63" s="9">
        <v>61</v>
      </c>
      <c r="G63" s="13" t="s">
        <v>109</v>
      </c>
      <c r="H63" s="10" t="s">
        <v>5</v>
      </c>
      <c r="J63" s="29" t="s">
        <v>397</v>
      </c>
      <c r="K63" s="30" t="s">
        <v>398</v>
      </c>
      <c r="L63" s="29" t="s">
        <v>125</v>
      </c>
      <c r="R63" s="48"/>
    </row>
    <row r="64" spans="6:20" s="20" customFormat="1" ht="12.75">
      <c r="F64" s="9">
        <v>62</v>
      </c>
      <c r="G64" s="13" t="s">
        <v>110</v>
      </c>
      <c r="H64" s="10" t="s">
        <v>5</v>
      </c>
      <c r="J64" s="29" t="s">
        <v>399</v>
      </c>
      <c r="K64" s="30" t="s">
        <v>400</v>
      </c>
      <c r="L64" s="29" t="s">
        <v>390</v>
      </c>
      <c r="R64" s="48"/>
    </row>
    <row r="65" spans="6:18" s="20" customFormat="1" ht="12.75">
      <c r="F65" s="9">
        <v>63</v>
      </c>
      <c r="G65" s="13" t="s">
        <v>111</v>
      </c>
      <c r="H65" s="10" t="s">
        <v>5</v>
      </c>
      <c r="J65" s="29" t="s">
        <v>401</v>
      </c>
      <c r="K65" s="30" t="s">
        <v>402</v>
      </c>
      <c r="L65" s="29" t="s">
        <v>390</v>
      </c>
      <c r="R65" s="48"/>
    </row>
    <row r="66" spans="6:18" s="20" customFormat="1" ht="12.75">
      <c r="F66" s="9">
        <v>64</v>
      </c>
      <c r="G66" s="13" t="s">
        <v>112</v>
      </c>
      <c r="H66" s="10" t="s">
        <v>5</v>
      </c>
      <c r="J66" s="29" t="s">
        <v>403</v>
      </c>
      <c r="K66" s="30" t="s">
        <v>404</v>
      </c>
      <c r="L66" s="29" t="s">
        <v>265</v>
      </c>
      <c r="R66" s="48"/>
    </row>
    <row r="67" spans="6:18" s="20" customFormat="1" ht="12.75">
      <c r="F67" s="9">
        <v>65</v>
      </c>
      <c r="G67" s="13" t="s">
        <v>113</v>
      </c>
      <c r="H67" s="10" t="s">
        <v>5</v>
      </c>
      <c r="J67" s="29" t="s">
        <v>405</v>
      </c>
      <c r="K67" s="30" t="s">
        <v>406</v>
      </c>
      <c r="L67" s="29" t="s">
        <v>341</v>
      </c>
      <c r="R67" s="48"/>
    </row>
    <row r="68" spans="6:18" s="20" customFormat="1" ht="12.75">
      <c r="F68" s="9">
        <v>66</v>
      </c>
      <c r="G68" s="13" t="s">
        <v>114</v>
      </c>
      <c r="H68" s="10" t="s">
        <v>5</v>
      </c>
      <c r="J68" s="29" t="s">
        <v>407</v>
      </c>
      <c r="K68" s="30" t="s">
        <v>408</v>
      </c>
      <c r="L68" s="29" t="s">
        <v>259</v>
      </c>
      <c r="R68" s="48"/>
    </row>
    <row r="69" spans="6:18" s="20" customFormat="1" ht="12.75">
      <c r="F69" s="9">
        <v>67</v>
      </c>
      <c r="G69" s="13" t="s">
        <v>115</v>
      </c>
      <c r="H69" s="10" t="s">
        <v>5</v>
      </c>
      <c r="J69" s="29" t="s">
        <v>409</v>
      </c>
      <c r="K69" s="30" t="s">
        <v>410</v>
      </c>
      <c r="L69" s="29" t="s">
        <v>265</v>
      </c>
      <c r="R69" s="48"/>
    </row>
    <row r="70" spans="6:18" s="20" customFormat="1" ht="12.75">
      <c r="F70" s="9">
        <v>68</v>
      </c>
      <c r="G70" s="13" t="s">
        <v>116</v>
      </c>
      <c r="H70" s="10" t="s">
        <v>5</v>
      </c>
      <c r="J70" s="29" t="s">
        <v>411</v>
      </c>
      <c r="K70" s="30" t="s">
        <v>412</v>
      </c>
      <c r="L70" s="29" t="s">
        <v>265</v>
      </c>
      <c r="R70" s="48"/>
    </row>
    <row r="71" spans="6:18" s="20" customFormat="1" ht="12.75">
      <c r="F71" s="9">
        <v>69</v>
      </c>
      <c r="G71" s="13" t="s">
        <v>117</v>
      </c>
      <c r="H71" s="10" t="s">
        <v>5</v>
      </c>
      <c r="J71" s="29" t="s">
        <v>413</v>
      </c>
      <c r="K71" s="30" t="s">
        <v>414</v>
      </c>
      <c r="L71" s="29" t="s">
        <v>38</v>
      </c>
      <c r="R71" s="48"/>
    </row>
    <row r="72" spans="6:18" s="20" customFormat="1" ht="12.75">
      <c r="F72" s="9">
        <v>70</v>
      </c>
      <c r="G72" s="13" t="s">
        <v>118</v>
      </c>
      <c r="H72" s="10" t="s">
        <v>5</v>
      </c>
      <c r="J72" s="29" t="s">
        <v>415</v>
      </c>
      <c r="K72" s="30" t="s">
        <v>416</v>
      </c>
      <c r="L72" s="29" t="s">
        <v>265</v>
      </c>
      <c r="R72" s="48"/>
    </row>
    <row r="73" spans="6:18" s="20" customFormat="1" ht="12.75">
      <c r="F73" s="9">
        <v>71</v>
      </c>
      <c r="G73" s="13" t="s">
        <v>119</v>
      </c>
      <c r="H73" s="9" t="s">
        <v>58</v>
      </c>
      <c r="J73" s="29" t="s">
        <v>417</v>
      </c>
      <c r="K73" s="30" t="s">
        <v>418</v>
      </c>
      <c r="L73" s="29" t="s">
        <v>341</v>
      </c>
      <c r="R73" s="48"/>
    </row>
    <row r="74" spans="6:18" s="20" customFormat="1" ht="12.75">
      <c r="F74" s="9">
        <v>72</v>
      </c>
      <c r="G74" s="13" t="s">
        <v>120</v>
      </c>
      <c r="H74" s="10" t="s">
        <v>5</v>
      </c>
      <c r="J74" s="29" t="s">
        <v>419</v>
      </c>
      <c r="K74" s="30" t="s">
        <v>420</v>
      </c>
      <c r="L74" s="29" t="s">
        <v>265</v>
      </c>
      <c r="R74" s="48"/>
    </row>
    <row r="75" spans="6:18" s="20" customFormat="1" ht="12.75">
      <c r="F75" s="9">
        <v>73</v>
      </c>
      <c r="G75" s="13" t="s">
        <v>121</v>
      </c>
      <c r="H75" s="11" t="s">
        <v>5</v>
      </c>
      <c r="J75" s="29" t="s">
        <v>421</v>
      </c>
      <c r="K75" s="30" t="s">
        <v>422</v>
      </c>
      <c r="L75" s="29" t="s">
        <v>12</v>
      </c>
      <c r="R75" s="48"/>
    </row>
    <row r="76" spans="6:18" s="20" customFormat="1" ht="12.75">
      <c r="F76" s="9">
        <v>74</v>
      </c>
      <c r="G76" s="13" t="s">
        <v>122</v>
      </c>
      <c r="H76" s="11" t="s">
        <v>5</v>
      </c>
      <c r="J76" s="29" t="s">
        <v>423</v>
      </c>
      <c r="K76" s="30" t="s">
        <v>424</v>
      </c>
      <c r="L76" s="29" t="s">
        <v>34</v>
      </c>
      <c r="R76" s="48"/>
    </row>
    <row r="77" spans="6:18" s="20" customFormat="1" ht="12.75">
      <c r="F77" s="9">
        <v>75</v>
      </c>
      <c r="G77" s="13" t="s">
        <v>124</v>
      </c>
      <c r="H77" s="9" t="s">
        <v>123</v>
      </c>
      <c r="J77" s="29" t="s">
        <v>425</v>
      </c>
      <c r="K77" s="30" t="s">
        <v>426</v>
      </c>
      <c r="L77" s="29" t="s">
        <v>16</v>
      </c>
      <c r="R77" s="48"/>
    </row>
    <row r="78" spans="6:18" s="20" customFormat="1" ht="12.75">
      <c r="F78" s="9">
        <v>76</v>
      </c>
      <c r="G78" s="13" t="s">
        <v>126</v>
      </c>
      <c r="H78" s="9" t="s">
        <v>125</v>
      </c>
      <c r="J78" s="29" t="s">
        <v>427</v>
      </c>
      <c r="K78" s="30" t="s">
        <v>428</v>
      </c>
      <c r="L78" s="29" t="s">
        <v>265</v>
      </c>
      <c r="R78" s="48"/>
    </row>
    <row r="79" spans="6:18" s="20" customFormat="1" ht="12.75">
      <c r="F79" s="9">
        <v>77</v>
      </c>
      <c r="G79" s="13" t="s">
        <v>127</v>
      </c>
      <c r="H79" s="9" t="s">
        <v>125</v>
      </c>
      <c r="J79" s="29" t="s">
        <v>429</v>
      </c>
      <c r="K79" s="30" t="s">
        <v>430</v>
      </c>
      <c r="L79" s="29" t="s">
        <v>265</v>
      </c>
      <c r="R79" s="48"/>
    </row>
    <row r="80" spans="6:18" s="20" customFormat="1" ht="12.75">
      <c r="F80" s="9">
        <v>78</v>
      </c>
      <c r="G80" s="13" t="s">
        <v>128</v>
      </c>
      <c r="H80" s="9" t="s">
        <v>125</v>
      </c>
      <c r="J80" s="29" t="s">
        <v>431</v>
      </c>
      <c r="K80" s="30" t="s">
        <v>432</v>
      </c>
      <c r="L80" s="29" t="s">
        <v>284</v>
      </c>
      <c r="R80" s="48"/>
    </row>
    <row r="81" spans="6:18" s="20" customFormat="1" ht="12.75">
      <c r="F81" s="9">
        <v>79</v>
      </c>
      <c r="G81" s="13" t="s">
        <v>129</v>
      </c>
      <c r="H81" s="9" t="s">
        <v>125</v>
      </c>
      <c r="J81" s="29" t="s">
        <v>433</v>
      </c>
      <c r="K81" s="30" t="s">
        <v>434</v>
      </c>
      <c r="L81" s="29" t="s">
        <v>25</v>
      </c>
      <c r="R81" s="48"/>
    </row>
    <row r="82" spans="6:18" s="20" customFormat="1" ht="12.75">
      <c r="F82" s="9">
        <v>80</v>
      </c>
      <c r="G82" s="13" t="s">
        <v>131</v>
      </c>
      <c r="H82" s="9" t="s">
        <v>130</v>
      </c>
      <c r="J82" s="29" t="s">
        <v>435</v>
      </c>
      <c r="K82" s="30" t="s">
        <v>436</v>
      </c>
      <c r="L82" s="29" t="s">
        <v>16</v>
      </c>
      <c r="R82" s="48"/>
    </row>
    <row r="83" spans="6:18" s="20" customFormat="1" ht="12.75">
      <c r="F83" s="9">
        <v>81</v>
      </c>
      <c r="G83" s="13" t="s">
        <v>132</v>
      </c>
      <c r="H83" s="9" t="s">
        <v>5</v>
      </c>
      <c r="J83" s="29" t="s">
        <v>437</v>
      </c>
      <c r="K83" s="30" t="s">
        <v>438</v>
      </c>
      <c r="L83" s="29" t="s">
        <v>19</v>
      </c>
      <c r="R83" s="48"/>
    </row>
    <row r="84" spans="6:18" s="20" customFormat="1" ht="12.75">
      <c r="F84" s="9">
        <v>82</v>
      </c>
      <c r="G84" s="13" t="s">
        <v>133</v>
      </c>
      <c r="H84" s="9" t="s">
        <v>125</v>
      </c>
      <c r="J84" s="29" t="s">
        <v>439</v>
      </c>
      <c r="K84" s="30" t="s">
        <v>440</v>
      </c>
      <c r="L84" s="29" t="s">
        <v>14</v>
      </c>
      <c r="R84" s="48"/>
    </row>
    <row r="85" spans="6:18" s="20" customFormat="1" ht="12.75">
      <c r="F85" s="9">
        <v>83</v>
      </c>
      <c r="G85" s="13" t="s">
        <v>134</v>
      </c>
      <c r="H85" s="9" t="s">
        <v>5</v>
      </c>
      <c r="J85" s="29" t="s">
        <v>441</v>
      </c>
      <c r="K85" s="30" t="s">
        <v>442</v>
      </c>
      <c r="L85" s="29" t="s">
        <v>3</v>
      </c>
      <c r="R85" s="48"/>
    </row>
    <row r="86" spans="6:18" s="20" customFormat="1" ht="12.75">
      <c r="F86" s="9">
        <v>84</v>
      </c>
      <c r="G86" s="13" t="s">
        <v>135</v>
      </c>
      <c r="H86" s="9" t="s">
        <v>130</v>
      </c>
      <c r="J86" s="29" t="s">
        <v>443</v>
      </c>
      <c r="K86" s="30" t="s">
        <v>444</v>
      </c>
      <c r="L86" s="29" t="s">
        <v>265</v>
      </c>
      <c r="R86" s="48"/>
    </row>
    <row r="87" spans="6:18" s="20" customFormat="1" ht="12.75">
      <c r="F87" s="9">
        <v>85</v>
      </c>
      <c r="G87" s="13" t="s">
        <v>136</v>
      </c>
      <c r="H87" s="9" t="s">
        <v>5</v>
      </c>
      <c r="J87" s="29" t="s">
        <v>445</v>
      </c>
      <c r="K87" s="30" t="s">
        <v>446</v>
      </c>
      <c r="L87" s="29" t="s">
        <v>84</v>
      </c>
      <c r="R87" s="48"/>
    </row>
    <row r="88" spans="6:18" s="20" customFormat="1" ht="12.75">
      <c r="F88" s="9">
        <v>86</v>
      </c>
      <c r="G88" s="13" t="s">
        <v>137</v>
      </c>
      <c r="H88" s="9" t="s">
        <v>123</v>
      </c>
      <c r="J88" s="29" t="s">
        <v>447</v>
      </c>
      <c r="K88" s="30" t="s">
        <v>448</v>
      </c>
      <c r="L88" s="29" t="s">
        <v>36</v>
      </c>
      <c r="R88" s="48"/>
    </row>
    <row r="89" spans="6:18" s="20" customFormat="1" ht="12.75">
      <c r="F89" s="9">
        <v>87</v>
      </c>
      <c r="G89" s="13" t="s">
        <v>138</v>
      </c>
      <c r="H89" s="9" t="s">
        <v>123</v>
      </c>
      <c r="J89" s="29" t="s">
        <v>449</v>
      </c>
      <c r="K89" s="30" t="s">
        <v>450</v>
      </c>
      <c r="L89" s="29" t="s">
        <v>14</v>
      </c>
      <c r="R89" s="48"/>
    </row>
    <row r="90" spans="6:18" s="20" customFormat="1" ht="12.75">
      <c r="F90" s="9">
        <v>88</v>
      </c>
      <c r="G90" s="13" t="s">
        <v>139</v>
      </c>
      <c r="H90" s="9" t="s">
        <v>123</v>
      </c>
      <c r="J90" s="29" t="s">
        <v>451</v>
      </c>
      <c r="K90" s="30" t="s">
        <v>452</v>
      </c>
      <c r="L90" s="29" t="s">
        <v>148</v>
      </c>
      <c r="R90" s="48"/>
    </row>
    <row r="91" spans="6:18" s="20" customFormat="1" ht="12.75">
      <c r="F91" s="9">
        <v>89</v>
      </c>
      <c r="G91" s="13" t="s">
        <v>140</v>
      </c>
      <c r="H91" s="9" t="s">
        <v>123</v>
      </c>
      <c r="J91" s="29" t="s">
        <v>453</v>
      </c>
      <c r="K91" s="30" t="s">
        <v>454</v>
      </c>
      <c r="L91" s="29" t="s">
        <v>265</v>
      </c>
      <c r="R91" s="48"/>
    </row>
    <row r="92" spans="6:18" s="20" customFormat="1" ht="12.75">
      <c r="F92" s="9">
        <v>90</v>
      </c>
      <c r="G92" s="13" t="s">
        <v>141</v>
      </c>
      <c r="H92" s="9" t="s">
        <v>123</v>
      </c>
      <c r="J92" s="29" t="s">
        <v>455</v>
      </c>
      <c r="K92" s="30" t="s">
        <v>456</v>
      </c>
      <c r="L92" s="29" t="s">
        <v>265</v>
      </c>
      <c r="R92" s="48"/>
    </row>
    <row r="93" spans="6:18" s="20" customFormat="1" ht="12.75">
      <c r="F93" s="9">
        <v>91</v>
      </c>
      <c r="G93" s="13" t="s">
        <v>142</v>
      </c>
      <c r="H93" s="11" t="s">
        <v>130</v>
      </c>
      <c r="J93" s="29" t="s">
        <v>457</v>
      </c>
      <c r="K93" s="30" t="s">
        <v>458</v>
      </c>
      <c r="L93" s="29" t="s">
        <v>23</v>
      </c>
      <c r="R93" s="48"/>
    </row>
    <row r="94" spans="6:18" s="20" customFormat="1" ht="12.75">
      <c r="F94" s="9">
        <v>92</v>
      </c>
      <c r="G94" s="13" t="s">
        <v>143</v>
      </c>
      <c r="H94" s="9" t="s">
        <v>123</v>
      </c>
      <c r="J94" s="29" t="s">
        <v>459</v>
      </c>
      <c r="K94" s="30" t="s">
        <v>460</v>
      </c>
      <c r="L94" s="29" t="s">
        <v>16</v>
      </c>
      <c r="R94" s="48"/>
    </row>
    <row r="95" spans="6:18" s="20" customFormat="1" ht="12.75">
      <c r="F95" s="9">
        <v>93</v>
      </c>
      <c r="G95" s="13" t="s">
        <v>144</v>
      </c>
      <c r="H95" s="9" t="s">
        <v>313</v>
      </c>
      <c r="J95" s="29" t="s">
        <v>461</v>
      </c>
      <c r="K95" s="30" t="s">
        <v>462</v>
      </c>
      <c r="L95" s="29" t="s">
        <v>463</v>
      </c>
      <c r="R95" s="48"/>
    </row>
    <row r="96" spans="6:18" s="20" customFormat="1" ht="12.75">
      <c r="F96" s="9">
        <v>94</v>
      </c>
      <c r="G96" s="13" t="s">
        <v>145</v>
      </c>
      <c r="H96" s="9" t="s">
        <v>5</v>
      </c>
      <c r="J96" s="29" t="s">
        <v>464</v>
      </c>
      <c r="K96" s="30" t="s">
        <v>465</v>
      </c>
      <c r="L96" s="29" t="s">
        <v>36</v>
      </c>
      <c r="R96" s="48"/>
    </row>
    <row r="97" spans="6:18" s="20" customFormat="1" ht="12.75">
      <c r="F97" s="9">
        <v>95</v>
      </c>
      <c r="G97" s="13" t="s">
        <v>146</v>
      </c>
      <c r="H97" s="9" t="s">
        <v>16</v>
      </c>
      <c r="J97" s="29" t="s">
        <v>466</v>
      </c>
      <c r="K97" s="30" t="s">
        <v>467</v>
      </c>
      <c r="L97" s="29" t="s">
        <v>265</v>
      </c>
      <c r="R97" s="48"/>
    </row>
    <row r="98" spans="6:18" s="20" customFormat="1" ht="12.75">
      <c r="F98" s="9">
        <v>96</v>
      </c>
      <c r="G98" s="13" t="s">
        <v>147</v>
      </c>
      <c r="H98" s="9" t="s">
        <v>123</v>
      </c>
      <c r="J98" s="29" t="s">
        <v>468</v>
      </c>
      <c r="K98" s="30" t="s">
        <v>469</v>
      </c>
      <c r="L98" s="29" t="s">
        <v>265</v>
      </c>
      <c r="R98" s="48"/>
    </row>
    <row r="99" spans="6:18" s="20" customFormat="1" ht="12.75">
      <c r="F99" s="9">
        <v>97</v>
      </c>
      <c r="G99" s="13" t="s">
        <v>149</v>
      </c>
      <c r="H99" s="9" t="s">
        <v>148</v>
      </c>
      <c r="J99" s="29" t="s">
        <v>470</v>
      </c>
      <c r="K99" s="30" t="s">
        <v>471</v>
      </c>
      <c r="L99" s="29" t="s">
        <v>16</v>
      </c>
      <c r="R99" s="48"/>
    </row>
    <row r="100" spans="6:18" s="20" customFormat="1" ht="12.75">
      <c r="F100" s="9">
        <v>98</v>
      </c>
      <c r="G100" s="13" t="s">
        <v>150</v>
      </c>
      <c r="H100" s="9" t="s">
        <v>123</v>
      </c>
      <c r="J100" s="29" t="s">
        <v>472</v>
      </c>
      <c r="K100" s="30" t="s">
        <v>473</v>
      </c>
      <c r="L100" s="29" t="s">
        <v>148</v>
      </c>
      <c r="R100" s="48"/>
    </row>
    <row r="101" spans="6:18" s="20" customFormat="1" ht="12.75">
      <c r="F101" s="9">
        <v>99</v>
      </c>
      <c r="G101" s="13" t="s">
        <v>151</v>
      </c>
      <c r="H101" s="11" t="s">
        <v>123</v>
      </c>
      <c r="J101" s="29" t="s">
        <v>474</v>
      </c>
      <c r="K101" s="30" t="s">
        <v>475</v>
      </c>
      <c r="L101" s="29" t="s">
        <v>265</v>
      </c>
      <c r="R101" s="48"/>
    </row>
    <row r="102" spans="6:18" s="20" customFormat="1" ht="12.75">
      <c r="F102" s="9">
        <v>100</v>
      </c>
      <c r="G102" s="13" t="s">
        <v>152</v>
      </c>
      <c r="H102" s="9" t="s">
        <v>123</v>
      </c>
      <c r="J102" s="29" t="s">
        <v>476</v>
      </c>
      <c r="K102" s="30" t="s">
        <v>477</v>
      </c>
      <c r="L102" s="29" t="s">
        <v>265</v>
      </c>
      <c r="R102" s="48"/>
    </row>
    <row r="103" spans="6:18" s="20" customFormat="1" ht="12.75">
      <c r="F103" s="9">
        <v>101</v>
      </c>
      <c r="G103" s="13" t="s">
        <v>153</v>
      </c>
      <c r="H103" s="9" t="s">
        <v>16</v>
      </c>
      <c r="J103" s="29" t="s">
        <v>478</v>
      </c>
      <c r="K103" s="30" t="s">
        <v>479</v>
      </c>
      <c r="L103" s="29" t="s">
        <v>480</v>
      </c>
      <c r="R103" s="48"/>
    </row>
    <row r="104" spans="6:18" s="20" customFormat="1" ht="12.75">
      <c r="F104" s="9">
        <v>102</v>
      </c>
      <c r="G104" s="13" t="s">
        <v>154</v>
      </c>
      <c r="H104" s="9" t="s">
        <v>16</v>
      </c>
      <c r="J104" s="29" t="s">
        <v>481</v>
      </c>
      <c r="K104" s="30" t="s">
        <v>482</v>
      </c>
      <c r="L104" s="29" t="s">
        <v>390</v>
      </c>
      <c r="R104" s="48"/>
    </row>
    <row r="105" spans="6:18" s="20" customFormat="1" ht="12.75">
      <c r="F105" s="9">
        <v>103</v>
      </c>
      <c r="G105" s="13" t="s">
        <v>155</v>
      </c>
      <c r="H105" s="9" t="s">
        <v>16</v>
      </c>
      <c r="J105" s="29" t="s">
        <v>483</v>
      </c>
      <c r="K105" s="30" t="s">
        <v>484</v>
      </c>
      <c r="L105" s="29" t="s">
        <v>265</v>
      </c>
      <c r="R105" s="48"/>
    </row>
    <row r="106" spans="6:18" s="20" customFormat="1" ht="12.75">
      <c r="F106" s="9">
        <v>104</v>
      </c>
      <c r="G106" s="13" t="s">
        <v>156</v>
      </c>
      <c r="H106" s="9" t="s">
        <v>16</v>
      </c>
      <c r="J106" s="29" t="s">
        <v>485</v>
      </c>
      <c r="K106" s="30" t="s">
        <v>486</v>
      </c>
      <c r="L106" s="29" t="s">
        <v>265</v>
      </c>
      <c r="R106" s="48"/>
    </row>
    <row r="107" spans="6:18" s="20" customFormat="1" ht="12.75">
      <c r="F107" s="9">
        <v>105</v>
      </c>
      <c r="G107" s="13" t="s">
        <v>157</v>
      </c>
      <c r="H107" s="9" t="s">
        <v>16</v>
      </c>
      <c r="J107" s="29" t="s">
        <v>487</v>
      </c>
      <c r="K107" s="30" t="s">
        <v>488</v>
      </c>
      <c r="L107" s="29" t="s">
        <v>372</v>
      </c>
      <c r="R107" s="48"/>
    </row>
    <row r="108" spans="6:18" s="20" customFormat="1" ht="12.75">
      <c r="F108" s="9">
        <v>106</v>
      </c>
      <c r="G108" s="13" t="s">
        <v>158</v>
      </c>
      <c r="H108" s="9" t="s">
        <v>16</v>
      </c>
      <c r="J108" s="29" t="s">
        <v>489</v>
      </c>
      <c r="K108" s="30" t="s">
        <v>490</v>
      </c>
      <c r="L108" s="29" t="s">
        <v>265</v>
      </c>
      <c r="R108" s="48"/>
    </row>
    <row r="109" spans="6:18" s="20" customFormat="1" ht="12.75">
      <c r="F109" s="9">
        <v>107</v>
      </c>
      <c r="G109" s="13" t="s">
        <v>159</v>
      </c>
      <c r="H109" s="9" t="s">
        <v>16</v>
      </c>
      <c r="J109" s="29" t="s">
        <v>491</v>
      </c>
      <c r="K109" s="30" t="s">
        <v>492</v>
      </c>
      <c r="L109" s="29" t="s">
        <v>36</v>
      </c>
      <c r="R109" s="48"/>
    </row>
    <row r="110" spans="6:18" s="20" customFormat="1" ht="12.75">
      <c r="F110" s="9">
        <v>108</v>
      </c>
      <c r="G110" s="13" t="s">
        <v>160</v>
      </c>
      <c r="H110" s="9" t="s">
        <v>16</v>
      </c>
      <c r="J110" s="29" t="s">
        <v>493</v>
      </c>
      <c r="K110" s="30" t="s">
        <v>494</v>
      </c>
      <c r="L110" s="29" t="s">
        <v>43</v>
      </c>
      <c r="R110" s="48"/>
    </row>
    <row r="111" spans="6:18" s="20" customFormat="1" ht="12.75">
      <c r="F111" s="9">
        <v>109</v>
      </c>
      <c r="G111" s="13" t="s">
        <v>161</v>
      </c>
      <c r="H111" s="9" t="s">
        <v>16</v>
      </c>
      <c r="J111" s="29" t="s">
        <v>495</v>
      </c>
      <c r="K111" s="30" t="s">
        <v>496</v>
      </c>
      <c r="L111" s="29" t="s">
        <v>265</v>
      </c>
      <c r="R111" s="48"/>
    </row>
    <row r="112" spans="6:18" s="20" customFormat="1" ht="12.75">
      <c r="F112" s="9">
        <v>110</v>
      </c>
      <c r="G112" s="13" t="s">
        <v>162</v>
      </c>
      <c r="H112" s="9" t="s">
        <v>16</v>
      </c>
      <c r="J112" s="29" t="s">
        <v>497</v>
      </c>
      <c r="K112" s="30" t="s">
        <v>498</v>
      </c>
      <c r="L112" s="29" t="s">
        <v>259</v>
      </c>
      <c r="R112" s="48"/>
    </row>
    <row r="113" spans="6:18" s="20" customFormat="1" ht="12.75">
      <c r="F113" s="9">
        <v>111</v>
      </c>
      <c r="G113" s="13" t="s">
        <v>163</v>
      </c>
      <c r="H113" s="9" t="s">
        <v>16</v>
      </c>
      <c r="J113" s="29" t="s">
        <v>499</v>
      </c>
      <c r="K113" s="30" t="s">
        <v>500</v>
      </c>
      <c r="L113" s="29" t="s">
        <v>501</v>
      </c>
      <c r="R113" s="48"/>
    </row>
    <row r="114" spans="6:18" s="20" customFormat="1" ht="12.75">
      <c r="F114" s="9">
        <v>112</v>
      </c>
      <c r="G114" s="13" t="s">
        <v>164</v>
      </c>
      <c r="H114" s="9" t="s">
        <v>16</v>
      </c>
      <c r="J114" s="29" t="s">
        <v>502</v>
      </c>
      <c r="K114" s="30" t="s">
        <v>503</v>
      </c>
      <c r="L114" s="29" t="s">
        <v>372</v>
      </c>
      <c r="R114" s="48"/>
    </row>
    <row r="115" spans="6:18" s="20" customFormat="1" ht="12.75">
      <c r="F115" s="9">
        <v>113</v>
      </c>
      <c r="G115" s="13" t="s">
        <v>165</v>
      </c>
      <c r="H115" s="9" t="s">
        <v>16</v>
      </c>
      <c r="J115" s="29" t="s">
        <v>504</v>
      </c>
      <c r="K115" s="30" t="s">
        <v>505</v>
      </c>
      <c r="L115" s="29" t="s">
        <v>3</v>
      </c>
      <c r="R115" s="48"/>
    </row>
    <row r="116" spans="6:18" s="20" customFormat="1" ht="12.75">
      <c r="F116" s="9">
        <v>114</v>
      </c>
      <c r="G116" s="13" t="s">
        <v>166</v>
      </c>
      <c r="H116" s="9" t="s">
        <v>23</v>
      </c>
      <c r="J116" s="29" t="s">
        <v>506</v>
      </c>
      <c r="K116" s="30" t="s">
        <v>507</v>
      </c>
      <c r="L116" s="29" t="s">
        <v>265</v>
      </c>
      <c r="R116" s="48"/>
    </row>
    <row r="117" spans="6:18" s="20" customFormat="1" ht="12.75">
      <c r="F117" s="9">
        <v>115</v>
      </c>
      <c r="G117" s="13" t="s">
        <v>167</v>
      </c>
      <c r="H117" s="9" t="s">
        <v>23</v>
      </c>
      <c r="J117" s="29" t="s">
        <v>508</v>
      </c>
      <c r="K117" s="30" t="s">
        <v>509</v>
      </c>
      <c r="L117" s="29" t="s">
        <v>23</v>
      </c>
      <c r="R117" s="48"/>
    </row>
    <row r="118" spans="6:18" s="20" customFormat="1" ht="12.75">
      <c r="F118" s="9">
        <v>116</v>
      </c>
      <c r="G118" s="13" t="s">
        <v>168</v>
      </c>
      <c r="H118" s="9" t="s">
        <v>23</v>
      </c>
      <c r="J118" s="29" t="s">
        <v>510</v>
      </c>
      <c r="K118" s="30" t="s">
        <v>511</v>
      </c>
      <c r="L118" s="29" t="s">
        <v>512</v>
      </c>
      <c r="R118" s="48"/>
    </row>
    <row r="119" spans="6:18" s="20" customFormat="1" ht="12.75">
      <c r="F119" s="9">
        <v>117</v>
      </c>
      <c r="G119" s="13" t="s">
        <v>169</v>
      </c>
      <c r="H119" s="11" t="s">
        <v>16</v>
      </c>
      <c r="J119" s="29" t="s">
        <v>513</v>
      </c>
      <c r="K119" s="30" t="s">
        <v>514</v>
      </c>
      <c r="L119" s="29" t="s">
        <v>515</v>
      </c>
      <c r="R119" s="48"/>
    </row>
    <row r="120" spans="6:18" s="20" customFormat="1" ht="12.75">
      <c r="F120" s="9">
        <v>118</v>
      </c>
      <c r="G120" s="13" t="s">
        <v>170</v>
      </c>
      <c r="H120" s="9" t="s">
        <v>23</v>
      </c>
      <c r="J120" s="29" t="s">
        <v>516</v>
      </c>
      <c r="K120" s="30" t="s">
        <v>517</v>
      </c>
      <c r="L120" s="29" t="s">
        <v>222</v>
      </c>
      <c r="R120" s="48"/>
    </row>
    <row r="121" spans="6:18" s="20" customFormat="1" ht="12.75">
      <c r="F121" s="9">
        <v>119</v>
      </c>
      <c r="G121" s="13" t="s">
        <v>171</v>
      </c>
      <c r="H121" s="9" t="s">
        <v>23</v>
      </c>
      <c r="J121" s="29" t="s">
        <v>518</v>
      </c>
      <c r="K121" s="30" t="s">
        <v>519</v>
      </c>
      <c r="L121" s="29" t="s">
        <v>125</v>
      </c>
      <c r="R121" s="48"/>
    </row>
    <row r="122" spans="6:18" s="20" customFormat="1" ht="12.75">
      <c r="F122" s="9">
        <v>120</v>
      </c>
      <c r="G122" s="13" t="s">
        <v>172</v>
      </c>
      <c r="H122" s="9" t="s">
        <v>23</v>
      </c>
      <c r="J122" s="29" t="s">
        <v>520</v>
      </c>
      <c r="K122" s="30" t="s">
        <v>521</v>
      </c>
      <c r="L122" s="29" t="s">
        <v>265</v>
      </c>
      <c r="R122" s="48"/>
    </row>
    <row r="123" spans="6:18" s="20" customFormat="1" ht="12.75">
      <c r="F123" s="9">
        <v>121</v>
      </c>
      <c r="G123" s="13" t="s">
        <v>173</v>
      </c>
      <c r="H123" s="9" t="s">
        <v>23</v>
      </c>
      <c r="J123" s="29" t="s">
        <v>522</v>
      </c>
      <c r="K123" s="30" t="s">
        <v>523</v>
      </c>
      <c r="L123" s="29" t="s">
        <v>265</v>
      </c>
      <c r="R123" s="48"/>
    </row>
    <row r="124" spans="6:18" s="20" customFormat="1" ht="12.75">
      <c r="F124" s="9">
        <v>122</v>
      </c>
      <c r="G124" s="13" t="s">
        <v>174</v>
      </c>
      <c r="H124" s="9" t="s">
        <v>23</v>
      </c>
      <c r="J124" s="29" t="s">
        <v>524</v>
      </c>
      <c r="K124" s="30" t="s">
        <v>525</v>
      </c>
      <c r="L124" s="29" t="s">
        <v>191</v>
      </c>
      <c r="R124" s="48"/>
    </row>
    <row r="125" spans="6:18" s="20" customFormat="1" ht="12.75">
      <c r="F125" s="9">
        <v>123</v>
      </c>
      <c r="G125" s="13" t="s">
        <v>175</v>
      </c>
      <c r="H125" s="9" t="s">
        <v>23</v>
      </c>
      <c r="J125" s="29" t="s">
        <v>526</v>
      </c>
      <c r="K125" s="30" t="s">
        <v>527</v>
      </c>
      <c r="L125" s="29" t="s">
        <v>265</v>
      </c>
      <c r="R125" s="48"/>
    </row>
    <row r="126" spans="6:18" s="20" customFormat="1" ht="12.75">
      <c r="F126" s="9">
        <v>124</v>
      </c>
      <c r="G126" s="13" t="s">
        <v>176</v>
      </c>
      <c r="H126" s="9" t="s">
        <v>23</v>
      </c>
      <c r="J126" s="29" t="s">
        <v>528</v>
      </c>
      <c r="K126" s="30" t="s">
        <v>529</v>
      </c>
      <c r="L126" s="29" t="s">
        <v>341</v>
      </c>
      <c r="R126" s="48"/>
    </row>
    <row r="127" spans="6:18" s="20" customFormat="1" ht="12.75">
      <c r="F127" s="9">
        <v>125</v>
      </c>
      <c r="G127" s="13" t="s">
        <v>177</v>
      </c>
      <c r="H127" s="9" t="s">
        <v>23</v>
      </c>
      <c r="J127" s="29" t="s">
        <v>530</v>
      </c>
      <c r="K127" s="30" t="s">
        <v>531</v>
      </c>
      <c r="L127" s="29" t="s">
        <v>265</v>
      </c>
      <c r="R127" s="48"/>
    </row>
    <row r="128" spans="6:18" s="20" customFormat="1" ht="12.75">
      <c r="F128" s="9">
        <v>126</v>
      </c>
      <c r="G128" s="13" t="s">
        <v>178</v>
      </c>
      <c r="H128" s="11" t="s">
        <v>23</v>
      </c>
      <c r="J128" s="29" t="s">
        <v>532</v>
      </c>
      <c r="K128" s="30" t="s">
        <v>531</v>
      </c>
      <c r="L128" s="29" t="s">
        <v>16</v>
      </c>
      <c r="R128" s="48"/>
    </row>
    <row r="129" spans="6:18" s="20" customFormat="1" ht="12.75">
      <c r="F129" s="9">
        <v>127</v>
      </c>
      <c r="G129" s="13" t="s">
        <v>179</v>
      </c>
      <c r="H129" s="11" t="s">
        <v>23</v>
      </c>
      <c r="J129" s="29" t="s">
        <v>533</v>
      </c>
      <c r="K129" s="30" t="s">
        <v>534</v>
      </c>
      <c r="L129" s="29" t="s">
        <v>130</v>
      </c>
      <c r="R129" s="48"/>
    </row>
    <row r="130" spans="6:18" s="20" customFormat="1" ht="12.75">
      <c r="F130" s="9">
        <v>128</v>
      </c>
      <c r="G130" s="13" t="s">
        <v>180</v>
      </c>
      <c r="H130" s="11" t="s">
        <v>23</v>
      </c>
      <c r="J130" s="29" t="s">
        <v>535</v>
      </c>
      <c r="K130" s="30" t="s">
        <v>536</v>
      </c>
      <c r="L130" s="29" t="s">
        <v>265</v>
      </c>
      <c r="R130" s="48"/>
    </row>
    <row r="131" spans="6:18" s="20" customFormat="1" ht="12.75">
      <c r="F131" s="9">
        <v>129</v>
      </c>
      <c r="G131" s="13" t="s">
        <v>181</v>
      </c>
      <c r="H131" s="11" t="s">
        <v>23</v>
      </c>
      <c r="J131" s="29" t="s">
        <v>537</v>
      </c>
      <c r="K131" s="30" t="s">
        <v>538</v>
      </c>
      <c r="L131" s="29" t="s">
        <v>84</v>
      </c>
      <c r="R131" s="48"/>
    </row>
    <row r="132" spans="6:18" s="20" customFormat="1" ht="12.75">
      <c r="F132" s="9">
        <v>130</v>
      </c>
      <c r="G132" s="13" t="s">
        <v>182</v>
      </c>
      <c r="H132" s="11" t="s">
        <v>23</v>
      </c>
      <c r="J132" s="29" t="s">
        <v>539</v>
      </c>
      <c r="K132" s="30" t="s">
        <v>540</v>
      </c>
      <c r="L132" s="29" t="s">
        <v>259</v>
      </c>
      <c r="R132" s="48"/>
    </row>
    <row r="133" spans="6:18" s="20" customFormat="1" ht="12.75">
      <c r="F133" s="9">
        <v>131</v>
      </c>
      <c r="G133" s="13" t="s">
        <v>183</v>
      </c>
      <c r="H133" s="9" t="s">
        <v>5</v>
      </c>
      <c r="J133" s="29" t="s">
        <v>541</v>
      </c>
      <c r="K133" s="30" t="s">
        <v>542</v>
      </c>
      <c r="L133" s="29" t="s">
        <v>12</v>
      </c>
      <c r="R133" s="48"/>
    </row>
    <row r="134" spans="6:18" s="20" customFormat="1" ht="12.75">
      <c r="F134" s="9">
        <v>132</v>
      </c>
      <c r="G134" s="13" t="s">
        <v>184</v>
      </c>
      <c r="H134" s="9" t="s">
        <v>16</v>
      </c>
      <c r="J134" s="29" t="s">
        <v>543</v>
      </c>
      <c r="K134" s="30" t="s">
        <v>544</v>
      </c>
      <c r="L134" s="29" t="s">
        <v>545</v>
      </c>
      <c r="R134" s="48"/>
    </row>
    <row r="135" spans="6:18" s="20" customFormat="1" ht="12.75">
      <c r="F135" s="9">
        <v>133</v>
      </c>
      <c r="G135" s="13" t="s">
        <v>185</v>
      </c>
      <c r="H135" s="9" t="s">
        <v>5</v>
      </c>
      <c r="J135" s="29" t="s">
        <v>546</v>
      </c>
      <c r="K135" s="30" t="s">
        <v>547</v>
      </c>
      <c r="L135" s="29" t="s">
        <v>34</v>
      </c>
      <c r="R135" s="48"/>
    </row>
    <row r="136" spans="6:18" s="20" customFormat="1" ht="12.75">
      <c r="F136" s="9">
        <v>134</v>
      </c>
      <c r="G136" s="13" t="s">
        <v>186</v>
      </c>
      <c r="H136" s="9" t="s">
        <v>16</v>
      </c>
      <c r="J136" s="29" t="s">
        <v>548</v>
      </c>
      <c r="K136" s="30" t="s">
        <v>549</v>
      </c>
      <c r="L136" s="29" t="s">
        <v>204</v>
      </c>
      <c r="R136" s="48"/>
    </row>
    <row r="137" spans="6:18" s="20" customFormat="1" ht="12.75">
      <c r="F137" s="9">
        <v>135</v>
      </c>
      <c r="G137" s="13" t="s">
        <v>187</v>
      </c>
      <c r="H137" s="11" t="s">
        <v>16</v>
      </c>
      <c r="J137" s="29" t="s">
        <v>550</v>
      </c>
      <c r="K137" s="30" t="s">
        <v>551</v>
      </c>
      <c r="L137" s="29" t="s">
        <v>552</v>
      </c>
      <c r="R137" s="48"/>
    </row>
    <row r="138" spans="6:18" s="20" customFormat="1" ht="12.75">
      <c r="F138" s="9">
        <v>136</v>
      </c>
      <c r="G138" s="13" t="s">
        <v>188</v>
      </c>
      <c r="H138" s="9" t="s">
        <v>23</v>
      </c>
      <c r="J138" s="29" t="s">
        <v>553</v>
      </c>
      <c r="K138" s="30" t="s">
        <v>554</v>
      </c>
      <c r="L138" s="29" t="s">
        <v>12</v>
      </c>
      <c r="R138" s="48"/>
    </row>
    <row r="139" spans="6:18" s="20" customFormat="1" ht="12.75">
      <c r="F139" s="9">
        <v>137</v>
      </c>
      <c r="G139" s="13" t="s">
        <v>189</v>
      </c>
      <c r="H139" s="9" t="s">
        <v>5</v>
      </c>
      <c r="J139" s="29" t="s">
        <v>555</v>
      </c>
      <c r="K139" s="30" t="s">
        <v>556</v>
      </c>
      <c r="L139" s="29" t="s">
        <v>265</v>
      </c>
      <c r="R139" s="48"/>
    </row>
    <row r="140" spans="6:18" s="20" customFormat="1" ht="12.75">
      <c r="F140" s="9">
        <v>138</v>
      </c>
      <c r="G140" s="13" t="s">
        <v>190</v>
      </c>
      <c r="H140" s="9" t="s">
        <v>23</v>
      </c>
      <c r="J140" s="29" t="s">
        <v>557</v>
      </c>
      <c r="K140" s="30" t="s">
        <v>558</v>
      </c>
      <c r="L140" s="29" t="s">
        <v>265</v>
      </c>
      <c r="R140" s="48"/>
    </row>
    <row r="141" spans="6:18" s="20" customFormat="1" ht="12.75">
      <c r="F141" s="9">
        <v>139</v>
      </c>
      <c r="G141" s="13" t="s">
        <v>192</v>
      </c>
      <c r="H141" s="9" t="s">
        <v>191</v>
      </c>
      <c r="J141" s="29" t="s">
        <v>559</v>
      </c>
      <c r="K141" s="30" t="s">
        <v>560</v>
      </c>
      <c r="L141" s="29" t="s">
        <v>19</v>
      </c>
      <c r="R141" s="48"/>
    </row>
    <row r="142" spans="6:18" s="20" customFormat="1" ht="12.75">
      <c r="F142" s="9">
        <v>140</v>
      </c>
      <c r="G142" s="13" t="s">
        <v>193</v>
      </c>
      <c r="H142" s="9" t="s">
        <v>148</v>
      </c>
      <c r="J142" s="29" t="s">
        <v>561</v>
      </c>
      <c r="K142" s="30" t="s">
        <v>562</v>
      </c>
      <c r="L142" s="29" t="s">
        <v>66</v>
      </c>
      <c r="R142" s="48"/>
    </row>
    <row r="143" spans="6:18" s="20" customFormat="1" ht="12.75">
      <c r="F143" s="9">
        <v>141</v>
      </c>
      <c r="G143" s="13" t="s">
        <v>194</v>
      </c>
      <c r="H143" s="9" t="s">
        <v>148</v>
      </c>
      <c r="J143" s="29" t="s">
        <v>563</v>
      </c>
      <c r="K143" s="30" t="s">
        <v>564</v>
      </c>
      <c r="L143" s="29" t="s">
        <v>463</v>
      </c>
      <c r="R143" s="48"/>
    </row>
    <row r="144" spans="6:18" s="20" customFormat="1" ht="12.75">
      <c r="F144" s="9">
        <v>142</v>
      </c>
      <c r="G144" s="13" t="s">
        <v>195</v>
      </c>
      <c r="H144" s="9" t="s">
        <v>148</v>
      </c>
      <c r="J144" s="29" t="s">
        <v>565</v>
      </c>
      <c r="K144" s="30" t="s">
        <v>566</v>
      </c>
      <c r="L144" s="29" t="s">
        <v>297</v>
      </c>
      <c r="R144" s="48"/>
    </row>
    <row r="145" spans="6:18" s="20" customFormat="1" ht="12.75">
      <c r="F145" s="9">
        <v>143</v>
      </c>
      <c r="G145" s="13" t="s">
        <v>196</v>
      </c>
      <c r="H145" s="9" t="s">
        <v>148</v>
      </c>
      <c r="J145" s="29" t="s">
        <v>567</v>
      </c>
      <c r="K145" s="30" t="s">
        <v>568</v>
      </c>
      <c r="L145" s="29" t="s">
        <v>284</v>
      </c>
      <c r="R145" s="48"/>
    </row>
    <row r="146" spans="6:18" s="20" customFormat="1" ht="12.75">
      <c r="F146" s="9">
        <v>144</v>
      </c>
      <c r="G146" s="13" t="s">
        <v>197</v>
      </c>
      <c r="H146" s="9" t="s">
        <v>23</v>
      </c>
      <c r="J146" s="29" t="s">
        <v>569</v>
      </c>
      <c r="K146" s="30" t="s">
        <v>570</v>
      </c>
      <c r="L146" s="29" t="s">
        <v>19</v>
      </c>
      <c r="R146" s="48"/>
    </row>
    <row r="147" spans="6:18" s="20" customFormat="1" ht="12.75">
      <c r="F147" s="9">
        <v>145</v>
      </c>
      <c r="G147" s="13" t="s">
        <v>198</v>
      </c>
      <c r="H147" s="9" t="s">
        <v>191</v>
      </c>
      <c r="J147" s="29" t="s">
        <v>571</v>
      </c>
      <c r="K147" s="30" t="s">
        <v>572</v>
      </c>
      <c r="L147" s="29" t="s">
        <v>23</v>
      </c>
      <c r="R147" s="48"/>
    </row>
    <row r="148" spans="6:18" s="20" customFormat="1" ht="12.75">
      <c r="F148" s="9">
        <v>146</v>
      </c>
      <c r="G148" s="13" t="s">
        <v>199</v>
      </c>
      <c r="H148" s="9" t="s">
        <v>191</v>
      </c>
      <c r="J148" s="29" t="s">
        <v>573</v>
      </c>
      <c r="K148" s="30" t="s">
        <v>574</v>
      </c>
      <c r="L148" s="29" t="s">
        <v>84</v>
      </c>
      <c r="R148" s="48"/>
    </row>
    <row r="149" spans="6:18" s="20" customFormat="1" ht="12.75">
      <c r="F149" s="9">
        <v>147</v>
      </c>
      <c r="G149" s="13" t="s">
        <v>200</v>
      </c>
      <c r="H149" s="9" t="s">
        <v>191</v>
      </c>
      <c r="J149" s="29" t="s">
        <v>575</v>
      </c>
      <c r="K149" s="30" t="s">
        <v>576</v>
      </c>
      <c r="L149" s="29" t="s">
        <v>313</v>
      </c>
      <c r="R149" s="48"/>
    </row>
    <row r="150" spans="6:18" s="20" customFormat="1" ht="12.75">
      <c r="F150" s="9">
        <v>148</v>
      </c>
      <c r="G150" s="13" t="s">
        <v>201</v>
      </c>
      <c r="H150" s="9" t="s">
        <v>191</v>
      </c>
      <c r="J150" s="29" t="s">
        <v>577</v>
      </c>
      <c r="K150" s="30" t="s">
        <v>578</v>
      </c>
      <c r="L150" s="29" t="s">
        <v>367</v>
      </c>
      <c r="R150" s="48"/>
    </row>
    <row r="151" spans="6:18" s="20" customFormat="1" ht="12.75">
      <c r="F151" s="9">
        <v>149</v>
      </c>
      <c r="G151" s="13" t="s">
        <v>202</v>
      </c>
      <c r="H151" s="11" t="s">
        <v>5</v>
      </c>
      <c r="J151" s="29" t="s">
        <v>579</v>
      </c>
      <c r="K151" s="30" t="s">
        <v>580</v>
      </c>
      <c r="L151" s="29" t="s">
        <v>581</v>
      </c>
      <c r="R151" s="48"/>
    </row>
    <row r="152" spans="6:18" s="20" customFormat="1" ht="12.75">
      <c r="F152" s="9">
        <v>150</v>
      </c>
      <c r="G152" s="13" t="s">
        <v>203</v>
      </c>
      <c r="H152" s="11" t="s">
        <v>23</v>
      </c>
      <c r="J152" s="29" t="s">
        <v>582</v>
      </c>
      <c r="K152" s="30" t="s">
        <v>583</v>
      </c>
      <c r="L152" s="29" t="s">
        <v>19</v>
      </c>
      <c r="R152" s="48"/>
    </row>
    <row r="153" spans="6:18" s="20" customFormat="1" ht="12.75">
      <c r="F153" s="9">
        <v>151</v>
      </c>
      <c r="G153" s="13" t="s">
        <v>205</v>
      </c>
      <c r="H153" s="11" t="s">
        <v>204</v>
      </c>
      <c r="J153" s="29" t="s">
        <v>584</v>
      </c>
      <c r="K153" s="30" t="s">
        <v>585</v>
      </c>
      <c r="L153" s="29" t="s">
        <v>204</v>
      </c>
      <c r="R153" s="48"/>
    </row>
    <row r="154" spans="6:18" s="20" customFormat="1" ht="12.75">
      <c r="F154" s="9">
        <v>152</v>
      </c>
      <c r="G154" s="13" t="s">
        <v>206</v>
      </c>
      <c r="H154" s="11" t="s">
        <v>204</v>
      </c>
      <c r="J154" s="29" t="s">
        <v>586</v>
      </c>
      <c r="K154" s="30" t="s">
        <v>587</v>
      </c>
      <c r="L154" s="29" t="s">
        <v>23</v>
      </c>
      <c r="R154" s="48"/>
    </row>
    <row r="155" spans="6:18" s="20" customFormat="1" ht="12.75">
      <c r="F155" s="9">
        <v>153</v>
      </c>
      <c r="G155" s="13" t="s">
        <v>208</v>
      </c>
      <c r="H155" s="11" t="s">
        <v>207</v>
      </c>
      <c r="J155" s="29" t="s">
        <v>588</v>
      </c>
      <c r="K155" s="30" t="s">
        <v>589</v>
      </c>
      <c r="L155" s="29" t="s">
        <v>29</v>
      </c>
      <c r="R155" s="48"/>
    </row>
    <row r="156" spans="6:18" s="20" customFormat="1" ht="12.75">
      <c r="F156" s="9">
        <v>154</v>
      </c>
      <c r="G156" s="13" t="s">
        <v>209</v>
      </c>
      <c r="H156" s="11" t="s">
        <v>207</v>
      </c>
      <c r="J156" s="29" t="s">
        <v>590</v>
      </c>
      <c r="K156" s="30" t="s">
        <v>591</v>
      </c>
      <c r="L156" s="29" t="s">
        <v>29</v>
      </c>
      <c r="R156" s="48"/>
    </row>
    <row r="157" spans="6:18" s="20" customFormat="1" ht="12.75">
      <c r="F157" s="9">
        <v>155</v>
      </c>
      <c r="G157" s="13" t="s">
        <v>210</v>
      </c>
      <c r="H157" s="11" t="s">
        <v>207</v>
      </c>
      <c r="J157" s="29" t="s">
        <v>592</v>
      </c>
      <c r="K157" s="30" t="s">
        <v>593</v>
      </c>
      <c r="L157" s="29" t="s">
        <v>463</v>
      </c>
      <c r="R157" s="48"/>
    </row>
    <row r="158" spans="6:18" s="20" customFormat="1" ht="12.75">
      <c r="F158" s="9">
        <v>156</v>
      </c>
      <c r="G158" s="13" t="s">
        <v>211</v>
      </c>
      <c r="H158" s="11" t="s">
        <v>207</v>
      </c>
      <c r="J158" s="29" t="s">
        <v>594</v>
      </c>
      <c r="K158" s="30" t="s">
        <v>595</v>
      </c>
      <c r="L158" s="29" t="s">
        <v>545</v>
      </c>
      <c r="R158" s="48"/>
    </row>
    <row r="159" spans="6:18" s="20" customFormat="1" ht="12.75">
      <c r="F159" s="9">
        <v>157</v>
      </c>
      <c r="G159" s="13" t="s">
        <v>212</v>
      </c>
      <c r="H159" s="11" t="s">
        <v>207</v>
      </c>
      <c r="J159" s="29" t="s">
        <v>596</v>
      </c>
      <c r="K159" s="30" t="s">
        <v>597</v>
      </c>
      <c r="L159" s="29" t="s">
        <v>29</v>
      </c>
      <c r="R159" s="48"/>
    </row>
    <row r="160" spans="6:18" s="20" customFormat="1" ht="12.75">
      <c r="F160" s="9">
        <v>158</v>
      </c>
      <c r="G160" s="13" t="s">
        <v>213</v>
      </c>
      <c r="H160" s="11" t="s">
        <v>207</v>
      </c>
      <c r="J160" s="29" t="s">
        <v>598</v>
      </c>
      <c r="K160" s="30" t="s">
        <v>599</v>
      </c>
      <c r="L160" s="29" t="s">
        <v>38</v>
      </c>
      <c r="R160" s="48"/>
    </row>
    <row r="161" spans="6:18" s="20" customFormat="1" ht="12.75">
      <c r="F161" s="9">
        <v>159</v>
      </c>
      <c r="G161" s="13" t="s">
        <v>214</v>
      </c>
      <c r="H161" s="11" t="s">
        <v>207</v>
      </c>
      <c r="J161" s="29" t="s">
        <v>600</v>
      </c>
      <c r="K161" s="30" t="s">
        <v>601</v>
      </c>
      <c r="L161" s="29" t="s">
        <v>602</v>
      </c>
      <c r="R161" s="48"/>
    </row>
    <row r="162" spans="6:18" s="20" customFormat="1" ht="12.75">
      <c r="F162" s="9">
        <v>160</v>
      </c>
      <c r="G162" s="13" t="s">
        <v>215</v>
      </c>
      <c r="H162" s="11" t="s">
        <v>5</v>
      </c>
      <c r="J162" s="29" t="s">
        <v>603</v>
      </c>
      <c r="K162" s="30" t="s">
        <v>604</v>
      </c>
      <c r="L162" s="29" t="s">
        <v>501</v>
      </c>
      <c r="R162" s="48"/>
    </row>
    <row r="163" spans="6:18" s="20" customFormat="1" ht="12.75">
      <c r="F163" s="9">
        <v>161</v>
      </c>
      <c r="G163" s="13" t="s">
        <v>217</v>
      </c>
      <c r="H163" s="11" t="s">
        <v>216</v>
      </c>
      <c r="J163" s="29" t="s">
        <v>605</v>
      </c>
      <c r="K163" s="30" t="s">
        <v>606</v>
      </c>
      <c r="L163" s="29" t="s">
        <v>204</v>
      </c>
      <c r="R163" s="48"/>
    </row>
    <row r="164" spans="6:18" s="20" customFormat="1" ht="12.75">
      <c r="F164" s="9">
        <v>162</v>
      </c>
      <c r="G164" s="13" t="s">
        <v>219</v>
      </c>
      <c r="H164" s="11" t="s">
        <v>218</v>
      </c>
      <c r="J164" s="29" t="s">
        <v>607</v>
      </c>
      <c r="K164" s="30" t="s">
        <v>608</v>
      </c>
      <c r="L164" s="29" t="s">
        <v>265</v>
      </c>
      <c r="R164" s="48"/>
    </row>
    <row r="165" spans="6:18" s="20" customFormat="1" ht="12.75">
      <c r="F165" s="9">
        <v>163</v>
      </c>
      <c r="G165" s="13" t="s">
        <v>220</v>
      </c>
      <c r="H165" s="9" t="s">
        <v>216</v>
      </c>
      <c r="J165" s="29" t="s">
        <v>609</v>
      </c>
      <c r="K165" s="30" t="s">
        <v>610</v>
      </c>
      <c r="L165" s="29" t="s">
        <v>19</v>
      </c>
      <c r="R165" s="48"/>
    </row>
    <row r="166" spans="6:18" s="20" customFormat="1" ht="12.75">
      <c r="F166" s="9">
        <v>164</v>
      </c>
      <c r="G166" s="13" t="s">
        <v>221</v>
      </c>
      <c r="H166" s="11" t="s">
        <v>216</v>
      </c>
      <c r="J166" s="29" t="s">
        <v>611</v>
      </c>
      <c r="K166" s="30" t="s">
        <v>612</v>
      </c>
      <c r="L166" s="29" t="s">
        <v>16</v>
      </c>
      <c r="R166" s="48"/>
    </row>
    <row r="167" spans="6:18" s="20" customFormat="1" ht="12.75">
      <c r="F167" s="9">
        <v>165</v>
      </c>
      <c r="G167" s="13" t="s">
        <v>223</v>
      </c>
      <c r="H167" s="11" t="s">
        <v>222</v>
      </c>
      <c r="J167" s="29" t="s">
        <v>613</v>
      </c>
      <c r="K167" s="30" t="s">
        <v>614</v>
      </c>
      <c r="L167" s="29" t="s">
        <v>515</v>
      </c>
      <c r="R167" s="48"/>
    </row>
    <row r="168" spans="6:18" s="20" customFormat="1" ht="12.75">
      <c r="F168" s="9">
        <v>166</v>
      </c>
      <c r="G168" s="13" t="s">
        <v>224</v>
      </c>
      <c r="H168" s="11" t="s">
        <v>222</v>
      </c>
      <c r="J168" s="29" t="s">
        <v>615</v>
      </c>
      <c r="K168" s="30" t="s">
        <v>616</v>
      </c>
      <c r="L168" s="29" t="s">
        <v>284</v>
      </c>
      <c r="R168" s="48"/>
    </row>
    <row r="169" spans="6:18" s="20" customFormat="1" ht="12.75">
      <c r="F169" s="9">
        <v>167</v>
      </c>
      <c r="G169" s="13" t="s">
        <v>225</v>
      </c>
      <c r="H169" s="11" t="s">
        <v>216</v>
      </c>
      <c r="J169" s="29" t="s">
        <v>617</v>
      </c>
      <c r="K169" s="30" t="s">
        <v>618</v>
      </c>
      <c r="L169" s="29" t="s">
        <v>29</v>
      </c>
      <c r="R169" s="48"/>
    </row>
    <row r="170" spans="6:18" s="20" customFormat="1" ht="12.75">
      <c r="F170" s="9">
        <v>168</v>
      </c>
      <c r="G170" s="13" t="s">
        <v>226</v>
      </c>
      <c r="H170" s="11" t="s">
        <v>216</v>
      </c>
      <c r="J170" s="29" t="s">
        <v>619</v>
      </c>
      <c r="K170" s="30" t="s">
        <v>620</v>
      </c>
      <c r="L170" s="29" t="s">
        <v>265</v>
      </c>
      <c r="R170" s="48"/>
    </row>
    <row r="171" spans="6:18" s="20" customFormat="1" ht="12.75">
      <c r="F171" s="9">
        <v>169</v>
      </c>
      <c r="G171" s="13" t="s">
        <v>227</v>
      </c>
      <c r="H171" s="11" t="s">
        <v>222</v>
      </c>
      <c r="J171" s="29" t="s">
        <v>621</v>
      </c>
      <c r="K171" s="30" t="s">
        <v>622</v>
      </c>
      <c r="L171" s="29" t="s">
        <v>34</v>
      </c>
      <c r="R171" s="48"/>
    </row>
    <row r="172" spans="6:18" s="20" customFormat="1" ht="12.75">
      <c r="F172" s="9">
        <v>170</v>
      </c>
      <c r="G172" s="13" t="s">
        <v>228</v>
      </c>
      <c r="H172" s="11" t="s">
        <v>222</v>
      </c>
      <c r="J172" s="29" t="s">
        <v>623</v>
      </c>
      <c r="K172" s="30" t="s">
        <v>624</v>
      </c>
      <c r="L172" s="29" t="s">
        <v>265</v>
      </c>
      <c r="R172" s="48"/>
    </row>
    <row r="173" spans="6:18" s="20" customFormat="1" ht="12.75">
      <c r="F173" s="9">
        <v>171</v>
      </c>
      <c r="G173" s="13" t="s">
        <v>229</v>
      </c>
      <c r="H173" s="11" t="s">
        <v>222</v>
      </c>
      <c r="J173" s="29" t="s">
        <v>625</v>
      </c>
      <c r="K173" s="30" t="s">
        <v>626</v>
      </c>
      <c r="L173" s="29" t="s">
        <v>204</v>
      </c>
      <c r="R173" s="48"/>
    </row>
    <row r="174" spans="6:18" s="20" customFormat="1" ht="12.75">
      <c r="F174" s="9">
        <v>172</v>
      </c>
      <c r="G174" s="13" t="s">
        <v>230</v>
      </c>
      <c r="H174" s="11" t="s">
        <v>216</v>
      </c>
      <c r="J174" s="29" t="s">
        <v>627</v>
      </c>
      <c r="K174" s="30" t="s">
        <v>628</v>
      </c>
      <c r="L174" s="29" t="s">
        <v>84</v>
      </c>
      <c r="R174" s="48"/>
    </row>
    <row r="175" spans="6:18" s="20" customFormat="1" ht="12.75">
      <c r="F175" s="9">
        <v>173</v>
      </c>
      <c r="G175" s="13" t="s">
        <v>231</v>
      </c>
      <c r="H175" s="11" t="s">
        <v>222</v>
      </c>
      <c r="J175" s="29" t="s">
        <v>629</v>
      </c>
      <c r="K175" s="30" t="s">
        <v>630</v>
      </c>
      <c r="L175" s="29" t="s">
        <v>265</v>
      </c>
      <c r="R175" s="48"/>
    </row>
    <row r="176" spans="6:18" s="20" customFormat="1" ht="12.75">
      <c r="F176" s="9">
        <v>174</v>
      </c>
      <c r="G176" s="13" t="s">
        <v>232</v>
      </c>
      <c r="H176" s="11" t="s">
        <v>43</v>
      </c>
      <c r="J176" s="29" t="s">
        <v>631</v>
      </c>
      <c r="K176" s="30" t="s">
        <v>632</v>
      </c>
      <c r="L176" s="29" t="s">
        <v>284</v>
      </c>
      <c r="R176" s="48"/>
    </row>
    <row r="177" spans="6:18" s="20" customFormat="1" ht="12.75">
      <c r="F177" s="9">
        <v>175</v>
      </c>
      <c r="G177" s="13" t="s">
        <v>233</v>
      </c>
      <c r="H177" s="11" t="s">
        <v>216</v>
      </c>
      <c r="J177" s="29" t="s">
        <v>633</v>
      </c>
      <c r="K177" s="30" t="s">
        <v>634</v>
      </c>
      <c r="L177" s="29" t="s">
        <v>265</v>
      </c>
      <c r="R177" s="48"/>
    </row>
    <row r="178" spans="6:18" s="20" customFormat="1" ht="12.75">
      <c r="F178" s="9">
        <v>176</v>
      </c>
      <c r="G178" s="13" t="s">
        <v>234</v>
      </c>
      <c r="H178" s="11" t="s">
        <v>216</v>
      </c>
      <c r="J178" s="29" t="s">
        <v>635</v>
      </c>
      <c r="K178" s="30" t="s">
        <v>636</v>
      </c>
      <c r="L178" s="29" t="s">
        <v>637</v>
      </c>
      <c r="R178" s="48"/>
    </row>
    <row r="179" spans="6:18" s="20" customFormat="1" ht="12.75">
      <c r="F179" s="9">
        <v>177</v>
      </c>
      <c r="G179" s="13" t="s">
        <v>235</v>
      </c>
      <c r="H179" s="11" t="s">
        <v>216</v>
      </c>
      <c r="J179" s="29" t="s">
        <v>638</v>
      </c>
      <c r="K179" s="30" t="s">
        <v>639</v>
      </c>
      <c r="L179" s="29" t="s">
        <v>265</v>
      </c>
      <c r="R179" s="48"/>
    </row>
    <row r="180" spans="6:18" s="20" customFormat="1" ht="12.75">
      <c r="F180" s="9">
        <v>178</v>
      </c>
      <c r="G180" s="13" t="s">
        <v>236</v>
      </c>
      <c r="H180" s="11" t="s">
        <v>207</v>
      </c>
      <c r="J180" s="29" t="s">
        <v>640</v>
      </c>
      <c r="K180" s="30" t="s">
        <v>641</v>
      </c>
      <c r="L180" s="29" t="s">
        <v>12</v>
      </c>
      <c r="R180" s="48"/>
    </row>
    <row r="181" spans="6:18" s="20" customFormat="1" ht="12.75">
      <c r="F181" s="9">
        <v>179</v>
      </c>
      <c r="G181" s="13" t="s">
        <v>237</v>
      </c>
      <c r="H181" s="11" t="s">
        <v>207</v>
      </c>
      <c r="J181" s="29" t="s">
        <v>642</v>
      </c>
      <c r="K181" s="30" t="s">
        <v>643</v>
      </c>
      <c r="L181" s="29" t="s">
        <v>265</v>
      </c>
      <c r="R181" s="48"/>
    </row>
    <row r="182" spans="6:18" s="20" customFormat="1" ht="12.75">
      <c r="F182" s="9">
        <v>180</v>
      </c>
      <c r="G182" s="13" t="s">
        <v>239</v>
      </c>
      <c r="H182" s="11" t="s">
        <v>238</v>
      </c>
      <c r="J182" s="29" t="s">
        <v>644</v>
      </c>
      <c r="K182" s="30" t="s">
        <v>645</v>
      </c>
      <c r="L182" s="29" t="s">
        <v>265</v>
      </c>
      <c r="R182" s="48"/>
    </row>
    <row r="183" spans="6:18" s="20" customFormat="1" ht="12.75">
      <c r="F183" s="9">
        <v>181</v>
      </c>
      <c r="G183" s="13" t="s">
        <v>240</v>
      </c>
      <c r="H183" s="11" t="s">
        <v>238</v>
      </c>
      <c r="J183" s="29" t="s">
        <v>646</v>
      </c>
      <c r="K183" s="30" t="s">
        <v>647</v>
      </c>
      <c r="L183" s="29" t="s">
        <v>265</v>
      </c>
      <c r="R183" s="48"/>
    </row>
    <row r="184" spans="6:18" s="20" customFormat="1" ht="12.75">
      <c r="F184" s="9">
        <v>182</v>
      </c>
      <c r="G184" s="13" t="s">
        <v>241</v>
      </c>
      <c r="H184" s="11" t="s">
        <v>238</v>
      </c>
      <c r="J184" s="29" t="s">
        <v>648</v>
      </c>
      <c r="K184" s="30" t="s">
        <v>649</v>
      </c>
      <c r="L184" s="29" t="s">
        <v>58</v>
      </c>
      <c r="R184" s="48"/>
    </row>
    <row r="185" spans="6:18" s="20" customFormat="1" ht="12.75">
      <c r="F185" s="9">
        <v>183</v>
      </c>
      <c r="G185" s="13" t="s">
        <v>242</v>
      </c>
      <c r="H185" s="11" t="s">
        <v>29</v>
      </c>
      <c r="J185" s="29" t="s">
        <v>650</v>
      </c>
      <c r="K185" s="30" t="s">
        <v>651</v>
      </c>
      <c r="L185" s="29" t="s">
        <v>265</v>
      </c>
      <c r="R185" s="48"/>
    </row>
    <row r="186" spans="6:18" s="20" customFormat="1" ht="12.75">
      <c r="F186" s="9">
        <v>184</v>
      </c>
      <c r="G186" s="13" t="s">
        <v>243</v>
      </c>
      <c r="H186" s="11" t="s">
        <v>14</v>
      </c>
      <c r="J186" s="29" t="s">
        <v>652</v>
      </c>
      <c r="K186" s="30" t="s">
        <v>653</v>
      </c>
      <c r="L186" s="29" t="s">
        <v>12</v>
      </c>
      <c r="R186" s="48"/>
    </row>
    <row r="187" spans="6:18" s="20" customFormat="1" ht="12.75">
      <c r="F187" s="9">
        <v>185</v>
      </c>
      <c r="G187" s="13" t="s">
        <v>245</v>
      </c>
      <c r="H187" s="11" t="s">
        <v>244</v>
      </c>
      <c r="J187" s="29" t="s">
        <v>654</v>
      </c>
      <c r="K187" s="30" t="s">
        <v>655</v>
      </c>
      <c r="L187" s="29" t="s">
        <v>84</v>
      </c>
      <c r="R187" s="48"/>
    </row>
    <row r="188" spans="6:18" s="20" customFormat="1" ht="12.75">
      <c r="F188" s="9">
        <v>186</v>
      </c>
      <c r="G188" s="13" t="s">
        <v>246</v>
      </c>
      <c r="H188" s="11" t="s">
        <v>244</v>
      </c>
      <c r="J188" s="29" t="s">
        <v>656</v>
      </c>
      <c r="K188" s="30" t="s">
        <v>657</v>
      </c>
      <c r="L188" s="29" t="s">
        <v>265</v>
      </c>
      <c r="R188" s="48"/>
    </row>
    <row r="189" spans="6:18" s="20" customFormat="1" ht="12.75">
      <c r="F189" s="9">
        <v>187</v>
      </c>
      <c r="G189" s="13" t="s">
        <v>247</v>
      </c>
      <c r="H189" s="11" t="s">
        <v>244</v>
      </c>
      <c r="J189" s="29" t="s">
        <v>658</v>
      </c>
      <c r="K189" s="30" t="s">
        <v>659</v>
      </c>
      <c r="L189" s="29" t="s">
        <v>265</v>
      </c>
      <c r="R189" s="48"/>
    </row>
    <row r="190" spans="6:18" s="20" customFormat="1" ht="12.75">
      <c r="F190" s="9">
        <v>188</v>
      </c>
      <c r="G190" s="13" t="s">
        <v>248</v>
      </c>
      <c r="H190" s="11" t="s">
        <v>244</v>
      </c>
      <c r="J190" s="29" t="s">
        <v>660</v>
      </c>
      <c r="K190" s="30" t="s">
        <v>661</v>
      </c>
      <c r="L190" s="29" t="s">
        <v>265</v>
      </c>
      <c r="R190" s="48"/>
    </row>
    <row r="191" spans="6:18" s="20" customFormat="1" ht="12.75">
      <c r="F191" s="9">
        <v>189</v>
      </c>
      <c r="G191" s="13" t="s">
        <v>249</v>
      </c>
      <c r="H191" s="11" t="s">
        <v>244</v>
      </c>
      <c r="J191" s="29" t="s">
        <v>662</v>
      </c>
      <c r="K191" s="30" t="s">
        <v>663</v>
      </c>
      <c r="L191" s="29" t="s">
        <v>58</v>
      </c>
      <c r="R191" s="48"/>
    </row>
    <row r="192" spans="6:18" s="20" customFormat="1" ht="12.75">
      <c r="F192" s="9">
        <v>190</v>
      </c>
      <c r="G192" s="13" t="s">
        <v>250</v>
      </c>
      <c r="H192" s="11" t="s">
        <v>244</v>
      </c>
      <c r="J192" s="29" t="s">
        <v>664</v>
      </c>
      <c r="K192" s="30" t="s">
        <v>665</v>
      </c>
      <c r="L192" s="29" t="s">
        <v>148</v>
      </c>
      <c r="R192" s="48"/>
    </row>
    <row r="193" spans="6:18" s="20" customFormat="1" ht="12.75">
      <c r="F193" s="9">
        <v>191</v>
      </c>
      <c r="G193" s="13" t="s">
        <v>251</v>
      </c>
      <c r="H193" s="11" t="s">
        <v>5</v>
      </c>
      <c r="J193" s="29" t="s">
        <v>666</v>
      </c>
      <c r="K193" s="30" t="s">
        <v>667</v>
      </c>
      <c r="L193" s="29" t="s">
        <v>12</v>
      </c>
      <c r="R193" s="48"/>
    </row>
    <row r="194" spans="6:18" s="20" customFormat="1" ht="12.75">
      <c r="F194" s="9">
        <v>192</v>
      </c>
      <c r="G194" s="13" t="s">
        <v>252</v>
      </c>
      <c r="H194" s="11" t="s">
        <v>204</v>
      </c>
      <c r="J194" s="29" t="s">
        <v>668</v>
      </c>
      <c r="K194" s="30" t="s">
        <v>669</v>
      </c>
      <c r="L194" s="29" t="s">
        <v>265</v>
      </c>
      <c r="R194" s="48"/>
    </row>
    <row r="195" spans="6:18" s="20" customFormat="1" ht="12.75">
      <c r="F195" s="9">
        <v>193</v>
      </c>
      <c r="G195" s="13" t="s">
        <v>253</v>
      </c>
      <c r="H195" s="11" t="s">
        <v>29</v>
      </c>
      <c r="J195" s="29" t="s">
        <v>670</v>
      </c>
      <c r="K195" s="30" t="s">
        <v>671</v>
      </c>
      <c r="L195" s="29" t="s">
        <v>19</v>
      </c>
      <c r="R195" s="48"/>
    </row>
    <row r="196" spans="6:18" s="20" customFormat="1" ht="12.75">
      <c r="F196" s="9">
        <v>194</v>
      </c>
      <c r="G196" s="13" t="s">
        <v>254</v>
      </c>
      <c r="H196" s="11" t="s">
        <v>29</v>
      </c>
      <c r="J196" s="29" t="s">
        <v>672</v>
      </c>
      <c r="K196" s="30" t="s">
        <v>673</v>
      </c>
      <c r="L196" s="29" t="s">
        <v>265</v>
      </c>
      <c r="R196" s="48"/>
    </row>
    <row r="197" spans="6:18" s="20" customFormat="1" ht="12.75">
      <c r="F197" s="9">
        <v>195</v>
      </c>
      <c r="G197" s="13" t="s">
        <v>255</v>
      </c>
      <c r="H197" s="11" t="s">
        <v>29</v>
      </c>
      <c r="J197" s="29" t="s">
        <v>674</v>
      </c>
      <c r="K197" s="30" t="s">
        <v>675</v>
      </c>
      <c r="L197" s="29" t="s">
        <v>265</v>
      </c>
      <c r="R197" s="48"/>
    </row>
    <row r="198" spans="6:18" s="20" customFormat="1" ht="12.75">
      <c r="F198" s="9">
        <v>196</v>
      </c>
      <c r="G198" s="13" t="s">
        <v>256</v>
      </c>
      <c r="H198" s="11" t="s">
        <v>29</v>
      </c>
      <c r="J198" s="29" t="s">
        <v>676</v>
      </c>
      <c r="K198" s="30" t="s">
        <v>677</v>
      </c>
      <c r="L198" s="29" t="s">
        <v>58</v>
      </c>
      <c r="R198" s="48"/>
    </row>
    <row r="199" spans="6:18" s="20" customFormat="1" ht="12.75">
      <c r="F199" s="9">
        <v>197</v>
      </c>
      <c r="G199" s="13" t="s">
        <v>257</v>
      </c>
      <c r="H199" s="11" t="s">
        <v>29</v>
      </c>
      <c r="J199" s="29" t="s">
        <v>678</v>
      </c>
      <c r="K199" s="30" t="s">
        <v>679</v>
      </c>
      <c r="L199" s="29" t="s">
        <v>3</v>
      </c>
      <c r="R199" s="48"/>
    </row>
    <row r="200" spans="6:18" s="20" customFormat="1" ht="12.75">
      <c r="F200" s="9">
        <v>198</v>
      </c>
      <c r="G200" s="13" t="s">
        <v>258</v>
      </c>
      <c r="H200" s="11" t="s">
        <v>29</v>
      </c>
      <c r="J200" s="29" t="s">
        <v>680</v>
      </c>
      <c r="K200" s="30" t="s">
        <v>681</v>
      </c>
      <c r="L200" s="29" t="s">
        <v>3</v>
      </c>
      <c r="R200" s="48"/>
    </row>
    <row r="201" spans="6:18" s="20" customFormat="1" ht="12.75">
      <c r="F201" s="9">
        <v>199</v>
      </c>
      <c r="G201" s="13" t="s">
        <v>916</v>
      </c>
      <c r="H201" s="11" t="s">
        <v>259</v>
      </c>
      <c r="J201" s="29" t="s">
        <v>682</v>
      </c>
      <c r="K201" s="30" t="s">
        <v>683</v>
      </c>
      <c r="L201" s="29" t="s">
        <v>307</v>
      </c>
      <c r="R201" s="48"/>
    </row>
    <row r="202" spans="6:18" s="20" customFormat="1" ht="12.75">
      <c r="F202" s="9">
        <v>200</v>
      </c>
      <c r="G202" s="13" t="s">
        <v>917</v>
      </c>
      <c r="H202" s="11" t="s">
        <v>14</v>
      </c>
      <c r="J202" s="29" t="s">
        <v>684</v>
      </c>
      <c r="K202" s="30" t="s">
        <v>685</v>
      </c>
      <c r="L202" s="29" t="s">
        <v>265</v>
      </c>
      <c r="R202" s="48"/>
    </row>
    <row r="203" spans="6:18" s="20" customFormat="1" ht="12.75">
      <c r="F203" s="9">
        <v>201</v>
      </c>
      <c r="G203" s="13" t="s">
        <v>260</v>
      </c>
      <c r="H203" s="11" t="s">
        <v>14</v>
      </c>
      <c r="J203" s="29" t="s">
        <v>686</v>
      </c>
      <c r="K203" s="30" t="s">
        <v>687</v>
      </c>
      <c r="L203" s="29" t="s">
        <v>125</v>
      </c>
      <c r="R203" s="48"/>
    </row>
    <row r="204" spans="6:18" s="20" customFormat="1" ht="12.75">
      <c r="F204" s="9">
        <v>202</v>
      </c>
      <c r="G204" s="13" t="s">
        <v>918</v>
      </c>
      <c r="H204" s="11" t="s">
        <v>261</v>
      </c>
      <c r="J204" s="29" t="s">
        <v>688</v>
      </c>
      <c r="K204" s="30" t="s">
        <v>689</v>
      </c>
      <c r="L204" s="29" t="s">
        <v>265</v>
      </c>
      <c r="R204" s="48"/>
    </row>
    <row r="205" spans="6:18" s="20" customFormat="1" ht="12.75">
      <c r="F205" s="22">
        <v>203</v>
      </c>
      <c r="G205" s="25" t="s">
        <v>841</v>
      </c>
      <c r="H205" s="1" t="s">
        <v>5</v>
      </c>
      <c r="J205" s="29" t="s">
        <v>690</v>
      </c>
      <c r="K205" s="30" t="s">
        <v>691</v>
      </c>
      <c r="L205" s="29" t="s">
        <v>16</v>
      </c>
      <c r="R205" s="48"/>
    </row>
    <row r="206" spans="6:18" s="20" customFormat="1" ht="12.75">
      <c r="F206" s="22">
        <v>204</v>
      </c>
      <c r="G206" s="25" t="s">
        <v>842</v>
      </c>
      <c r="H206" s="1" t="s">
        <v>5</v>
      </c>
      <c r="J206" s="29" t="s">
        <v>692</v>
      </c>
      <c r="K206" s="30" t="s">
        <v>693</v>
      </c>
      <c r="L206" s="29" t="s">
        <v>148</v>
      </c>
      <c r="R206" s="48"/>
    </row>
    <row r="207" spans="6:18" s="20" customFormat="1" ht="12.75">
      <c r="F207" s="22">
        <v>205</v>
      </c>
      <c r="G207" s="25" t="s">
        <v>843</v>
      </c>
      <c r="H207" s="1" t="s">
        <v>5</v>
      </c>
      <c r="J207" s="29" t="s">
        <v>694</v>
      </c>
      <c r="K207" s="30" t="s">
        <v>695</v>
      </c>
      <c r="L207" s="29" t="s">
        <v>16</v>
      </c>
      <c r="R207" s="48"/>
    </row>
    <row r="208" spans="6:18" s="20" customFormat="1" ht="12.75">
      <c r="F208" s="22">
        <v>206</v>
      </c>
      <c r="G208" s="25" t="s">
        <v>844</v>
      </c>
      <c r="H208" s="1" t="s">
        <v>23</v>
      </c>
      <c r="J208" s="29" t="s">
        <v>696</v>
      </c>
      <c r="K208" s="30" t="s">
        <v>697</v>
      </c>
      <c r="L208" s="29" t="s">
        <v>204</v>
      </c>
      <c r="R208" s="48"/>
    </row>
    <row r="209" spans="6:18" s="20" customFormat="1" ht="12.75">
      <c r="F209" s="22">
        <v>207</v>
      </c>
      <c r="G209" s="25" t="s">
        <v>845</v>
      </c>
      <c r="H209" s="1" t="s">
        <v>23</v>
      </c>
      <c r="J209" s="29" t="s">
        <v>698</v>
      </c>
      <c r="K209" s="30" t="s">
        <v>699</v>
      </c>
      <c r="L209" s="29" t="s">
        <v>265</v>
      </c>
      <c r="R209" s="48"/>
    </row>
    <row r="210" spans="6:18" s="20" customFormat="1" ht="12.75">
      <c r="F210" s="22">
        <v>208</v>
      </c>
      <c r="G210" s="25" t="s">
        <v>846</v>
      </c>
      <c r="H210" s="3" t="s">
        <v>5</v>
      </c>
      <c r="J210" s="29" t="s">
        <v>700</v>
      </c>
      <c r="K210" s="30" t="s">
        <v>701</v>
      </c>
      <c r="L210" s="29" t="s">
        <v>16</v>
      </c>
      <c r="R210" s="48"/>
    </row>
    <row r="211" spans="6:18" s="20" customFormat="1" ht="12.75">
      <c r="F211" s="22">
        <v>209</v>
      </c>
      <c r="G211" s="25" t="s">
        <v>847</v>
      </c>
      <c r="H211" s="3" t="s">
        <v>5</v>
      </c>
      <c r="J211" s="29" t="s">
        <v>702</v>
      </c>
      <c r="K211" s="30" t="s">
        <v>703</v>
      </c>
      <c r="L211" s="29" t="s">
        <v>148</v>
      </c>
      <c r="R211" s="48"/>
    </row>
    <row r="212" spans="6:18" s="20" customFormat="1" ht="12.75">
      <c r="F212" s="22">
        <v>210</v>
      </c>
      <c r="G212" s="25" t="s">
        <v>848</v>
      </c>
      <c r="H212" s="3" t="s">
        <v>23</v>
      </c>
      <c r="J212" s="29" t="s">
        <v>704</v>
      </c>
      <c r="K212" s="30" t="s">
        <v>705</v>
      </c>
      <c r="L212" s="29" t="s">
        <v>16</v>
      </c>
      <c r="R212" s="48"/>
    </row>
    <row r="213" spans="6:18" s="20" customFormat="1" ht="12.75">
      <c r="F213" s="22">
        <v>211</v>
      </c>
      <c r="G213" s="25" t="s">
        <v>849</v>
      </c>
      <c r="H213" s="3" t="s">
        <v>5</v>
      </c>
      <c r="J213" s="29" t="s">
        <v>706</v>
      </c>
      <c r="K213" s="30" t="s">
        <v>707</v>
      </c>
      <c r="L213" s="29" t="s">
        <v>265</v>
      </c>
      <c r="R213" s="48"/>
    </row>
    <row r="214" spans="6:18" s="20" customFormat="1" ht="12.75">
      <c r="F214" s="22">
        <v>212</v>
      </c>
      <c r="G214" s="25" t="s">
        <v>850</v>
      </c>
      <c r="H214" s="3" t="s">
        <v>5</v>
      </c>
      <c r="J214" s="29" t="s">
        <v>708</v>
      </c>
      <c r="K214" s="30" t="s">
        <v>709</v>
      </c>
      <c r="L214" s="29" t="s">
        <v>16</v>
      </c>
      <c r="R214" s="48"/>
    </row>
    <row r="215" spans="6:18" s="20" customFormat="1" ht="12.75">
      <c r="F215" s="22">
        <v>213</v>
      </c>
      <c r="G215" s="25" t="s">
        <v>851</v>
      </c>
      <c r="H215" s="3" t="s">
        <v>5</v>
      </c>
      <c r="J215" s="29" t="s">
        <v>710</v>
      </c>
      <c r="K215" s="30" t="s">
        <v>711</v>
      </c>
      <c r="L215" s="29" t="s">
        <v>265</v>
      </c>
      <c r="R215" s="48"/>
    </row>
    <row r="216" spans="6:18" s="20" customFormat="1" ht="12.75">
      <c r="F216" s="22">
        <v>214</v>
      </c>
      <c r="G216" s="25" t="s">
        <v>852</v>
      </c>
      <c r="H216" s="3" t="s">
        <v>5</v>
      </c>
      <c r="J216" s="29" t="s">
        <v>712</v>
      </c>
      <c r="K216" s="30" t="s">
        <v>713</v>
      </c>
      <c r="L216" s="29" t="s">
        <v>265</v>
      </c>
      <c r="R216" s="48"/>
    </row>
    <row r="217" spans="6:18" s="20" customFormat="1" ht="12.75">
      <c r="F217" s="22">
        <v>215</v>
      </c>
      <c r="G217" s="25" t="s">
        <v>853</v>
      </c>
      <c r="H217" s="3" t="s">
        <v>5</v>
      </c>
      <c r="J217" s="29" t="s">
        <v>714</v>
      </c>
      <c r="K217" s="30" t="s">
        <v>715</v>
      </c>
      <c r="L217" s="29" t="s">
        <v>58</v>
      </c>
      <c r="R217" s="48"/>
    </row>
    <row r="218" spans="6:18" s="20" customFormat="1" ht="12.75">
      <c r="F218" s="22">
        <v>216</v>
      </c>
      <c r="G218" s="25" t="s">
        <v>854</v>
      </c>
      <c r="H218" s="3" t="s">
        <v>16</v>
      </c>
      <c r="J218" s="29" t="s">
        <v>716</v>
      </c>
      <c r="K218" s="30" t="s">
        <v>717</v>
      </c>
      <c r="L218" s="29" t="s">
        <v>265</v>
      </c>
      <c r="R218" s="48"/>
    </row>
    <row r="219" spans="6:18" s="20" customFormat="1" ht="12.75">
      <c r="F219" s="22">
        <v>217</v>
      </c>
      <c r="G219" s="25" t="s">
        <v>855</v>
      </c>
      <c r="H219" s="3" t="s">
        <v>5</v>
      </c>
      <c r="J219" s="29" t="s">
        <v>718</v>
      </c>
      <c r="K219" s="30" t="s">
        <v>719</v>
      </c>
      <c r="L219" s="29" t="s">
        <v>265</v>
      </c>
      <c r="R219" s="48"/>
    </row>
    <row r="220" spans="6:18" s="20" customFormat="1" ht="12.75">
      <c r="F220" s="22">
        <v>218</v>
      </c>
      <c r="G220" s="25" t="s">
        <v>856</v>
      </c>
      <c r="H220" s="3" t="s">
        <v>16</v>
      </c>
      <c r="J220" s="29" t="s">
        <v>720</v>
      </c>
      <c r="K220" s="30" t="s">
        <v>721</v>
      </c>
      <c r="L220" s="29" t="s">
        <v>29</v>
      </c>
      <c r="R220" s="48"/>
    </row>
    <row r="221" spans="6:18" s="20" customFormat="1" ht="12.75">
      <c r="F221" s="22">
        <v>219</v>
      </c>
      <c r="G221" s="25" t="s">
        <v>857</v>
      </c>
      <c r="H221" s="3" t="s">
        <v>23</v>
      </c>
      <c r="J221" s="29" t="s">
        <v>722</v>
      </c>
      <c r="K221" s="30" t="s">
        <v>723</v>
      </c>
      <c r="L221" s="29" t="s">
        <v>341</v>
      </c>
      <c r="R221" s="48"/>
    </row>
    <row r="222" spans="6:18" s="20" customFormat="1" ht="12.75">
      <c r="F222" s="22">
        <v>220</v>
      </c>
      <c r="G222" s="25" t="s">
        <v>858</v>
      </c>
      <c r="H222" s="3" t="s">
        <v>23</v>
      </c>
      <c r="J222" s="29" t="s">
        <v>724</v>
      </c>
      <c r="K222" s="30" t="s">
        <v>725</v>
      </c>
      <c r="L222" s="29" t="s">
        <v>265</v>
      </c>
      <c r="R222" s="48"/>
    </row>
    <row r="223" spans="6:18" s="20" customFormat="1" ht="12.75">
      <c r="F223" s="22">
        <v>221</v>
      </c>
      <c r="G223" s="25" t="s">
        <v>859</v>
      </c>
      <c r="H223" s="3" t="s">
        <v>5</v>
      </c>
      <c r="J223" s="29" t="s">
        <v>726</v>
      </c>
      <c r="K223" s="30" t="s">
        <v>727</v>
      </c>
      <c r="L223" s="29" t="s">
        <v>265</v>
      </c>
      <c r="R223" s="48"/>
    </row>
    <row r="224" spans="6:18" s="20" customFormat="1" ht="12.75">
      <c r="F224" s="22">
        <v>222</v>
      </c>
      <c r="G224" s="25" t="s">
        <v>860</v>
      </c>
      <c r="H224" s="3" t="s">
        <v>5</v>
      </c>
      <c r="J224" s="29" t="s">
        <v>728</v>
      </c>
      <c r="K224" s="30" t="s">
        <v>729</v>
      </c>
      <c r="L224" s="29" t="s">
        <v>23</v>
      </c>
      <c r="R224" s="48"/>
    </row>
    <row r="225" spans="6:18" s="20" customFormat="1" ht="12.75">
      <c r="F225" s="22">
        <v>223</v>
      </c>
      <c r="G225" s="25" t="s">
        <v>861</v>
      </c>
      <c r="H225" s="3" t="s">
        <v>5</v>
      </c>
      <c r="J225" s="29" t="s">
        <v>730</v>
      </c>
      <c r="K225" s="30" t="s">
        <v>731</v>
      </c>
      <c r="L225" s="29" t="s">
        <v>265</v>
      </c>
      <c r="R225" s="48"/>
    </row>
    <row r="226" spans="6:18" s="20" customFormat="1" ht="12.75">
      <c r="F226" s="22">
        <v>224</v>
      </c>
      <c r="G226" s="25" t="s">
        <v>862</v>
      </c>
      <c r="H226" s="3" t="s">
        <v>5</v>
      </c>
      <c r="J226" s="29" t="s">
        <v>732</v>
      </c>
      <c r="K226" s="30" t="s">
        <v>733</v>
      </c>
      <c r="L226" s="29" t="s">
        <v>265</v>
      </c>
      <c r="R226" s="48"/>
    </row>
    <row r="227" spans="6:18" s="20" customFormat="1" ht="12.75">
      <c r="F227" s="22">
        <v>225</v>
      </c>
      <c r="G227" s="25" t="s">
        <v>863</v>
      </c>
      <c r="H227" s="3" t="s">
        <v>23</v>
      </c>
      <c r="J227" s="29" t="s">
        <v>734</v>
      </c>
      <c r="K227" s="30" t="s">
        <v>735</v>
      </c>
      <c r="L227" s="29" t="s">
        <v>265</v>
      </c>
      <c r="R227" s="48"/>
    </row>
    <row r="228" spans="6:18" s="20" customFormat="1" ht="12.75">
      <c r="F228" s="22">
        <v>226</v>
      </c>
      <c r="G228" s="25" t="s">
        <v>864</v>
      </c>
      <c r="H228" s="3" t="s">
        <v>23</v>
      </c>
      <c r="J228" s="29" t="s">
        <v>736</v>
      </c>
      <c r="K228" s="30" t="s">
        <v>737</v>
      </c>
      <c r="L228" s="29" t="s">
        <v>265</v>
      </c>
      <c r="R228" s="48"/>
    </row>
    <row r="229" spans="6:18" s="20" customFormat="1" ht="12.75">
      <c r="F229" s="22">
        <v>227</v>
      </c>
      <c r="G229" s="25" t="s">
        <v>865</v>
      </c>
      <c r="H229" s="3" t="s">
        <v>23</v>
      </c>
      <c r="J229" s="29" t="s">
        <v>738</v>
      </c>
      <c r="K229" s="30" t="s">
        <v>739</v>
      </c>
      <c r="L229" s="29" t="s">
        <v>23</v>
      </c>
      <c r="R229" s="48"/>
    </row>
    <row r="230" spans="6:18" s="20" customFormat="1" ht="12.75">
      <c r="F230" s="22">
        <v>228</v>
      </c>
      <c r="G230" s="25" t="s">
        <v>866</v>
      </c>
      <c r="H230" s="3" t="s">
        <v>148</v>
      </c>
      <c r="J230" s="29" t="s">
        <v>1048</v>
      </c>
      <c r="K230" s="30" t="s">
        <v>1049</v>
      </c>
      <c r="L230" s="29" t="s">
        <v>16</v>
      </c>
      <c r="R230" s="48"/>
    </row>
    <row r="231" spans="6:18" s="20" customFormat="1" ht="12.75">
      <c r="F231" s="22">
        <v>229</v>
      </c>
      <c r="G231" s="25" t="s">
        <v>867</v>
      </c>
      <c r="H231" s="3" t="s">
        <v>23</v>
      </c>
      <c r="J231" s="29" t="s">
        <v>740</v>
      </c>
      <c r="K231" s="30" t="s">
        <v>741</v>
      </c>
      <c r="L231" s="29" t="s">
        <v>265</v>
      </c>
      <c r="R231" s="48"/>
    </row>
    <row r="232" spans="6:18" s="20" customFormat="1" ht="12.75">
      <c r="F232" s="22">
        <v>230</v>
      </c>
      <c r="G232" s="25" t="s">
        <v>868</v>
      </c>
      <c r="H232" s="28" t="s">
        <v>5</v>
      </c>
      <c r="J232" s="29" t="s">
        <v>742</v>
      </c>
      <c r="K232" s="30" t="s">
        <v>743</v>
      </c>
      <c r="L232" s="29" t="s">
        <v>265</v>
      </c>
      <c r="R232" s="48"/>
    </row>
    <row r="233" spans="6:18" s="20" customFormat="1" ht="12.75">
      <c r="F233" s="22">
        <v>231</v>
      </c>
      <c r="G233" s="25" t="s">
        <v>869</v>
      </c>
      <c r="H233" s="3" t="s">
        <v>552</v>
      </c>
      <c r="J233" s="29" t="s">
        <v>744</v>
      </c>
      <c r="K233" s="30" t="s">
        <v>745</v>
      </c>
      <c r="L233" s="29" t="s">
        <v>265</v>
      </c>
      <c r="R233" s="48"/>
    </row>
    <row r="234" spans="6:18" s="20" customFormat="1" ht="12.75">
      <c r="F234" s="22">
        <v>232</v>
      </c>
      <c r="G234" s="25" t="s">
        <v>870</v>
      </c>
      <c r="H234" s="3" t="s">
        <v>84</v>
      </c>
      <c r="J234" s="29" t="s">
        <v>746</v>
      </c>
      <c r="K234" s="30" t="s">
        <v>747</v>
      </c>
      <c r="L234" s="29" t="s">
        <v>204</v>
      </c>
      <c r="R234" s="48"/>
    </row>
    <row r="235" spans="6:18" s="20" customFormat="1" ht="12.75">
      <c r="F235" s="22">
        <v>233</v>
      </c>
      <c r="G235" s="25" t="s">
        <v>871</v>
      </c>
      <c r="H235" s="3" t="s">
        <v>204</v>
      </c>
      <c r="J235" s="29" t="s">
        <v>748</v>
      </c>
      <c r="K235" s="30" t="s">
        <v>749</v>
      </c>
      <c r="L235" s="29" t="s">
        <v>148</v>
      </c>
      <c r="R235" s="48"/>
    </row>
    <row r="236" spans="6:18" s="20" customFormat="1" ht="12.75">
      <c r="F236" s="22">
        <v>234</v>
      </c>
      <c r="G236" s="25" t="s">
        <v>872</v>
      </c>
      <c r="H236" s="3" t="s">
        <v>204</v>
      </c>
      <c r="J236" s="29" t="s">
        <v>750</v>
      </c>
      <c r="K236" s="30" t="s">
        <v>751</v>
      </c>
      <c r="L236" s="29" t="s">
        <v>265</v>
      </c>
      <c r="R236" s="48"/>
    </row>
    <row r="237" spans="6:18" s="20" customFormat="1" ht="12.75">
      <c r="F237" s="22">
        <v>235</v>
      </c>
      <c r="G237" s="25" t="s">
        <v>873</v>
      </c>
      <c r="H237" s="3" t="s">
        <v>191</v>
      </c>
      <c r="J237" s="29" t="s">
        <v>752</v>
      </c>
      <c r="K237" s="30" t="s">
        <v>753</v>
      </c>
      <c r="L237" s="29" t="s">
        <v>265</v>
      </c>
      <c r="R237" s="48"/>
    </row>
    <row r="238" spans="6:18" s="20" customFormat="1" ht="12.75">
      <c r="F238" s="22">
        <v>236</v>
      </c>
      <c r="G238" s="25" t="s">
        <v>874</v>
      </c>
      <c r="H238" s="3" t="s">
        <v>204</v>
      </c>
      <c r="J238" s="29" t="s">
        <v>754</v>
      </c>
      <c r="K238" s="30" t="s">
        <v>755</v>
      </c>
      <c r="L238" s="29" t="s">
        <v>265</v>
      </c>
      <c r="R238" s="48"/>
    </row>
    <row r="239" spans="6:18" s="20" customFormat="1" ht="12.75">
      <c r="F239" s="22">
        <v>237</v>
      </c>
      <c r="G239" s="25" t="s">
        <v>875</v>
      </c>
      <c r="H239" s="3" t="s">
        <v>364</v>
      </c>
      <c r="J239" s="29" t="s">
        <v>756</v>
      </c>
      <c r="K239" s="30" t="s">
        <v>757</v>
      </c>
      <c r="L239" s="29" t="s">
        <v>265</v>
      </c>
      <c r="R239" s="48"/>
    </row>
    <row r="240" spans="6:18" s="20" customFormat="1" ht="12.75">
      <c r="F240" s="22">
        <v>238</v>
      </c>
      <c r="G240" s="25" t="s">
        <v>876</v>
      </c>
      <c r="H240" s="3" t="s">
        <v>191</v>
      </c>
      <c r="J240" s="29" t="s">
        <v>758</v>
      </c>
      <c r="K240" s="30" t="s">
        <v>759</v>
      </c>
      <c r="L240" s="29" t="s">
        <v>58</v>
      </c>
      <c r="R240" s="48"/>
    </row>
    <row r="241" spans="6:18" s="20" customFormat="1" ht="12.75">
      <c r="F241" s="22">
        <v>239</v>
      </c>
      <c r="G241" s="25" t="s">
        <v>877</v>
      </c>
      <c r="H241" s="3" t="s">
        <v>204</v>
      </c>
      <c r="J241" s="29" t="s">
        <v>760</v>
      </c>
      <c r="K241" s="30" t="s">
        <v>761</v>
      </c>
      <c r="L241" s="29" t="s">
        <v>265</v>
      </c>
      <c r="R241" s="48"/>
    </row>
    <row r="242" spans="6:18" s="20" customFormat="1" ht="12.75">
      <c r="F242" s="22">
        <v>240</v>
      </c>
      <c r="G242" s="25" t="s">
        <v>878</v>
      </c>
      <c r="H242" s="3" t="s">
        <v>191</v>
      </c>
      <c r="J242" s="29" t="s">
        <v>762</v>
      </c>
      <c r="K242" s="30" t="s">
        <v>763</v>
      </c>
      <c r="L242" s="29" t="s">
        <v>19</v>
      </c>
      <c r="R242" s="48"/>
    </row>
    <row r="243" spans="6:18" s="20" customFormat="1" ht="12.75">
      <c r="F243" s="22">
        <v>241</v>
      </c>
      <c r="G243" s="25" t="s">
        <v>879</v>
      </c>
      <c r="H243" s="3" t="s">
        <v>191</v>
      </c>
      <c r="J243" s="29" t="s">
        <v>764</v>
      </c>
      <c r="K243" s="30" t="s">
        <v>765</v>
      </c>
      <c r="L243" s="29" t="s">
        <v>19</v>
      </c>
      <c r="R243" s="48"/>
    </row>
    <row r="244" spans="6:18" s="20" customFormat="1" ht="12.75">
      <c r="F244" s="22">
        <v>242</v>
      </c>
      <c r="G244" s="25" t="s">
        <v>880</v>
      </c>
      <c r="H244" s="3" t="s">
        <v>84</v>
      </c>
      <c r="J244" s="29" t="s">
        <v>766</v>
      </c>
      <c r="K244" s="30" t="s">
        <v>767</v>
      </c>
      <c r="L244" s="29" t="s">
        <v>19</v>
      </c>
      <c r="R244" s="48"/>
    </row>
    <row r="245" spans="6:18" s="20" customFormat="1" ht="12.75">
      <c r="F245" s="22">
        <v>243</v>
      </c>
      <c r="G245" s="25" t="s">
        <v>881</v>
      </c>
      <c r="H245" s="3" t="s">
        <v>84</v>
      </c>
      <c r="J245" s="29" t="s">
        <v>768</v>
      </c>
      <c r="K245" s="30" t="s">
        <v>769</v>
      </c>
      <c r="L245" s="29" t="s">
        <v>29</v>
      </c>
      <c r="R245" s="48"/>
    </row>
    <row r="246" spans="6:18" s="20" customFormat="1" ht="12.75">
      <c r="F246" s="22">
        <v>244</v>
      </c>
      <c r="G246" s="25" t="s">
        <v>882</v>
      </c>
      <c r="H246" s="3" t="s">
        <v>84</v>
      </c>
      <c r="J246" s="29" t="s">
        <v>770</v>
      </c>
      <c r="K246" s="30" t="s">
        <v>771</v>
      </c>
      <c r="L246" s="29" t="s">
        <v>19</v>
      </c>
      <c r="R246" s="48"/>
    </row>
    <row r="247" spans="6:18" s="20" customFormat="1" ht="12.75">
      <c r="F247" s="22">
        <v>245</v>
      </c>
      <c r="G247" s="25" t="s">
        <v>883</v>
      </c>
      <c r="H247" s="3" t="s">
        <v>84</v>
      </c>
      <c r="J247" s="29" t="s">
        <v>772</v>
      </c>
      <c r="K247" s="30" t="s">
        <v>773</v>
      </c>
      <c r="L247" s="29" t="s">
        <v>12</v>
      </c>
      <c r="R247" s="48"/>
    </row>
    <row r="248" spans="6:18" s="20" customFormat="1" ht="12.75">
      <c r="F248" s="22">
        <v>246</v>
      </c>
      <c r="G248" s="25" t="s">
        <v>884</v>
      </c>
      <c r="H248" s="3" t="s">
        <v>552</v>
      </c>
      <c r="J248" s="29" t="s">
        <v>1084</v>
      </c>
      <c r="K248" s="30" t="s">
        <v>1085</v>
      </c>
      <c r="L248" s="29" t="s">
        <v>19</v>
      </c>
      <c r="R248" s="48"/>
    </row>
    <row r="249" spans="6:18" s="20" customFormat="1" ht="12.75">
      <c r="F249" s="22">
        <v>247</v>
      </c>
      <c r="G249" s="25" t="s">
        <v>885</v>
      </c>
      <c r="H249" s="3" t="s">
        <v>552</v>
      </c>
      <c r="J249" s="29" t="s">
        <v>774</v>
      </c>
      <c r="K249" s="30" t="s">
        <v>775</v>
      </c>
      <c r="L249" s="29" t="s">
        <v>12</v>
      </c>
      <c r="R249" s="48"/>
    </row>
    <row r="250" spans="6:18" s="20" customFormat="1" ht="12.75">
      <c r="F250" s="22">
        <v>248</v>
      </c>
      <c r="G250" s="25" t="s">
        <v>886</v>
      </c>
      <c r="H250" s="3" t="s">
        <v>204</v>
      </c>
      <c r="J250" s="29" t="s">
        <v>776</v>
      </c>
      <c r="K250" s="30" t="s">
        <v>777</v>
      </c>
      <c r="L250" s="29" t="s">
        <v>12</v>
      </c>
      <c r="R250" s="48"/>
    </row>
    <row r="251" spans="6:18" s="20" customFormat="1" ht="12.75">
      <c r="F251" s="22">
        <v>249</v>
      </c>
      <c r="G251" s="25" t="s">
        <v>887</v>
      </c>
      <c r="H251" s="3" t="s">
        <v>552</v>
      </c>
      <c r="J251" s="29" t="s">
        <v>778</v>
      </c>
      <c r="K251" s="30" t="s">
        <v>779</v>
      </c>
      <c r="L251" s="29" t="s">
        <v>12</v>
      </c>
      <c r="R251" s="48"/>
    </row>
    <row r="252" spans="6:18" s="20" customFormat="1" ht="12.75">
      <c r="F252" s="22">
        <v>250</v>
      </c>
      <c r="G252" s="25" t="s">
        <v>888</v>
      </c>
      <c r="H252" s="3" t="s">
        <v>552</v>
      </c>
      <c r="J252" s="29" t="s">
        <v>780</v>
      </c>
      <c r="K252" s="30" t="s">
        <v>781</v>
      </c>
      <c r="L252" s="29" t="s">
        <v>12</v>
      </c>
      <c r="R252" s="48"/>
    </row>
    <row r="253" spans="6:18" s="20" customFormat="1" ht="12.75">
      <c r="F253" s="22">
        <v>251</v>
      </c>
      <c r="G253" s="25" t="s">
        <v>889</v>
      </c>
      <c r="H253" s="3" t="s">
        <v>552</v>
      </c>
      <c r="J253" s="29" t="s">
        <v>782</v>
      </c>
      <c r="K253" s="30" t="s">
        <v>783</v>
      </c>
      <c r="L253" s="29" t="s">
        <v>265</v>
      </c>
      <c r="R253" s="48"/>
    </row>
    <row r="254" spans="6:18" s="20" customFormat="1" ht="12.75">
      <c r="F254" s="22">
        <v>252</v>
      </c>
      <c r="G254" s="25" t="s">
        <v>890</v>
      </c>
      <c r="H254" s="3" t="s">
        <v>5</v>
      </c>
      <c r="J254" s="29" t="s">
        <v>784</v>
      </c>
      <c r="K254" s="30" t="s">
        <v>785</v>
      </c>
      <c r="L254" s="29" t="s">
        <v>265</v>
      </c>
      <c r="R254" s="48"/>
    </row>
    <row r="255" spans="6:18" s="20" customFormat="1" ht="12.75">
      <c r="F255" s="22">
        <v>253</v>
      </c>
      <c r="G255" s="25" t="s">
        <v>891</v>
      </c>
      <c r="H255" s="3" t="s">
        <v>5</v>
      </c>
      <c r="J255" s="29" t="s">
        <v>786</v>
      </c>
      <c r="K255" s="30" t="s">
        <v>787</v>
      </c>
      <c r="L255" s="29" t="s">
        <v>23</v>
      </c>
      <c r="R255" s="48"/>
    </row>
    <row r="256" spans="6:18" s="20" customFormat="1" ht="12.75">
      <c r="F256" s="22">
        <v>254</v>
      </c>
      <c r="G256" s="25" t="s">
        <v>892</v>
      </c>
      <c r="H256" s="3" t="s">
        <v>5</v>
      </c>
      <c r="J256" s="29" t="s">
        <v>788</v>
      </c>
      <c r="K256" s="30" t="s">
        <v>789</v>
      </c>
      <c r="L256" s="29" t="s">
        <v>23</v>
      </c>
      <c r="R256" s="48"/>
    </row>
    <row r="257" spans="6:18" s="20" customFormat="1" ht="12.75">
      <c r="F257" s="22">
        <v>255</v>
      </c>
      <c r="G257" s="25" t="s">
        <v>893</v>
      </c>
      <c r="H257" s="3" t="s">
        <v>5</v>
      </c>
      <c r="J257" s="29" t="s">
        <v>790</v>
      </c>
      <c r="K257" s="30" t="s">
        <v>791</v>
      </c>
      <c r="L257" s="29" t="s">
        <v>23</v>
      </c>
      <c r="R257" s="48"/>
    </row>
    <row r="258" spans="6:18" s="20" customFormat="1" ht="12.75">
      <c r="F258" s="22">
        <v>256</v>
      </c>
      <c r="G258" s="25" t="s">
        <v>894</v>
      </c>
      <c r="H258" s="3" t="s">
        <v>5</v>
      </c>
      <c r="J258" s="29" t="s">
        <v>792</v>
      </c>
      <c r="K258" s="30" t="s">
        <v>793</v>
      </c>
      <c r="L258" s="29" t="s">
        <v>23</v>
      </c>
      <c r="R258" s="48"/>
    </row>
    <row r="259" spans="6:18" s="20" customFormat="1" ht="12.75">
      <c r="F259" s="22">
        <v>257</v>
      </c>
      <c r="G259" s="25" t="s">
        <v>895</v>
      </c>
      <c r="H259" s="3" t="s">
        <v>5</v>
      </c>
      <c r="J259" s="29" t="s">
        <v>794</v>
      </c>
      <c r="K259" s="30" t="s">
        <v>795</v>
      </c>
      <c r="L259" s="29" t="s">
        <v>23</v>
      </c>
      <c r="R259" s="48"/>
    </row>
    <row r="260" spans="6:18" s="20" customFormat="1" ht="12.75">
      <c r="F260" s="22">
        <v>258</v>
      </c>
      <c r="G260" s="25" t="s">
        <v>896</v>
      </c>
      <c r="H260" s="3" t="s">
        <v>5</v>
      </c>
      <c r="J260" s="29" t="s">
        <v>796</v>
      </c>
      <c r="K260" s="30" t="s">
        <v>797</v>
      </c>
      <c r="L260" s="29" t="s">
        <v>23</v>
      </c>
      <c r="R260" s="48"/>
    </row>
    <row r="261" spans="6:18" s="20" customFormat="1" ht="12.75">
      <c r="F261" s="22">
        <v>259</v>
      </c>
      <c r="G261" s="25" t="s">
        <v>897</v>
      </c>
      <c r="H261" s="3" t="s">
        <v>5</v>
      </c>
      <c r="J261" s="29" t="s">
        <v>798</v>
      </c>
      <c r="K261" s="30" t="s">
        <v>799</v>
      </c>
      <c r="L261" s="29" t="s">
        <v>23</v>
      </c>
      <c r="R261" s="48"/>
    </row>
    <row r="262" spans="6:18" s="20" customFormat="1" ht="12.75">
      <c r="F262" s="22">
        <v>260</v>
      </c>
      <c r="G262" s="25" t="s">
        <v>898</v>
      </c>
      <c r="H262" s="3" t="s">
        <v>5</v>
      </c>
      <c r="J262" s="29" t="s">
        <v>1086</v>
      </c>
      <c r="K262" s="30" t="s">
        <v>1087</v>
      </c>
      <c r="L262" s="29" t="s">
        <v>16</v>
      </c>
      <c r="R262" s="48"/>
    </row>
    <row r="263" spans="6:18" s="20" customFormat="1" ht="12.75">
      <c r="F263" s="22">
        <v>261</v>
      </c>
      <c r="G263" s="25" t="s">
        <v>899</v>
      </c>
      <c r="H263" s="3" t="s">
        <v>5</v>
      </c>
      <c r="J263" s="29" t="s">
        <v>800</v>
      </c>
      <c r="K263" s="30" t="s">
        <v>801</v>
      </c>
      <c r="L263" s="29" t="s">
        <v>29</v>
      </c>
      <c r="R263" s="48"/>
    </row>
    <row r="264" spans="6:18" s="20" customFormat="1" ht="12.75">
      <c r="F264" s="22">
        <v>262</v>
      </c>
      <c r="G264" s="25" t="s">
        <v>900</v>
      </c>
      <c r="H264" s="3" t="s">
        <v>5</v>
      </c>
      <c r="J264" s="29" t="s">
        <v>802</v>
      </c>
      <c r="K264" s="30" t="s">
        <v>803</v>
      </c>
      <c r="L264" s="29" t="s">
        <v>29</v>
      </c>
      <c r="R264" s="48"/>
    </row>
    <row r="265" spans="6:18" s="20" customFormat="1" ht="12.75">
      <c r="F265" s="22">
        <v>263</v>
      </c>
      <c r="G265" s="25" t="s">
        <v>901</v>
      </c>
      <c r="H265" s="3" t="s">
        <v>5</v>
      </c>
      <c r="J265" s="29" t="s">
        <v>804</v>
      </c>
      <c r="K265" s="30" t="s">
        <v>805</v>
      </c>
      <c r="L265" s="29" t="s">
        <v>19</v>
      </c>
      <c r="R265" s="48"/>
    </row>
    <row r="266" spans="6:18" s="20" customFormat="1" ht="12.75">
      <c r="F266" s="22">
        <v>264</v>
      </c>
      <c r="G266" s="25" t="s">
        <v>902</v>
      </c>
      <c r="H266" s="3" t="s">
        <v>5</v>
      </c>
      <c r="J266" s="29" t="s">
        <v>806</v>
      </c>
      <c r="K266" s="30" t="s">
        <v>807</v>
      </c>
      <c r="L266" s="29" t="s">
        <v>19</v>
      </c>
      <c r="R266" s="48"/>
    </row>
    <row r="267" spans="6:18" s="20" customFormat="1" ht="12.75">
      <c r="F267" s="22">
        <v>265</v>
      </c>
      <c r="G267" s="25" t="s">
        <v>903</v>
      </c>
      <c r="H267" s="3" t="s">
        <v>5</v>
      </c>
      <c r="J267" s="29" t="s">
        <v>808</v>
      </c>
      <c r="K267" s="30" t="s">
        <v>809</v>
      </c>
      <c r="L267" s="29" t="s">
        <v>19</v>
      </c>
      <c r="R267" s="48"/>
    </row>
    <row r="268" spans="6:18" s="20" customFormat="1" ht="12.75">
      <c r="F268" s="22">
        <v>266</v>
      </c>
      <c r="G268" s="25" t="s">
        <v>904</v>
      </c>
      <c r="H268" s="3" t="s">
        <v>5</v>
      </c>
      <c r="J268" s="29" t="s">
        <v>810</v>
      </c>
      <c r="K268" s="30" t="s">
        <v>811</v>
      </c>
      <c r="L268" s="29" t="s">
        <v>29</v>
      </c>
      <c r="R268" s="48"/>
    </row>
    <row r="269" spans="6:18" s="20" customFormat="1" ht="12.75">
      <c r="F269" s="22">
        <v>267</v>
      </c>
      <c r="G269" s="25" t="s">
        <v>905</v>
      </c>
      <c r="H269" s="3" t="s">
        <v>5</v>
      </c>
      <c r="J269" s="29" t="s">
        <v>812</v>
      </c>
      <c r="K269" s="30" t="s">
        <v>813</v>
      </c>
      <c r="L269" s="29" t="s">
        <v>19</v>
      </c>
      <c r="R269" s="48"/>
    </row>
    <row r="270" spans="6:18" s="20" customFormat="1" ht="12.75">
      <c r="F270" s="22">
        <v>268</v>
      </c>
      <c r="G270" s="25" t="s">
        <v>906</v>
      </c>
      <c r="H270" s="3" t="s">
        <v>29</v>
      </c>
      <c r="J270" s="29" t="s">
        <v>814</v>
      </c>
      <c r="K270" s="30" t="s">
        <v>815</v>
      </c>
      <c r="L270" s="29" t="s">
        <v>19</v>
      </c>
      <c r="R270" s="48"/>
    </row>
    <row r="271" spans="6:18" s="20" customFormat="1" ht="12.75">
      <c r="F271" s="22">
        <v>269</v>
      </c>
      <c r="G271" s="25" t="s">
        <v>907</v>
      </c>
      <c r="H271" s="3" t="s">
        <v>29</v>
      </c>
      <c r="J271" s="29" t="s">
        <v>816</v>
      </c>
      <c r="K271" s="30" t="s">
        <v>817</v>
      </c>
      <c r="L271" s="29" t="s">
        <v>29</v>
      </c>
      <c r="R271" s="48"/>
    </row>
    <row r="272" spans="6:18" s="20" customFormat="1" ht="12.75">
      <c r="F272" s="22">
        <v>270</v>
      </c>
      <c r="G272" s="25" t="s">
        <v>908</v>
      </c>
      <c r="H272" s="3" t="s">
        <v>5</v>
      </c>
      <c r="J272" s="29" t="s">
        <v>1050</v>
      </c>
      <c r="K272" s="30" t="s">
        <v>1051</v>
      </c>
      <c r="L272" s="29" t="s">
        <v>29</v>
      </c>
      <c r="R272" s="48"/>
    </row>
    <row r="273" spans="6:18" s="20" customFormat="1" ht="12.75">
      <c r="F273" s="22">
        <v>271</v>
      </c>
      <c r="G273" s="25" t="s">
        <v>909</v>
      </c>
      <c r="H273" s="3" t="s">
        <v>29</v>
      </c>
      <c r="J273" s="29" t="s">
        <v>1052</v>
      </c>
      <c r="K273" s="30" t="s">
        <v>1053</v>
      </c>
      <c r="L273" s="10" t="s">
        <v>5</v>
      </c>
      <c r="R273" s="48"/>
    </row>
    <row r="274" spans="6:18" s="20" customFormat="1" ht="12.75">
      <c r="F274" s="22">
        <v>272</v>
      </c>
      <c r="G274" s="25" t="s">
        <v>910</v>
      </c>
      <c r="H274" s="3" t="s">
        <v>29</v>
      </c>
      <c r="J274" s="29" t="s">
        <v>818</v>
      </c>
      <c r="K274" s="30" t="s">
        <v>819</v>
      </c>
      <c r="L274" s="29" t="s">
        <v>265</v>
      </c>
      <c r="R274" s="48"/>
    </row>
    <row r="275" spans="6:18" s="20" customFormat="1" ht="12.75">
      <c r="F275" s="22">
        <v>273</v>
      </c>
      <c r="G275" s="25" t="s">
        <v>911</v>
      </c>
      <c r="H275" s="3" t="s">
        <v>16</v>
      </c>
      <c r="J275" s="80" t="s">
        <v>820</v>
      </c>
      <c r="K275" s="21" t="s">
        <v>821</v>
      </c>
      <c r="L275" s="80" t="s">
        <v>58</v>
      </c>
      <c r="R275" s="48"/>
    </row>
    <row r="276" spans="6:18" s="20" customFormat="1" ht="12.75">
      <c r="F276" s="22">
        <v>274</v>
      </c>
      <c r="G276" s="25" t="s">
        <v>912</v>
      </c>
      <c r="H276" s="3" t="s">
        <v>5</v>
      </c>
      <c r="J276" s="80" t="s">
        <v>822</v>
      </c>
      <c r="K276" s="21" t="s">
        <v>823</v>
      </c>
      <c r="L276" s="80" t="s">
        <v>265</v>
      </c>
      <c r="R276" s="48"/>
    </row>
    <row r="277" spans="6:18" s="20" customFormat="1" ht="12.75">
      <c r="F277" s="22">
        <v>275</v>
      </c>
      <c r="G277" s="25" t="s">
        <v>913</v>
      </c>
      <c r="H277" s="3" t="s">
        <v>16</v>
      </c>
      <c r="J277" s="80" t="s">
        <v>824</v>
      </c>
      <c r="K277" s="21" t="s">
        <v>825</v>
      </c>
      <c r="L277" s="80" t="s">
        <v>58</v>
      </c>
      <c r="R277" s="48"/>
    </row>
    <row r="278" spans="6:18" s="20" customFormat="1" ht="12.75">
      <c r="F278" s="22">
        <v>276</v>
      </c>
      <c r="G278" s="25" t="s">
        <v>914</v>
      </c>
      <c r="H278" s="3" t="s">
        <v>16</v>
      </c>
      <c r="J278" s="80" t="s">
        <v>1054</v>
      </c>
      <c r="K278" s="21" t="s">
        <v>1069</v>
      </c>
      <c r="L278" s="80" t="s">
        <v>23</v>
      </c>
      <c r="R278" s="48"/>
    </row>
    <row r="279" spans="6:18" s="20" customFormat="1" ht="12.75">
      <c r="F279" s="22">
        <v>277</v>
      </c>
      <c r="G279" s="25" t="s">
        <v>915</v>
      </c>
      <c r="H279" s="3" t="s">
        <v>5</v>
      </c>
      <c r="J279" s="80" t="s">
        <v>1055</v>
      </c>
      <c r="K279" s="21" t="s">
        <v>1070</v>
      </c>
      <c r="L279" s="80" t="s">
        <v>16</v>
      </c>
      <c r="R279" s="48"/>
    </row>
    <row r="280" spans="6:18">
      <c r="F280" s="22">
        <v>278</v>
      </c>
      <c r="G280" s="95" t="s">
        <v>1096</v>
      </c>
      <c r="H280" s="3" t="s">
        <v>5</v>
      </c>
      <c r="J280" s="80" t="s">
        <v>1056</v>
      </c>
      <c r="K280" s="21" t="s">
        <v>1071</v>
      </c>
      <c r="L280" s="80" t="s">
        <v>123</v>
      </c>
    </row>
    <row r="281" spans="6:18">
      <c r="F281" s="22">
        <v>279</v>
      </c>
      <c r="G281" s="95" t="s">
        <v>1097</v>
      </c>
      <c r="H281" s="3" t="s">
        <v>5</v>
      </c>
      <c r="J281" s="80" t="s">
        <v>1057</v>
      </c>
      <c r="K281" s="21" t="s">
        <v>1072</v>
      </c>
      <c r="L281" s="80" t="s">
        <v>148</v>
      </c>
    </row>
    <row r="282" spans="6:18">
      <c r="F282" s="22">
        <v>280</v>
      </c>
      <c r="G282" s="95" t="s">
        <v>1098</v>
      </c>
      <c r="H282" s="3" t="s">
        <v>5</v>
      </c>
      <c r="J282" s="80" t="s">
        <v>1058</v>
      </c>
      <c r="K282" s="21" t="s">
        <v>1073</v>
      </c>
      <c r="L282" s="80" t="s">
        <v>16</v>
      </c>
    </row>
    <row r="283" spans="6:18">
      <c r="F283" s="22">
        <v>281</v>
      </c>
      <c r="G283" s="95" t="s">
        <v>1099</v>
      </c>
      <c r="H283" s="3" t="s">
        <v>21</v>
      </c>
      <c r="J283" s="80" t="s">
        <v>1059</v>
      </c>
      <c r="K283" s="21" t="s">
        <v>1074</v>
      </c>
      <c r="L283" s="80" t="s">
        <v>29</v>
      </c>
    </row>
    <row r="284" spans="6:18">
      <c r="F284" s="22">
        <v>282</v>
      </c>
      <c r="G284" s="95" t="s">
        <v>1100</v>
      </c>
      <c r="H284" s="3" t="s">
        <v>5</v>
      </c>
      <c r="J284" s="80" t="s">
        <v>1060</v>
      </c>
      <c r="K284" s="21" t="s">
        <v>1075</v>
      </c>
      <c r="L284" s="80" t="s">
        <v>29</v>
      </c>
    </row>
    <row r="285" spans="6:18">
      <c r="F285" s="22">
        <v>283</v>
      </c>
      <c r="G285" s="95" t="s">
        <v>1101</v>
      </c>
      <c r="H285" s="3" t="s">
        <v>5</v>
      </c>
      <c r="J285" s="80" t="s">
        <v>1061</v>
      </c>
      <c r="K285" s="21" t="s">
        <v>1076</v>
      </c>
      <c r="L285" s="80" t="s">
        <v>19</v>
      </c>
    </row>
    <row r="286" spans="6:18">
      <c r="F286" s="22">
        <v>284</v>
      </c>
      <c r="G286" s="95" t="s">
        <v>1102</v>
      </c>
      <c r="H286" s="3" t="s">
        <v>216</v>
      </c>
      <c r="J286" s="80" t="s">
        <v>1062</v>
      </c>
      <c r="K286" s="21" t="s">
        <v>1077</v>
      </c>
      <c r="L286" s="80" t="s">
        <v>29</v>
      </c>
    </row>
    <row r="287" spans="6:18">
      <c r="F287" s="22">
        <v>285</v>
      </c>
      <c r="G287" s="95" t="s">
        <v>1103</v>
      </c>
      <c r="H287" s="3" t="s">
        <v>204</v>
      </c>
      <c r="J287" s="80" t="s">
        <v>1063</v>
      </c>
      <c r="K287" s="21" t="s">
        <v>1078</v>
      </c>
      <c r="L287" s="80" t="s">
        <v>29</v>
      </c>
    </row>
    <row r="288" spans="6:18">
      <c r="F288" s="22">
        <v>286</v>
      </c>
      <c r="G288" s="95" t="s">
        <v>1104</v>
      </c>
      <c r="H288" s="3" t="s">
        <v>545</v>
      </c>
      <c r="J288" s="80" t="s">
        <v>1064</v>
      </c>
      <c r="K288" s="21" t="s">
        <v>1079</v>
      </c>
      <c r="L288" s="80" t="s">
        <v>29</v>
      </c>
    </row>
    <row r="289" spans="6:12">
      <c r="F289" s="22">
        <v>287</v>
      </c>
      <c r="G289" s="95" t="s">
        <v>1105</v>
      </c>
      <c r="H289" s="3" t="s">
        <v>5</v>
      </c>
      <c r="J289" s="80" t="s">
        <v>1065</v>
      </c>
      <c r="K289" s="21" t="s">
        <v>1080</v>
      </c>
      <c r="L289" s="80" t="s">
        <v>29</v>
      </c>
    </row>
    <row r="290" spans="6:12">
      <c r="F290" s="22">
        <v>288</v>
      </c>
      <c r="G290" s="95" t="s">
        <v>1106</v>
      </c>
      <c r="H290" s="3" t="s">
        <v>5</v>
      </c>
      <c r="J290" s="80" t="s">
        <v>1066</v>
      </c>
      <c r="K290" s="21" t="s">
        <v>1081</v>
      </c>
      <c r="L290" s="80" t="s">
        <v>148</v>
      </c>
    </row>
    <row r="291" spans="6:12">
      <c r="F291" s="22">
        <v>289</v>
      </c>
      <c r="G291" s="95" t="s">
        <v>1107</v>
      </c>
      <c r="H291" s="3" t="s">
        <v>480</v>
      </c>
      <c r="J291" s="80" t="s">
        <v>1067</v>
      </c>
      <c r="K291" s="21" t="s">
        <v>1082</v>
      </c>
      <c r="L291" s="80" t="s">
        <v>148</v>
      </c>
    </row>
    <row r="292" spans="6:12">
      <c r="F292" s="22">
        <v>290</v>
      </c>
      <c r="G292" s="95" t="s">
        <v>1108</v>
      </c>
      <c r="H292" s="3" t="s">
        <v>259</v>
      </c>
      <c r="J292" s="80" t="s">
        <v>1068</v>
      </c>
      <c r="K292" s="21" t="s">
        <v>1083</v>
      </c>
      <c r="L292" s="80" t="s">
        <v>148</v>
      </c>
    </row>
    <row r="293" spans="6:12">
      <c r="F293" s="22">
        <v>291</v>
      </c>
      <c r="G293" s="95" t="s">
        <v>1109</v>
      </c>
      <c r="H293" s="1" t="s">
        <v>259</v>
      </c>
      <c r="J293" s="80" t="s">
        <v>826</v>
      </c>
      <c r="K293" s="21" t="s">
        <v>827</v>
      </c>
      <c r="L293" s="80" t="s">
        <v>265</v>
      </c>
    </row>
    <row r="294" spans="6:12">
      <c r="F294" s="22">
        <v>292</v>
      </c>
      <c r="G294" s="95" t="s">
        <v>1110</v>
      </c>
      <c r="H294" s="1" t="s">
        <v>480</v>
      </c>
      <c r="J294" s="80" t="s">
        <v>828</v>
      </c>
      <c r="K294" s="21" t="s">
        <v>829</v>
      </c>
      <c r="L294" s="80" t="s">
        <v>265</v>
      </c>
    </row>
    <row r="295" spans="6:12">
      <c r="F295" s="22">
        <v>293</v>
      </c>
      <c r="G295" s="95" t="s">
        <v>1111</v>
      </c>
      <c r="H295" s="1" t="s">
        <v>259</v>
      </c>
      <c r="J295" s="80" t="s">
        <v>1031</v>
      </c>
      <c r="K295" s="21" t="s">
        <v>1039</v>
      </c>
      <c r="L295" s="10" t="s">
        <v>5</v>
      </c>
    </row>
    <row r="296" spans="6:12">
      <c r="F296" s="22">
        <v>294</v>
      </c>
      <c r="G296" s="95" t="s">
        <v>1112</v>
      </c>
      <c r="H296" s="1" t="s">
        <v>480</v>
      </c>
      <c r="J296" s="80" t="s">
        <v>1032</v>
      </c>
      <c r="K296" s="21" t="s">
        <v>1041</v>
      </c>
      <c r="L296" s="80" t="s">
        <v>148</v>
      </c>
    </row>
    <row r="297" spans="6:12">
      <c r="F297" s="22">
        <v>295</v>
      </c>
      <c r="G297" s="95" t="s">
        <v>1113</v>
      </c>
      <c r="H297" s="1" t="s">
        <v>19</v>
      </c>
      <c r="J297" s="80" t="s">
        <v>1033</v>
      </c>
      <c r="K297" s="21" t="s">
        <v>1042</v>
      </c>
      <c r="L297" s="80" t="s">
        <v>29</v>
      </c>
    </row>
    <row r="298" spans="6:12">
      <c r="F298" s="22">
        <v>296</v>
      </c>
      <c r="G298" s="95" t="s">
        <v>1114</v>
      </c>
      <c r="H298" s="1" t="s">
        <v>19</v>
      </c>
      <c r="J298" s="80" t="s">
        <v>1034</v>
      </c>
      <c r="K298" s="21" t="s">
        <v>1043</v>
      </c>
      <c r="L298" s="80" t="s">
        <v>123</v>
      </c>
    </row>
    <row r="299" spans="6:12">
      <c r="F299" s="22">
        <v>297</v>
      </c>
      <c r="G299" s="95" t="s">
        <v>1115</v>
      </c>
      <c r="H299" s="1" t="s">
        <v>5</v>
      </c>
      <c r="J299" s="80" t="s">
        <v>1035</v>
      </c>
      <c r="K299" s="21" t="s">
        <v>1044</v>
      </c>
      <c r="L299" s="80" t="s">
        <v>29</v>
      </c>
    </row>
    <row r="300" spans="6:12">
      <c r="F300" s="22">
        <v>298</v>
      </c>
      <c r="G300" s="95" t="s">
        <v>1116</v>
      </c>
      <c r="H300" s="1" t="s">
        <v>5</v>
      </c>
      <c r="J300" s="80" t="s">
        <v>1036</v>
      </c>
      <c r="K300" s="21" t="s">
        <v>1045</v>
      </c>
      <c r="L300" s="80" t="s">
        <v>29</v>
      </c>
    </row>
    <row r="301" spans="6:12">
      <c r="F301" s="22">
        <v>299</v>
      </c>
      <c r="G301" s="95" t="s">
        <v>1117</v>
      </c>
      <c r="H301" s="1" t="s">
        <v>5</v>
      </c>
      <c r="J301" s="80" t="s">
        <v>1037</v>
      </c>
      <c r="K301" s="21" t="s">
        <v>1046</v>
      </c>
      <c r="L301" s="80" t="s">
        <v>29</v>
      </c>
    </row>
    <row r="302" spans="6:12">
      <c r="F302" s="22">
        <v>300</v>
      </c>
      <c r="G302" s="95" t="s">
        <v>1118</v>
      </c>
      <c r="H302" s="1" t="s">
        <v>5</v>
      </c>
      <c r="J302" s="80" t="s">
        <v>1038</v>
      </c>
      <c r="K302" s="21" t="s">
        <v>1047</v>
      </c>
      <c r="L302" s="80" t="s">
        <v>29</v>
      </c>
    </row>
    <row r="303" spans="6:12">
      <c r="F303" s="22">
        <v>301</v>
      </c>
      <c r="G303" s="95" t="s">
        <v>1119</v>
      </c>
      <c r="H303" s="1" t="s">
        <v>38</v>
      </c>
      <c r="J303" s="80" t="s">
        <v>1212</v>
      </c>
      <c r="K303" s="21" t="s">
        <v>1353</v>
      </c>
      <c r="L303" s="10" t="s">
        <v>5</v>
      </c>
    </row>
    <row r="304" spans="6:12">
      <c r="F304" s="22">
        <v>302</v>
      </c>
      <c r="G304" s="95" t="s">
        <v>1120</v>
      </c>
      <c r="H304" s="1" t="s">
        <v>38</v>
      </c>
      <c r="J304" s="80" t="s">
        <v>1213</v>
      </c>
      <c r="K304" s="21" t="s">
        <v>1354</v>
      </c>
      <c r="L304" s="80" t="s">
        <v>29</v>
      </c>
    </row>
    <row r="305" spans="6:12">
      <c r="F305" s="22">
        <v>303</v>
      </c>
      <c r="G305" s="95" t="s">
        <v>1121</v>
      </c>
      <c r="H305" s="1" t="s">
        <v>5</v>
      </c>
      <c r="J305" s="80" t="s">
        <v>1214</v>
      </c>
      <c r="K305" s="21" t="s">
        <v>1355</v>
      </c>
      <c r="L305" s="80" t="s">
        <v>463</v>
      </c>
    </row>
    <row r="306" spans="6:12">
      <c r="F306" s="22">
        <v>304</v>
      </c>
      <c r="G306" s="95" t="s">
        <v>1122</v>
      </c>
      <c r="H306" s="1" t="s">
        <v>38</v>
      </c>
      <c r="J306" s="80" t="s">
        <v>1215</v>
      </c>
      <c r="K306" s="21" t="s">
        <v>1356</v>
      </c>
      <c r="L306" s="80" t="s">
        <v>950</v>
      </c>
    </row>
    <row r="307" spans="6:12">
      <c r="F307" s="22">
        <v>305</v>
      </c>
      <c r="G307" s="95" t="s">
        <v>1123</v>
      </c>
      <c r="H307" s="1" t="s">
        <v>38</v>
      </c>
      <c r="J307" s="80" t="s">
        <v>1216</v>
      </c>
      <c r="K307" s="21" t="s">
        <v>1357</v>
      </c>
      <c r="L307" s="10" t="s">
        <v>5</v>
      </c>
    </row>
    <row r="308" spans="6:12">
      <c r="F308" s="22">
        <v>306</v>
      </c>
      <c r="G308" s="95" t="s">
        <v>1124</v>
      </c>
      <c r="H308" s="1" t="s">
        <v>38</v>
      </c>
      <c r="J308" s="80" t="s">
        <v>1217</v>
      </c>
      <c r="K308" s="21" t="s">
        <v>1358</v>
      </c>
      <c r="L308" s="80" t="s">
        <v>34</v>
      </c>
    </row>
    <row r="309" spans="6:12">
      <c r="F309" s="22">
        <v>307</v>
      </c>
      <c r="G309" s="95" t="s">
        <v>1125</v>
      </c>
      <c r="H309" s="1" t="s">
        <v>38</v>
      </c>
      <c r="J309" s="80" t="s">
        <v>1218</v>
      </c>
      <c r="K309" s="21" t="s">
        <v>1359</v>
      </c>
      <c r="L309" s="80" t="s">
        <v>29</v>
      </c>
    </row>
    <row r="310" spans="6:12">
      <c r="F310" s="22">
        <v>308</v>
      </c>
      <c r="G310" s="95" t="s">
        <v>1126</v>
      </c>
      <c r="H310" s="1" t="s">
        <v>307</v>
      </c>
      <c r="J310" s="80" t="s">
        <v>1219</v>
      </c>
      <c r="K310" s="21" t="s">
        <v>1360</v>
      </c>
      <c r="L310" s="10" t="s">
        <v>5</v>
      </c>
    </row>
    <row r="311" spans="6:12">
      <c r="F311" s="22">
        <v>309</v>
      </c>
      <c r="G311" s="95" t="s">
        <v>1127</v>
      </c>
      <c r="H311" s="1" t="s">
        <v>38</v>
      </c>
      <c r="J311" s="80" t="s">
        <v>1220</v>
      </c>
      <c r="K311" s="21" t="s">
        <v>1361</v>
      </c>
      <c r="L311" s="10" t="s">
        <v>5</v>
      </c>
    </row>
    <row r="312" spans="6:12">
      <c r="F312" s="22">
        <v>310</v>
      </c>
      <c r="G312" s="95" t="s">
        <v>1128</v>
      </c>
      <c r="H312" s="1" t="s">
        <v>38</v>
      </c>
      <c r="J312" s="80" t="s">
        <v>1221</v>
      </c>
      <c r="K312" s="21" t="s">
        <v>1362</v>
      </c>
      <c r="L312" s="10" t="s">
        <v>5</v>
      </c>
    </row>
    <row r="313" spans="6:12">
      <c r="F313" s="22">
        <v>311</v>
      </c>
      <c r="G313" s="95" t="s">
        <v>1129</v>
      </c>
      <c r="H313" s="1" t="s">
        <v>38</v>
      </c>
      <c r="J313" s="80" t="s">
        <v>1350</v>
      </c>
      <c r="K313" s="21" t="s">
        <v>1363</v>
      </c>
      <c r="L313" s="10" t="s">
        <v>5</v>
      </c>
    </row>
    <row r="314" spans="6:12">
      <c r="F314" s="22">
        <v>312</v>
      </c>
      <c r="G314" s="95" t="s">
        <v>1130</v>
      </c>
      <c r="H314" s="1" t="s">
        <v>307</v>
      </c>
    </row>
    <row r="315" spans="6:12">
      <c r="F315" s="22">
        <v>313</v>
      </c>
      <c r="G315" s="95" t="s">
        <v>1131</v>
      </c>
      <c r="H315" s="1" t="s">
        <v>463</v>
      </c>
    </row>
    <row r="316" spans="6:12">
      <c r="F316" s="22">
        <v>314</v>
      </c>
      <c r="G316" s="95" t="s">
        <v>1132</v>
      </c>
      <c r="H316" s="1" t="s">
        <v>36</v>
      </c>
    </row>
    <row r="317" spans="6:12">
      <c r="F317" s="22">
        <v>315</v>
      </c>
      <c r="G317" s="95" t="s">
        <v>1133</v>
      </c>
      <c r="H317" s="1" t="s">
        <v>125</v>
      </c>
    </row>
    <row r="318" spans="6:12">
      <c r="F318" s="22">
        <v>316</v>
      </c>
      <c r="G318" s="95" t="s">
        <v>1134</v>
      </c>
      <c r="H318" s="1" t="s">
        <v>125</v>
      </c>
    </row>
    <row r="319" spans="6:12">
      <c r="F319" s="22">
        <v>317</v>
      </c>
      <c r="G319" s="95" t="s">
        <v>1135</v>
      </c>
      <c r="H319" s="1" t="s">
        <v>125</v>
      </c>
    </row>
    <row r="320" spans="6:12">
      <c r="F320" s="22">
        <v>318</v>
      </c>
      <c r="G320" s="95" t="s">
        <v>1136</v>
      </c>
      <c r="H320" s="1" t="s">
        <v>307</v>
      </c>
    </row>
    <row r="321" spans="6:8">
      <c r="F321" s="22">
        <v>319</v>
      </c>
      <c r="G321" s="95" t="s">
        <v>1137</v>
      </c>
      <c r="H321" s="1" t="s">
        <v>38</v>
      </c>
    </row>
    <row r="322" spans="6:8">
      <c r="F322" s="22">
        <v>320</v>
      </c>
      <c r="G322" s="95" t="s">
        <v>1138</v>
      </c>
      <c r="H322" s="1" t="s">
        <v>307</v>
      </c>
    </row>
    <row r="323" spans="6:8">
      <c r="F323" s="22">
        <v>321</v>
      </c>
      <c r="G323" s="95" t="s">
        <v>1139</v>
      </c>
      <c r="H323" s="1" t="s">
        <v>463</v>
      </c>
    </row>
    <row r="324" spans="6:8">
      <c r="F324" s="22">
        <v>322</v>
      </c>
      <c r="G324" s="95" t="s">
        <v>1140</v>
      </c>
      <c r="H324" s="1" t="s">
        <v>515</v>
      </c>
    </row>
    <row r="325" spans="6:8">
      <c r="F325" s="22">
        <v>323</v>
      </c>
      <c r="G325" s="95" t="s">
        <v>1141</v>
      </c>
      <c r="H325" s="1" t="s">
        <v>307</v>
      </c>
    </row>
    <row r="326" spans="6:8">
      <c r="F326" s="22">
        <v>324</v>
      </c>
      <c r="G326" s="95" t="s">
        <v>1142</v>
      </c>
      <c r="H326" s="1" t="s">
        <v>5</v>
      </c>
    </row>
    <row r="327" spans="6:8">
      <c r="F327" s="22">
        <v>325</v>
      </c>
      <c r="G327" s="95" t="s">
        <v>1143</v>
      </c>
      <c r="H327" s="1" t="s">
        <v>307</v>
      </c>
    </row>
    <row r="328" spans="6:8">
      <c r="F328" s="22">
        <v>326</v>
      </c>
      <c r="G328" s="95" t="s">
        <v>1144</v>
      </c>
      <c r="H328" s="1" t="s">
        <v>307</v>
      </c>
    </row>
    <row r="329" spans="6:8">
      <c r="F329" s="22">
        <v>327</v>
      </c>
      <c r="G329" s="95" t="s">
        <v>1145</v>
      </c>
      <c r="H329" s="1" t="s">
        <v>36</v>
      </c>
    </row>
    <row r="330" spans="6:8">
      <c r="F330" s="22">
        <v>328</v>
      </c>
      <c r="G330" s="95" t="s">
        <v>1146</v>
      </c>
      <c r="H330" s="1" t="s">
        <v>34</v>
      </c>
    </row>
    <row r="331" spans="6:8">
      <c r="F331" s="22">
        <v>329</v>
      </c>
      <c r="G331" s="95" t="s">
        <v>1147</v>
      </c>
      <c r="H331" s="1" t="s">
        <v>637</v>
      </c>
    </row>
    <row r="332" spans="6:8">
      <c r="F332" s="22">
        <v>330</v>
      </c>
      <c r="G332" s="95" t="s">
        <v>1148</v>
      </c>
      <c r="H332" s="1" t="s">
        <v>34</v>
      </c>
    </row>
    <row r="333" spans="6:8">
      <c r="F333" s="22">
        <v>331</v>
      </c>
      <c r="G333" s="95" t="s">
        <v>1149</v>
      </c>
      <c r="H333" s="1" t="s">
        <v>934</v>
      </c>
    </row>
    <row r="334" spans="6:8">
      <c r="F334" s="22">
        <v>332</v>
      </c>
      <c r="G334" s="95" t="s">
        <v>1150</v>
      </c>
      <c r="H334" s="1" t="s">
        <v>34</v>
      </c>
    </row>
    <row r="335" spans="6:8">
      <c r="F335" s="22">
        <v>333</v>
      </c>
      <c r="G335" s="95" t="s">
        <v>1151</v>
      </c>
      <c r="H335" s="1" t="s">
        <v>372</v>
      </c>
    </row>
    <row r="336" spans="6:8">
      <c r="F336" s="22">
        <v>334</v>
      </c>
      <c r="G336" s="95" t="s">
        <v>1152</v>
      </c>
      <c r="H336" s="1" t="s">
        <v>934</v>
      </c>
    </row>
    <row r="337" spans="6:8">
      <c r="F337" s="22">
        <v>335</v>
      </c>
      <c r="G337" s="95" t="s">
        <v>1153</v>
      </c>
      <c r="H337" s="1" t="s">
        <v>310</v>
      </c>
    </row>
    <row r="338" spans="6:8">
      <c r="F338" s="22">
        <v>336</v>
      </c>
      <c r="G338" s="95" t="s">
        <v>1154</v>
      </c>
      <c r="H338" s="1" t="s">
        <v>934</v>
      </c>
    </row>
    <row r="339" spans="6:8">
      <c r="F339" s="22">
        <v>337</v>
      </c>
      <c r="G339" s="95" t="s">
        <v>1155</v>
      </c>
      <c r="H339" s="1" t="s">
        <v>602</v>
      </c>
    </row>
    <row r="340" spans="6:8">
      <c r="F340" s="22">
        <v>338</v>
      </c>
      <c r="G340" s="95" t="s">
        <v>1156</v>
      </c>
      <c r="H340" s="1" t="s">
        <v>934</v>
      </c>
    </row>
    <row r="341" spans="6:8">
      <c r="F341" s="22">
        <v>339</v>
      </c>
      <c r="G341" s="95" t="s">
        <v>1157</v>
      </c>
      <c r="H341" s="1" t="s">
        <v>637</v>
      </c>
    </row>
    <row r="342" spans="6:8">
      <c r="F342" s="22">
        <v>340</v>
      </c>
      <c r="G342" s="95" t="s">
        <v>1158</v>
      </c>
      <c r="H342" s="1" t="s">
        <v>5</v>
      </c>
    </row>
    <row r="343" spans="6:8">
      <c r="F343" s="22">
        <v>341</v>
      </c>
      <c r="G343" s="95" t="s">
        <v>1159</v>
      </c>
      <c r="H343" s="3" t="s">
        <v>125</v>
      </c>
    </row>
    <row r="344" spans="6:8">
      <c r="F344" s="22">
        <v>342</v>
      </c>
      <c r="G344" s="95" t="s">
        <v>1160</v>
      </c>
      <c r="H344" s="3" t="s">
        <v>125</v>
      </c>
    </row>
    <row r="345" spans="6:8">
      <c r="F345" s="22">
        <v>343</v>
      </c>
      <c r="G345" s="95" t="s">
        <v>1161</v>
      </c>
      <c r="H345" s="1" t="s">
        <v>313</v>
      </c>
    </row>
    <row r="346" spans="6:8">
      <c r="F346" s="22">
        <v>344</v>
      </c>
      <c r="G346" s="95" t="s">
        <v>1162</v>
      </c>
      <c r="H346" s="1" t="s">
        <v>313</v>
      </c>
    </row>
    <row r="347" spans="6:8">
      <c r="F347" s="22">
        <v>345</v>
      </c>
      <c r="G347" s="95" t="s">
        <v>1163</v>
      </c>
      <c r="H347" s="1" t="s">
        <v>313</v>
      </c>
    </row>
    <row r="348" spans="6:8">
      <c r="F348" s="22">
        <v>346</v>
      </c>
      <c r="G348" s="95" t="s">
        <v>1164</v>
      </c>
      <c r="H348" s="3" t="s">
        <v>43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165"/>
  <sheetViews>
    <sheetView showGridLines="0" workbookViewId="0">
      <selection activeCell="H12" sqref="H12"/>
    </sheetView>
  </sheetViews>
  <sheetFormatPr defaultRowHeight="15" customHeight="1"/>
  <cols>
    <col min="1" max="1" width="4" style="68" customWidth="1"/>
    <col min="2" max="2" width="7.28515625" style="67" customWidth="1"/>
    <col min="3" max="3" width="11.140625" style="67" customWidth="1"/>
    <col min="4" max="4" width="14.28515625" style="69" customWidth="1"/>
    <col min="5" max="6" width="14.28515625" style="68" customWidth="1"/>
    <col min="7" max="7" width="17.42578125" style="69" customWidth="1"/>
    <col min="8" max="8" width="17.5703125" style="68" customWidth="1"/>
    <col min="9" max="9" width="18.140625" style="68" customWidth="1"/>
    <col min="10" max="16384" width="9.140625" style="68"/>
  </cols>
  <sheetData>
    <row r="2" spans="2:9" ht="15" customHeight="1">
      <c r="B2" s="66" t="s">
        <v>1029</v>
      </c>
      <c r="D2" s="64"/>
      <c r="E2" s="61"/>
      <c r="F2" s="61"/>
      <c r="G2" s="64"/>
      <c r="H2" s="60"/>
      <c r="I2" s="60"/>
    </row>
    <row r="3" spans="2:9" ht="15" customHeight="1">
      <c r="B3" s="130" t="s">
        <v>1028</v>
      </c>
      <c r="C3" s="130" t="s">
        <v>928</v>
      </c>
      <c r="D3" s="65" t="s">
        <v>45</v>
      </c>
      <c r="E3" s="62" t="s">
        <v>262</v>
      </c>
      <c r="F3" s="62" t="s">
        <v>923</v>
      </c>
      <c r="G3" s="131" t="s">
        <v>1094</v>
      </c>
      <c r="H3" s="133" t="s">
        <v>930</v>
      </c>
      <c r="I3" s="126" t="s">
        <v>927</v>
      </c>
    </row>
    <row r="4" spans="2:9" ht="15" customHeight="1">
      <c r="B4" s="130"/>
      <c r="C4" s="130"/>
      <c r="D4" s="65" t="s">
        <v>929</v>
      </c>
      <c r="E4" s="45" t="s">
        <v>929</v>
      </c>
      <c r="F4" s="45" t="s">
        <v>929</v>
      </c>
      <c r="G4" s="132"/>
      <c r="H4" s="134"/>
      <c r="I4" s="127"/>
    </row>
    <row r="5" spans="2:9" ht="15" customHeight="1">
      <c r="B5" s="128" t="s">
        <v>1030</v>
      </c>
      <c r="C5" s="129"/>
      <c r="D5" s="63">
        <f>SUM(D6:D165)</f>
        <v>302244.25</v>
      </c>
      <c r="E5" s="63">
        <f t="shared" ref="E5:F5" si="0">SUM(E6:E165)</f>
        <v>442786.75</v>
      </c>
      <c r="F5" s="63">
        <f t="shared" si="0"/>
        <v>20440</v>
      </c>
      <c r="G5" s="63">
        <f>SUM(G6:G165)</f>
        <v>765471</v>
      </c>
      <c r="H5" s="63">
        <f>SUM(H6:H165)</f>
        <v>501785.5</v>
      </c>
      <c r="I5" s="63">
        <f>SUM(I6:I165)</f>
        <v>1267256.5</v>
      </c>
    </row>
    <row r="6" spans="2:9" ht="15" customHeight="1">
      <c r="B6" s="88">
        <v>0</v>
      </c>
      <c r="C6" s="88" t="s">
        <v>5</v>
      </c>
      <c r="D6" s="89">
        <f>SUMIFS(OFM!AD:AD,OFM!C:C,C6)</f>
        <v>103022.75</v>
      </c>
      <c r="E6" s="89">
        <f>SUMIFS(FAM!AD:AD,FAM!C:C,C6)</f>
        <v>104405.5</v>
      </c>
      <c r="F6" s="90">
        <f>SUMIFS(B2S!F:F,B2S!C:C,C6)</f>
        <v>16943</v>
      </c>
      <c r="G6" s="91">
        <f>SUM(D6:F6)</f>
        <v>224371.25</v>
      </c>
      <c r="H6" s="92">
        <f>SUMIFS(PSP!R:R,PSP!C:C,C6)</f>
        <v>87.5</v>
      </c>
      <c r="I6" s="91">
        <f>SUM(G6:H6)</f>
        <v>224458.75</v>
      </c>
    </row>
    <row r="7" spans="2:9" ht="15" customHeight="1">
      <c r="B7" s="88">
        <v>0</v>
      </c>
      <c r="C7" s="88" t="s">
        <v>244</v>
      </c>
      <c r="D7" s="89">
        <f>SUMIFS(OFM!AD:AD,OFM!C:C,C7)</f>
        <v>0</v>
      </c>
      <c r="E7" s="89">
        <f>SUMIFS(FAM!AD:AD,FAM!C:C,C7)</f>
        <v>7386.75</v>
      </c>
      <c r="F7" s="90">
        <f>SUMIFS(B2S!F:F,B2S!C:C,C7)</f>
        <v>0</v>
      </c>
      <c r="G7" s="91">
        <f t="shared" ref="G7:G8" si="1">SUM(D7:F7)</f>
        <v>7386.75</v>
      </c>
      <c r="H7" s="92">
        <f>SUMIFS(PSP!R:R,PSP!C:C,C7)</f>
        <v>0</v>
      </c>
      <c r="I7" s="91">
        <f t="shared" ref="I7:I8" si="2">SUM(G7:H7)</f>
        <v>7386.75</v>
      </c>
    </row>
    <row r="8" spans="2:9" ht="15" customHeight="1">
      <c r="B8" s="88">
        <v>0</v>
      </c>
      <c r="C8" s="88" t="s">
        <v>218</v>
      </c>
      <c r="D8" s="89">
        <f>SUMIFS(OFM!AD:AD,OFM!C:C,C8)</f>
        <v>0</v>
      </c>
      <c r="E8" s="89">
        <f>SUMIFS(FAM!AD:AD,FAM!C:C,C8)</f>
        <v>1150.5</v>
      </c>
      <c r="F8" s="90">
        <f>SUMIFS(B2S!F:F,B2S!C:C,C8)</f>
        <v>0</v>
      </c>
      <c r="G8" s="91">
        <f t="shared" si="1"/>
        <v>1150.5</v>
      </c>
      <c r="H8" s="92">
        <f>SUMIFS(PSP!R:R,PSP!C:C,C8)</f>
        <v>0</v>
      </c>
      <c r="I8" s="91">
        <f t="shared" si="2"/>
        <v>1150.5</v>
      </c>
    </row>
    <row r="9" spans="2:9" ht="15" hidden="1" customHeight="1">
      <c r="B9" s="50">
        <v>1</v>
      </c>
      <c r="C9" s="50" t="s">
        <v>931</v>
      </c>
      <c r="D9" s="81">
        <f>SUMIFS(OFM!AD:AD,OFM!C:C,C9)</f>
        <v>0</v>
      </c>
      <c r="E9" s="81">
        <f>SUMIFS(FAM!AD:AD,FAM!C:C,C9)</f>
        <v>0</v>
      </c>
      <c r="F9" s="85">
        <f>SUMIFS(B2S!F:F,B2S!C:C,C9)</f>
        <v>0</v>
      </c>
      <c r="G9" s="82">
        <f>SUM(D9:F9)</f>
        <v>0</v>
      </c>
      <c r="H9" s="83">
        <f>SUMIFS(PSP!R:R,PSP!C:C,C9)</f>
        <v>0</v>
      </c>
      <c r="I9" s="82">
        <f>SUM(G9:H9)</f>
        <v>0</v>
      </c>
    </row>
    <row r="10" spans="2:9" ht="15" hidden="1" customHeight="1">
      <c r="B10" s="50">
        <v>2</v>
      </c>
      <c r="C10" s="50" t="s">
        <v>932</v>
      </c>
      <c r="D10" s="81">
        <f>SUMIFS(OFM!AD:AD,OFM!C:C,C10)</f>
        <v>0</v>
      </c>
      <c r="E10" s="81">
        <f>SUMIFS(FAM!AD:AD,FAM!C:C,C10)</f>
        <v>0</v>
      </c>
      <c r="F10" s="85">
        <f>SUMIFS(B2S!F:F,B2S!C:C,C10)</f>
        <v>0</v>
      </c>
      <c r="G10" s="82">
        <f t="shared" ref="G10:G73" si="3">SUM(D10:F10)</f>
        <v>0</v>
      </c>
      <c r="H10" s="83">
        <f>SUMIFS(PSP!R:R,PSP!C:C,C10)</f>
        <v>0</v>
      </c>
      <c r="I10" s="82">
        <f>SUM(G10:H10)</f>
        <v>0</v>
      </c>
    </row>
    <row r="11" spans="2:9" ht="15" customHeight="1">
      <c r="B11" s="93">
        <v>3</v>
      </c>
      <c r="C11" s="93" t="s">
        <v>265</v>
      </c>
      <c r="D11" s="89">
        <f>SUMIFS(OFM!AD:AD,OFM!C:C,C11)</f>
        <v>0</v>
      </c>
      <c r="E11" s="89">
        <f>SUMIFS(FAM!AD:AD,FAM!C:C,C11)</f>
        <v>0</v>
      </c>
      <c r="F11" s="90">
        <f>SUMIFS(B2S!F:F,B2S!C:C,C11)</f>
        <v>0</v>
      </c>
      <c r="G11" s="91">
        <f t="shared" si="3"/>
        <v>0</v>
      </c>
      <c r="H11" s="92">
        <f>SUMIFS(PSP!R:R,PSP!C:C,C11)</f>
        <v>179538.75</v>
      </c>
      <c r="I11" s="91">
        <f>SUM(G11:H11)</f>
        <v>179538.75</v>
      </c>
    </row>
    <row r="12" spans="2:9" ht="15" customHeight="1">
      <c r="B12" s="50">
        <v>5</v>
      </c>
      <c r="C12" s="50" t="s">
        <v>307</v>
      </c>
      <c r="D12" s="81">
        <f>SUMIFS(OFM!AD:AD,OFM!C:C,C12)</f>
        <v>1567.75</v>
      </c>
      <c r="E12" s="81">
        <f>SUMIFS(FAM!AD:AD,FAM!C:C,C12)</f>
        <v>0</v>
      </c>
      <c r="F12" s="85">
        <f>SUMIFS(B2S!F:F,B2S!C:C,C12)</f>
        <v>0</v>
      </c>
      <c r="G12" s="82">
        <f t="shared" si="3"/>
        <v>1567.75</v>
      </c>
      <c r="H12" s="83">
        <f>SUMIFS(PSP!R:R,PSP!C:C,C12)</f>
        <v>10458.75</v>
      </c>
      <c r="I12" s="82">
        <f t="shared" ref="I12:I73" si="4">SUM(G12:H12)</f>
        <v>12026.5</v>
      </c>
    </row>
    <row r="13" spans="2:9" ht="15" customHeight="1">
      <c r="B13" s="50">
        <v>6</v>
      </c>
      <c r="C13" s="50" t="s">
        <v>310</v>
      </c>
      <c r="D13" s="81">
        <f>SUMIFS(OFM!AD:AD,OFM!C:C,C13)</f>
        <v>0</v>
      </c>
      <c r="E13" s="81">
        <f>SUMIFS(FAM!AD:AD,FAM!C:C,C13)</f>
        <v>0</v>
      </c>
      <c r="F13" s="85">
        <f>SUMIFS(B2S!F:F,B2S!C:C,C13)</f>
        <v>0</v>
      </c>
      <c r="G13" s="82">
        <f t="shared" si="3"/>
        <v>0</v>
      </c>
      <c r="H13" s="83">
        <f>SUMIFS(PSP!R:R,PSP!C:C,C13)</f>
        <v>950</v>
      </c>
      <c r="I13" s="82">
        <f>SUM(G13:H13)</f>
        <v>950</v>
      </c>
    </row>
    <row r="14" spans="2:9" ht="15" customHeight="1">
      <c r="B14" s="50">
        <v>7</v>
      </c>
      <c r="C14" s="50" t="s">
        <v>545</v>
      </c>
      <c r="D14" s="81">
        <f>SUMIFS(OFM!AD:AD,OFM!C:C,C14)</f>
        <v>0</v>
      </c>
      <c r="E14" s="81">
        <f>SUMIFS(FAM!AD:AD,FAM!C:C,C14)</f>
        <v>0</v>
      </c>
      <c r="F14" s="85">
        <f>SUMIFS(B2S!F:F,B2S!C:C,C14)</f>
        <v>0</v>
      </c>
      <c r="G14" s="82">
        <f t="shared" si="3"/>
        <v>0</v>
      </c>
      <c r="H14" s="83">
        <f>SUMIFS(PSP!R:R,PSP!C:C,C14)</f>
        <v>1786.25</v>
      </c>
      <c r="I14" s="82">
        <f t="shared" si="4"/>
        <v>1786.25</v>
      </c>
    </row>
    <row r="15" spans="2:9" ht="15" customHeight="1">
      <c r="B15" s="50">
        <v>8</v>
      </c>
      <c r="C15" s="50" t="s">
        <v>125</v>
      </c>
      <c r="D15" s="81">
        <f>SUMIFS(OFM!AD:AD,OFM!C:C,C15)</f>
        <v>0</v>
      </c>
      <c r="E15" s="81">
        <f>SUMIFS(FAM!AD:AD,FAM!C:C,C15)</f>
        <v>7312.75</v>
      </c>
      <c r="F15" s="85">
        <f>SUMIFS(B2S!F:F,B2S!C:C,C15)</f>
        <v>0</v>
      </c>
      <c r="G15" s="82">
        <f>SUM(D15:F15)</f>
        <v>7312.75</v>
      </c>
      <c r="H15" s="83">
        <f>SUMIFS(PSP!R:R,PSP!C:C,C15)</f>
        <v>8295</v>
      </c>
      <c r="I15" s="82">
        <f t="shared" si="4"/>
        <v>15607.75</v>
      </c>
    </row>
    <row r="16" spans="2:9" ht="15" customHeight="1">
      <c r="B16" s="50">
        <v>9</v>
      </c>
      <c r="C16" s="50" t="s">
        <v>364</v>
      </c>
      <c r="D16" s="81">
        <f>SUMIFS(OFM!AD:AD,OFM!C:C,C16)</f>
        <v>194.75</v>
      </c>
      <c r="E16" s="81">
        <f>SUMIFS(FAM!AD:AD,FAM!C:C,C16)</f>
        <v>196.5</v>
      </c>
      <c r="F16" s="85">
        <f>SUMIFS(B2S!F:F,B2S!C:C,C16)</f>
        <v>0</v>
      </c>
      <c r="G16" s="82">
        <f t="shared" si="3"/>
        <v>391.25</v>
      </c>
      <c r="H16" s="83">
        <f>SUMIFS(PSP!R:R,PSP!C:C,C16)</f>
        <v>1461.25</v>
      </c>
      <c r="I16" s="82">
        <f t="shared" si="4"/>
        <v>1852.5</v>
      </c>
    </row>
    <row r="17" spans="2:9" ht="15" customHeight="1">
      <c r="B17" s="50">
        <v>10</v>
      </c>
      <c r="C17" s="50" t="s">
        <v>43</v>
      </c>
      <c r="D17" s="81">
        <f>SUMIFS(OFM!AD:AD,OFM!C:C,C17)</f>
        <v>8995.25</v>
      </c>
      <c r="E17" s="81">
        <f>SUMIFS(FAM!AD:AD,FAM!C:C,C17)</f>
        <v>2453.75</v>
      </c>
      <c r="F17" s="85">
        <f>SUMIFS(B2S!F:F,B2S!C:C,C17)</f>
        <v>0</v>
      </c>
      <c r="G17" s="82">
        <f t="shared" si="3"/>
        <v>11449</v>
      </c>
      <c r="H17" s="83">
        <f>SUMIFS(PSP!R:R,PSP!C:C,C17)</f>
        <v>2727.5</v>
      </c>
      <c r="I17" s="82">
        <f t="shared" si="4"/>
        <v>14176.5</v>
      </c>
    </row>
    <row r="18" spans="2:9" ht="15" customHeight="1">
      <c r="B18" s="50">
        <v>11</v>
      </c>
      <c r="C18" s="50" t="s">
        <v>204</v>
      </c>
      <c r="D18" s="81">
        <f>SUMIFS(OFM!AD:AD,OFM!C:C,C18)</f>
        <v>0</v>
      </c>
      <c r="E18" s="81">
        <f>SUMIFS(FAM!AD:AD,FAM!C:C,C18)</f>
        <v>6213.5</v>
      </c>
      <c r="F18" s="85">
        <f>SUMIFS(B2S!F:F,B2S!C:C,C18)</f>
        <v>0</v>
      </c>
      <c r="G18" s="82">
        <f t="shared" si="3"/>
        <v>6213.5</v>
      </c>
      <c r="H18" s="83">
        <f>SUMIFS(PSP!R:R,PSP!C:C,C18)</f>
        <v>2462.5</v>
      </c>
      <c r="I18" s="82">
        <f t="shared" si="4"/>
        <v>8676</v>
      </c>
    </row>
    <row r="19" spans="2:9" ht="15" customHeight="1">
      <c r="B19" s="50">
        <v>12</v>
      </c>
      <c r="C19" s="50" t="s">
        <v>14</v>
      </c>
      <c r="D19" s="81">
        <f>SUMIFS(OFM!AD:AD,OFM!C:C,C19)</f>
        <v>3107.5</v>
      </c>
      <c r="E19" s="81">
        <f>SUMIFS(FAM!AD:AD,FAM!C:C,C19)</f>
        <v>4774</v>
      </c>
      <c r="F19" s="85">
        <f>SUMIFS(B2S!F:F,B2S!C:C,C19)</f>
        <v>0</v>
      </c>
      <c r="G19" s="82">
        <f t="shared" si="3"/>
        <v>7881.5</v>
      </c>
      <c r="H19" s="83">
        <f>SUMIFS(PSP!R:R,PSP!C:C,C19)</f>
        <v>9831.25</v>
      </c>
      <c r="I19" s="82">
        <f t="shared" si="4"/>
        <v>17712.75</v>
      </c>
    </row>
    <row r="20" spans="2:9" ht="15" customHeight="1">
      <c r="B20" s="50">
        <v>13</v>
      </c>
      <c r="C20" s="50" t="s">
        <v>36</v>
      </c>
      <c r="D20" s="81">
        <f>SUMIFS(OFM!AD:AD,OFM!C:C,C20)</f>
        <v>12224.5</v>
      </c>
      <c r="E20" s="81">
        <f>SUMIFS(FAM!AD:AD,FAM!C:C,C20)</f>
        <v>0</v>
      </c>
      <c r="F20" s="85">
        <f>SUMIFS(B2S!F:F,B2S!C:C,C20)</f>
        <v>0</v>
      </c>
      <c r="G20" s="82">
        <f t="shared" si="3"/>
        <v>12224.5</v>
      </c>
      <c r="H20" s="83">
        <f>SUMIFS(PSP!R:R,PSP!C:C,C20)</f>
        <v>3616.25</v>
      </c>
      <c r="I20" s="82">
        <f t="shared" si="4"/>
        <v>15840.75</v>
      </c>
    </row>
    <row r="21" spans="2:9" ht="15" customHeight="1">
      <c r="B21" s="50">
        <v>14</v>
      </c>
      <c r="C21" s="50" t="s">
        <v>23</v>
      </c>
      <c r="D21" s="81">
        <f>SUMIFS(OFM!AD:AD,OFM!C:C,C21)</f>
        <v>24633.5</v>
      </c>
      <c r="E21" s="81">
        <f>SUMIFS(FAM!AD:AD,FAM!C:C,C21)</f>
        <v>74921.25</v>
      </c>
      <c r="F21" s="85">
        <f>SUMIFS(B2S!F:F,B2S!C:C,C21)</f>
        <v>0</v>
      </c>
      <c r="G21" s="82">
        <f t="shared" si="3"/>
        <v>99554.75</v>
      </c>
      <c r="H21" s="83">
        <f>SUMIFS(PSP!R:R,PSP!C:C,C21)</f>
        <v>32813.75</v>
      </c>
      <c r="I21" s="82">
        <f t="shared" si="4"/>
        <v>132368.5</v>
      </c>
    </row>
    <row r="22" spans="2:9" ht="15" customHeight="1">
      <c r="B22" s="50">
        <v>15</v>
      </c>
      <c r="C22" s="50" t="s">
        <v>38</v>
      </c>
      <c r="D22" s="81">
        <f>SUMIFS(OFM!AD:AD,OFM!C:C,C22)</f>
        <v>5813.25</v>
      </c>
      <c r="E22" s="81">
        <f>SUMIFS(FAM!AD:AD,FAM!C:C,C22)</f>
        <v>0</v>
      </c>
      <c r="F22" s="85">
        <f>SUMIFS(B2S!F:F,B2S!C:C,C22)</f>
        <v>0</v>
      </c>
      <c r="G22" s="82">
        <f t="shared" si="3"/>
        <v>5813.25</v>
      </c>
      <c r="H22" s="83">
        <f>SUMIFS(PSP!R:R,PSP!C:C,C22)</f>
        <v>13167.5</v>
      </c>
      <c r="I22" s="82">
        <f t="shared" si="4"/>
        <v>18980.75</v>
      </c>
    </row>
    <row r="23" spans="2:9" ht="15" hidden="1" customHeight="1">
      <c r="B23" s="50">
        <v>16</v>
      </c>
      <c r="C23" s="50" t="s">
        <v>933</v>
      </c>
      <c r="D23" s="81">
        <f>SUMIFS(OFM!AD:AD,OFM!C:C,C23)</f>
        <v>0</v>
      </c>
      <c r="E23" s="81">
        <f>SUMIFS(FAM!AD:AD,FAM!C:C,C23)</f>
        <v>0</v>
      </c>
      <c r="F23" s="85">
        <f>SUMIFS(B2S!F:F,B2S!C:C,C23)</f>
        <v>0</v>
      </c>
      <c r="G23" s="82">
        <f t="shared" si="3"/>
        <v>0</v>
      </c>
      <c r="H23" s="83">
        <f>SUMIFS(PSP!R:R,PSP!C:C,C23)</f>
        <v>0</v>
      </c>
      <c r="I23" s="82">
        <f t="shared" si="4"/>
        <v>0</v>
      </c>
    </row>
    <row r="24" spans="2:9" ht="15" customHeight="1">
      <c r="B24" s="93">
        <v>17</v>
      </c>
      <c r="C24" s="93" t="s">
        <v>32</v>
      </c>
      <c r="D24" s="89">
        <f>SUMIFS(OFM!AD:AD,OFM!C:C,C24)</f>
        <v>18549</v>
      </c>
      <c r="E24" s="89">
        <f>SUMIFS(FAM!AD:AD,FAM!C:C,C24)</f>
        <v>0</v>
      </c>
      <c r="F24" s="90">
        <f>SUMIFS(B2S!F:F,B2S!C:C,C24)</f>
        <v>0</v>
      </c>
      <c r="G24" s="91">
        <f t="shared" si="3"/>
        <v>18549</v>
      </c>
      <c r="H24" s="92">
        <f>SUMIFS(PSP!R:R,PSP!C:C,C24)</f>
        <v>0</v>
      </c>
      <c r="I24" s="91">
        <f t="shared" si="4"/>
        <v>18549</v>
      </c>
    </row>
    <row r="25" spans="2:9" ht="15" customHeight="1">
      <c r="B25" s="50">
        <v>18</v>
      </c>
      <c r="C25" s="50" t="s">
        <v>148</v>
      </c>
      <c r="D25" s="81">
        <f>SUMIFS(OFM!AD:AD,OFM!C:C,C25)</f>
        <v>0</v>
      </c>
      <c r="E25" s="81">
        <f>SUMIFS(FAM!AD:AD,FAM!C:C,C25)</f>
        <v>12424.5</v>
      </c>
      <c r="F25" s="85">
        <f>SUMIFS(B2S!F:F,B2S!C:C,C25)</f>
        <v>0</v>
      </c>
      <c r="G25" s="82">
        <f t="shared" si="3"/>
        <v>12424.5</v>
      </c>
      <c r="H25" s="83">
        <f>SUMIFS(PSP!R:R,PSP!C:C,C25)</f>
        <v>33753</v>
      </c>
      <c r="I25" s="82">
        <f t="shared" si="4"/>
        <v>46177.5</v>
      </c>
    </row>
    <row r="26" spans="2:9" ht="15" customHeight="1">
      <c r="B26" s="50">
        <v>19</v>
      </c>
      <c r="C26" s="50" t="s">
        <v>19</v>
      </c>
      <c r="D26" s="81">
        <f>SUMIFS(OFM!AD:AD,OFM!C:C,C26)</f>
        <v>0</v>
      </c>
      <c r="E26" s="81">
        <f>SUMIFS(FAM!AD:AD,FAM!C:C,C26)</f>
        <v>20564.5</v>
      </c>
      <c r="F26" s="85">
        <f>SUMIFS(B2S!F:F,B2S!C:C,C26)</f>
        <v>0</v>
      </c>
      <c r="G26" s="82">
        <f t="shared" si="3"/>
        <v>20564.5</v>
      </c>
      <c r="H26" s="83">
        <f>SUMIFS(PSP!R:R,PSP!C:C,C26)</f>
        <v>13653.75</v>
      </c>
      <c r="I26" s="82">
        <f t="shared" si="4"/>
        <v>34218.25</v>
      </c>
    </row>
    <row r="27" spans="2:9" ht="15" customHeight="1">
      <c r="B27" s="50">
        <v>20</v>
      </c>
      <c r="C27" s="50" t="s">
        <v>29</v>
      </c>
      <c r="D27" s="81">
        <f>SUMIFS(OFM!AD:AD,OFM!C:C,C27)</f>
        <v>15728.75</v>
      </c>
      <c r="E27" s="81">
        <f>SUMIFS(FAM!AD:AD,FAM!C:C,C27)</f>
        <v>20597.25</v>
      </c>
      <c r="F27" s="85">
        <f>SUMIFS(B2S!F:F,B2S!C:C,C27)</f>
        <v>0</v>
      </c>
      <c r="G27" s="82">
        <f t="shared" si="3"/>
        <v>36326</v>
      </c>
      <c r="H27" s="83">
        <f>SUMIFS(PSP!R:R,PSP!C:C,C27)</f>
        <v>12915</v>
      </c>
      <c r="I27" s="82">
        <f t="shared" si="4"/>
        <v>49241</v>
      </c>
    </row>
    <row r="28" spans="2:9" ht="15" customHeight="1">
      <c r="B28" s="50">
        <v>21</v>
      </c>
      <c r="C28" s="50" t="s">
        <v>3</v>
      </c>
      <c r="D28" s="81">
        <f>SUMIFS(OFM!AD:AD,OFM!C:C,C28)</f>
        <v>39431.75</v>
      </c>
      <c r="E28" s="81">
        <f>SUMIFS(FAM!AD:AD,FAM!C:C,C28)</f>
        <v>8857.5</v>
      </c>
      <c r="F28" s="85">
        <f>SUMIFS(B2S!F:F,B2S!C:C,C28)</f>
        <v>0</v>
      </c>
      <c r="G28" s="82">
        <f t="shared" si="3"/>
        <v>48289.25</v>
      </c>
      <c r="H28" s="83">
        <f>SUMIFS(PSP!R:R,PSP!C:C,C28)</f>
        <v>4915</v>
      </c>
      <c r="I28" s="82">
        <f t="shared" si="4"/>
        <v>53204.25</v>
      </c>
    </row>
    <row r="29" spans="2:9" ht="15" customHeight="1">
      <c r="B29" s="50">
        <v>22</v>
      </c>
      <c r="C29" s="50" t="s">
        <v>383</v>
      </c>
      <c r="D29" s="81">
        <f>SUMIFS(OFM!AD:AD,OFM!C:C,C29)</f>
        <v>0</v>
      </c>
      <c r="E29" s="81">
        <f>SUMIFS(FAM!AD:AD,FAM!C:C,C29)</f>
        <v>0</v>
      </c>
      <c r="F29" s="85">
        <f>SUMIFS(B2S!F:F,B2S!C:C,C29)</f>
        <v>0</v>
      </c>
      <c r="G29" s="82">
        <f t="shared" si="3"/>
        <v>0</v>
      </c>
      <c r="H29" s="83">
        <f>SUMIFS(PSP!R:R,PSP!C:C,C29)</f>
        <v>5183.75</v>
      </c>
      <c r="I29" s="82">
        <f t="shared" si="4"/>
        <v>5183.75</v>
      </c>
    </row>
    <row r="30" spans="2:9" ht="15" customHeight="1">
      <c r="B30" s="50">
        <v>23</v>
      </c>
      <c r="C30" s="50" t="s">
        <v>341</v>
      </c>
      <c r="D30" s="81">
        <f>SUMIFS(OFM!AD:AD,OFM!C:C,C30)</f>
        <v>0</v>
      </c>
      <c r="E30" s="81">
        <f>SUMIFS(FAM!AD:AD,FAM!C:C,C30)</f>
        <v>0</v>
      </c>
      <c r="F30" s="85">
        <f>SUMIFS(B2S!F:F,B2S!C:C,C30)</f>
        <v>0</v>
      </c>
      <c r="G30" s="82">
        <f t="shared" si="3"/>
        <v>0</v>
      </c>
      <c r="H30" s="83">
        <f>SUMIFS(PSP!R:R,PSP!C:C,C30)</f>
        <v>4792.5</v>
      </c>
      <c r="I30" s="82">
        <f t="shared" si="4"/>
        <v>4792.5</v>
      </c>
    </row>
    <row r="31" spans="2:9" ht="15" customHeight="1">
      <c r="B31" s="50">
        <v>24</v>
      </c>
      <c r="C31" s="50" t="s">
        <v>34</v>
      </c>
      <c r="D31" s="81">
        <f>SUMIFS(OFM!AD:AD,OFM!C:C,C31)</f>
        <v>2993.5</v>
      </c>
      <c r="E31" s="81">
        <f>SUMIFS(FAM!AD:AD,FAM!C:C,C31)</f>
        <v>0</v>
      </c>
      <c r="F31" s="85">
        <f>SUMIFS(B2S!F:F,B2S!C:C,C31)</f>
        <v>0</v>
      </c>
      <c r="G31" s="82">
        <f t="shared" si="3"/>
        <v>2993.5</v>
      </c>
      <c r="H31" s="83">
        <f>SUMIFS(PSP!R:R,PSP!C:C,C31)</f>
        <v>13743.75</v>
      </c>
      <c r="I31" s="82">
        <f t="shared" si="4"/>
        <v>16737.25</v>
      </c>
    </row>
    <row r="32" spans="2:9" ht="15" customHeight="1">
      <c r="B32" s="50">
        <v>25</v>
      </c>
      <c r="C32" s="50" t="s">
        <v>12</v>
      </c>
      <c r="D32" s="81">
        <f>SUMIFS(OFM!AD:AD,OFM!C:C,C32)</f>
        <v>7522.75</v>
      </c>
      <c r="E32" s="81">
        <f>SUMIFS(FAM!AD:AD,FAM!C:C,C32)</f>
        <v>6168.75</v>
      </c>
      <c r="F32" s="85">
        <f>SUMIFS(B2S!F:F,B2S!C:C,C32)</f>
        <v>0</v>
      </c>
      <c r="G32" s="82">
        <f t="shared" si="3"/>
        <v>13691.5</v>
      </c>
      <c r="H32" s="83">
        <f>SUMIFS(PSP!R:R,PSP!C:C,C32)</f>
        <v>19730</v>
      </c>
      <c r="I32" s="82">
        <f t="shared" si="4"/>
        <v>33421.5</v>
      </c>
    </row>
    <row r="33" spans="2:9" ht="15" customHeight="1">
      <c r="B33" s="50">
        <v>26</v>
      </c>
      <c r="C33" s="50" t="s">
        <v>130</v>
      </c>
      <c r="D33" s="81">
        <f>SUMIFS(OFM!AD:AD,OFM!C:C,C33)</f>
        <v>0</v>
      </c>
      <c r="E33" s="81">
        <f>SUMIFS(FAM!AD:AD,FAM!C:C,C33)</f>
        <v>5401</v>
      </c>
      <c r="F33" s="85">
        <f>SUMIFS(B2S!F:F,B2S!C:C,C33)</f>
        <v>0</v>
      </c>
      <c r="G33" s="82">
        <f t="shared" si="3"/>
        <v>5401</v>
      </c>
      <c r="H33" s="83">
        <f>SUMIFS(PSP!R:R,PSP!C:C,C33)</f>
        <v>2745</v>
      </c>
      <c r="I33" s="82">
        <f t="shared" si="4"/>
        <v>8146</v>
      </c>
    </row>
    <row r="34" spans="2:9" ht="15" hidden="1" customHeight="1">
      <c r="B34" s="50">
        <v>27</v>
      </c>
      <c r="C34" s="50" t="s">
        <v>934</v>
      </c>
      <c r="D34" s="81">
        <f>SUMIFS(OFM!AD:AD,OFM!C:C,C34)</f>
        <v>0</v>
      </c>
      <c r="E34" s="81">
        <f>SUMIFS(FAM!AD:AD,FAM!C:C,C34)</f>
        <v>0</v>
      </c>
      <c r="F34" s="85">
        <f>SUMIFS(B2S!F:F,B2S!C:C,C34)</f>
        <v>0</v>
      </c>
      <c r="G34" s="82">
        <f t="shared" si="3"/>
        <v>0</v>
      </c>
      <c r="H34" s="83">
        <f>SUMIFS(PSP!R:R,PSP!C:C,C34)</f>
        <v>0</v>
      </c>
      <c r="I34" s="82">
        <f t="shared" si="4"/>
        <v>0</v>
      </c>
    </row>
    <row r="35" spans="2:9" ht="15" customHeight="1">
      <c r="B35" s="50">
        <v>28</v>
      </c>
      <c r="C35" s="50" t="s">
        <v>84</v>
      </c>
      <c r="D35" s="81">
        <f>SUMIFS(OFM!AD:AD,OFM!C:C,C35)</f>
        <v>0</v>
      </c>
      <c r="E35" s="81">
        <f>SUMIFS(FAM!AD:AD,FAM!C:C,C35)</f>
        <v>2189.75</v>
      </c>
      <c r="F35" s="85">
        <f>SUMIFS(B2S!F:F,B2S!C:C,C35)</f>
        <v>0</v>
      </c>
      <c r="G35" s="82">
        <f t="shared" si="3"/>
        <v>2189.75</v>
      </c>
      <c r="H35" s="83">
        <f>SUMIFS(PSP!R:R,PSP!C:C,C35)</f>
        <v>11661.25</v>
      </c>
      <c r="I35" s="82">
        <f t="shared" si="4"/>
        <v>13851</v>
      </c>
    </row>
    <row r="36" spans="2:9" ht="15" customHeight="1">
      <c r="B36" s="50">
        <v>29</v>
      </c>
      <c r="C36" s="50" t="s">
        <v>216</v>
      </c>
      <c r="D36" s="81">
        <f>SUMIFS(OFM!AD:AD,OFM!C:C,C36)</f>
        <v>0</v>
      </c>
      <c r="E36" s="81">
        <f>SUMIFS(FAM!AD:AD,FAM!C:C,C36)</f>
        <v>13133.75</v>
      </c>
      <c r="F36" s="85">
        <f>SUMIFS(B2S!F:F,B2S!C:C,C36)</f>
        <v>0</v>
      </c>
      <c r="G36" s="82">
        <f t="shared" si="3"/>
        <v>13133.75</v>
      </c>
      <c r="H36" s="83">
        <f>SUMIFS(PSP!R:R,PSP!C:C,C36)</f>
        <v>0</v>
      </c>
      <c r="I36" s="82">
        <f t="shared" si="4"/>
        <v>13133.75</v>
      </c>
    </row>
    <row r="37" spans="2:9" ht="15" customHeight="1">
      <c r="B37" s="50">
        <v>30</v>
      </c>
      <c r="C37" s="50" t="s">
        <v>25</v>
      </c>
      <c r="D37" s="81">
        <f>SUMIFS(OFM!AD:AD,OFM!C:C,C37)</f>
        <v>3585.75</v>
      </c>
      <c r="E37" s="81">
        <f>SUMIFS(FAM!AD:AD,FAM!C:C,C37)</f>
        <v>0</v>
      </c>
      <c r="F37" s="85">
        <f>SUMIFS(B2S!F:F,B2S!C:C,C37)</f>
        <v>0</v>
      </c>
      <c r="G37" s="82">
        <f t="shared" si="3"/>
        <v>3585.75</v>
      </c>
      <c r="H37" s="83">
        <f>SUMIFS(PSP!R:R,PSP!C:C,C37)</f>
        <v>11837.5</v>
      </c>
      <c r="I37" s="82">
        <f t="shared" si="4"/>
        <v>15423.25</v>
      </c>
    </row>
    <row r="38" spans="2:9" ht="15" customHeight="1">
      <c r="B38" s="50">
        <v>31</v>
      </c>
      <c r="C38" s="50" t="s">
        <v>284</v>
      </c>
      <c r="D38" s="81">
        <f>SUMIFS(OFM!AD:AD,OFM!C:C,C38)</f>
        <v>1702.5</v>
      </c>
      <c r="E38" s="81">
        <f>SUMIFS(FAM!AD:AD,FAM!C:C,C38)</f>
        <v>0</v>
      </c>
      <c r="F38" s="85">
        <f>SUMIFS(B2S!F:F,B2S!C:C,C38)</f>
        <v>0</v>
      </c>
      <c r="G38" s="82">
        <f t="shared" si="3"/>
        <v>1702.5</v>
      </c>
      <c r="H38" s="83">
        <f>SUMIFS(PSP!R:R,PSP!C:C,C38)</f>
        <v>12275</v>
      </c>
      <c r="I38" s="82">
        <f t="shared" si="4"/>
        <v>13977.5</v>
      </c>
    </row>
    <row r="39" spans="2:9" ht="15" customHeight="1">
      <c r="B39" s="50">
        <v>32</v>
      </c>
      <c r="C39" s="50" t="s">
        <v>501</v>
      </c>
      <c r="D39" s="81">
        <f>SUMIFS(OFM!AD:AD,OFM!C:C,C39)</f>
        <v>2721</v>
      </c>
      <c r="E39" s="81">
        <f>SUMIFS(FAM!AD:AD,FAM!C:C,C39)</f>
        <v>0</v>
      </c>
      <c r="F39" s="85">
        <f>SUMIFS(B2S!F:F,B2S!C:C,C39)</f>
        <v>0</v>
      </c>
      <c r="G39" s="82">
        <f t="shared" si="3"/>
        <v>2721</v>
      </c>
      <c r="H39" s="83">
        <f>SUMIFS(PSP!R:R,PSP!C:C,C39)</f>
        <v>1433.75</v>
      </c>
      <c r="I39" s="82">
        <f t="shared" si="4"/>
        <v>4154.75</v>
      </c>
    </row>
    <row r="40" spans="2:9" ht="15" customHeight="1">
      <c r="B40" s="50">
        <v>33</v>
      </c>
      <c r="C40" s="50" t="s">
        <v>602</v>
      </c>
      <c r="D40" s="81">
        <f>SUMIFS(OFM!AD:AD,OFM!C:C,C40)</f>
        <v>0</v>
      </c>
      <c r="E40" s="81">
        <f>SUMIFS(FAM!AD:AD,FAM!C:C,C40)</f>
        <v>0</v>
      </c>
      <c r="F40" s="85">
        <f>SUMIFS(B2S!F:F,B2S!C:C,C40)</f>
        <v>0</v>
      </c>
      <c r="G40" s="82">
        <f t="shared" si="3"/>
        <v>0</v>
      </c>
      <c r="H40" s="83">
        <f>SUMIFS(PSP!R:R,PSP!C:C,C40)</f>
        <v>1028.75</v>
      </c>
      <c r="I40" s="82">
        <f t="shared" si="4"/>
        <v>1028.75</v>
      </c>
    </row>
    <row r="41" spans="2:9" ht="15" customHeight="1">
      <c r="B41" s="50">
        <v>34</v>
      </c>
      <c r="C41" s="50" t="s">
        <v>463</v>
      </c>
      <c r="D41" s="81">
        <f>SUMIFS(OFM!AD:AD,OFM!C:C,C41)</f>
        <v>0</v>
      </c>
      <c r="E41" s="81">
        <f>SUMIFS(FAM!AD:AD,FAM!C:C,C41)</f>
        <v>0</v>
      </c>
      <c r="F41" s="85">
        <f>SUMIFS(B2S!F:F,B2S!C:C,C41)</f>
        <v>0</v>
      </c>
      <c r="G41" s="82">
        <f t="shared" si="3"/>
        <v>0</v>
      </c>
      <c r="H41" s="83">
        <f>SUMIFS(PSP!R:R,PSP!C:C,C41)</f>
        <v>1456.25</v>
      </c>
      <c r="I41" s="82">
        <f t="shared" si="4"/>
        <v>1456.25</v>
      </c>
    </row>
    <row r="42" spans="2:9" ht="15" customHeight="1">
      <c r="B42" s="50">
        <v>35</v>
      </c>
      <c r="C42" s="50" t="s">
        <v>313</v>
      </c>
      <c r="D42" s="81">
        <f>SUMIFS(OFM!AD:AD,OFM!C:C,C42)</f>
        <v>13617.5</v>
      </c>
      <c r="E42" s="81">
        <f>SUMIFS(FAM!AD:AD,FAM!C:C,C42)</f>
        <v>4907.5</v>
      </c>
      <c r="F42" s="85">
        <f>SUMIFS(B2S!F:F,B2S!C:C,C42)</f>
        <v>0</v>
      </c>
      <c r="G42" s="82">
        <f t="shared" si="3"/>
        <v>18525</v>
      </c>
      <c r="H42" s="83">
        <f>SUMIFS(PSP!R:R,PSP!C:C,C42)</f>
        <v>640</v>
      </c>
      <c r="I42" s="82">
        <f t="shared" si="4"/>
        <v>19165</v>
      </c>
    </row>
    <row r="43" spans="2:9" ht="15" customHeight="1">
      <c r="B43" s="50">
        <v>36</v>
      </c>
      <c r="C43" s="50" t="s">
        <v>552</v>
      </c>
      <c r="D43" s="81">
        <f>SUMIFS(OFM!AD:AD,OFM!C:C,C43)</f>
        <v>0</v>
      </c>
      <c r="E43" s="81">
        <f>SUMIFS(FAM!AD:AD,FAM!C:C,C43)</f>
        <v>792.75</v>
      </c>
      <c r="F43" s="86">
        <f>SUMIFS(B2S!F:F,B2S!C:C,C43)</f>
        <v>3497</v>
      </c>
      <c r="G43" s="82">
        <f t="shared" si="3"/>
        <v>4289.75</v>
      </c>
      <c r="H43" s="83">
        <f>SUMIFS(PSP!R:R,PSP!C:C,C43)</f>
        <v>231.25</v>
      </c>
      <c r="I43" s="82">
        <f t="shared" si="4"/>
        <v>4521</v>
      </c>
    </row>
    <row r="44" spans="2:9" ht="15" customHeight="1">
      <c r="B44" s="50">
        <v>37</v>
      </c>
      <c r="C44" s="50" t="s">
        <v>512</v>
      </c>
      <c r="D44" s="81">
        <f>SUMIFS(OFM!AD:AD,OFM!C:C,C44)</f>
        <v>0</v>
      </c>
      <c r="E44" s="81">
        <f>SUMIFS(FAM!AD:AD,FAM!C:C,C44)</f>
        <v>0</v>
      </c>
      <c r="F44" s="85">
        <f>SUMIFS(B2S!F:F,B2S!C:C,C44)</f>
        <v>0</v>
      </c>
      <c r="G44" s="82">
        <f t="shared" si="3"/>
        <v>0</v>
      </c>
      <c r="H44" s="83">
        <f>SUMIFS(PSP!R:R,PSP!C:C,C44)</f>
        <v>518.75</v>
      </c>
      <c r="I44" s="82">
        <f t="shared" si="4"/>
        <v>518.75</v>
      </c>
    </row>
    <row r="45" spans="2:9" ht="15" customHeight="1">
      <c r="B45" s="50">
        <v>38</v>
      </c>
      <c r="C45" s="50" t="s">
        <v>259</v>
      </c>
      <c r="D45" s="81">
        <f>SUMIFS(OFM!AD:AD,OFM!C:C,C45)</f>
        <v>0</v>
      </c>
      <c r="E45" s="81">
        <f>SUMIFS(FAM!AD:AD,FAM!C:C,C45)</f>
        <v>1877.75</v>
      </c>
      <c r="F45" s="85">
        <f>SUMIFS(B2S!F:F,B2S!C:C,C45)</f>
        <v>0</v>
      </c>
      <c r="G45" s="82">
        <f t="shared" si="3"/>
        <v>1877.75</v>
      </c>
      <c r="H45" s="83">
        <f>SUMIFS(PSP!R:R,PSP!C:C,C45)</f>
        <v>4441.25</v>
      </c>
      <c r="I45" s="82">
        <f t="shared" si="4"/>
        <v>6319</v>
      </c>
    </row>
    <row r="46" spans="2:9" ht="15" customHeight="1">
      <c r="B46" s="50">
        <v>39</v>
      </c>
      <c r="C46" s="50" t="s">
        <v>367</v>
      </c>
      <c r="D46" s="81">
        <f>SUMIFS(OFM!AD:AD,OFM!C:C,C46)</f>
        <v>0</v>
      </c>
      <c r="E46" s="81">
        <f>SUMIFS(FAM!AD:AD,FAM!C:C,C46)</f>
        <v>0</v>
      </c>
      <c r="F46" s="85">
        <f>SUMIFS(B2S!F:F,B2S!C:C,C46)</f>
        <v>0</v>
      </c>
      <c r="G46" s="82">
        <f t="shared" si="3"/>
        <v>0</v>
      </c>
      <c r="H46" s="83">
        <f>SUMIFS(PSP!R:R,PSP!C:C,C46)</f>
        <v>1986.25</v>
      </c>
      <c r="I46" s="82">
        <f t="shared" si="4"/>
        <v>1986.25</v>
      </c>
    </row>
    <row r="47" spans="2:9" ht="15" hidden="1" customHeight="1">
      <c r="B47" s="50">
        <v>40</v>
      </c>
      <c r="C47" s="50" t="s">
        <v>935</v>
      </c>
      <c r="D47" s="81">
        <f>SUMIFS(OFM!AD:AD,OFM!C:C,C47)</f>
        <v>0</v>
      </c>
      <c r="E47" s="81">
        <f>SUMIFS(FAM!AD:AD,FAM!C:C,C47)</f>
        <v>0</v>
      </c>
      <c r="F47" s="85">
        <f>SUMIFS(B2S!F:F,B2S!C:C,C47)</f>
        <v>0</v>
      </c>
      <c r="G47" s="82">
        <f t="shared" si="3"/>
        <v>0</v>
      </c>
      <c r="H47" s="83">
        <f>SUMIFS(PSP!R:R,PSP!C:C,C47)</f>
        <v>0</v>
      </c>
      <c r="I47" s="82">
        <f t="shared" si="4"/>
        <v>0</v>
      </c>
    </row>
    <row r="48" spans="2:9" ht="15" customHeight="1">
      <c r="B48" s="50">
        <v>41</v>
      </c>
      <c r="C48" s="50" t="s">
        <v>480</v>
      </c>
      <c r="D48" s="81">
        <f>SUMIFS(OFM!AD:AD,OFM!C:C,C48)</f>
        <v>0</v>
      </c>
      <c r="E48" s="81">
        <f>SUMIFS(FAM!AD:AD,FAM!C:C,C48)</f>
        <v>0</v>
      </c>
      <c r="F48" s="85">
        <f>SUMIFS(B2S!F:F,B2S!C:C,C48)</f>
        <v>0</v>
      </c>
      <c r="G48" s="82">
        <f t="shared" si="3"/>
        <v>0</v>
      </c>
      <c r="H48" s="83">
        <f>SUMIFS(PSP!R:R,PSP!C:C,C48)</f>
        <v>3333.75</v>
      </c>
      <c r="I48" s="82">
        <f t="shared" si="4"/>
        <v>3333.75</v>
      </c>
    </row>
    <row r="49" spans="2:9" ht="15" hidden="1" customHeight="1">
      <c r="B49" s="50">
        <v>42</v>
      </c>
      <c r="C49" s="50" t="s">
        <v>936</v>
      </c>
      <c r="D49" s="81">
        <f>SUMIFS(OFM!AD:AD,OFM!C:C,C49)</f>
        <v>0</v>
      </c>
      <c r="E49" s="81">
        <f>SUMIFS(FAM!AD:AD,FAM!C:C,C49)</f>
        <v>0</v>
      </c>
      <c r="F49" s="85">
        <f>SUMIFS(B2S!F:F,B2S!C:C,C49)</f>
        <v>0</v>
      </c>
      <c r="G49" s="82">
        <f t="shared" si="3"/>
        <v>0</v>
      </c>
      <c r="H49" s="83">
        <f>SUMIFS(PSP!R:R,PSP!C:C,C49)</f>
        <v>0</v>
      </c>
      <c r="I49" s="82">
        <f t="shared" si="4"/>
        <v>0</v>
      </c>
    </row>
    <row r="50" spans="2:9" ht="15" customHeight="1">
      <c r="B50" s="50">
        <v>43</v>
      </c>
      <c r="C50" s="50" t="s">
        <v>515</v>
      </c>
      <c r="D50" s="81">
        <f>SUMIFS(OFM!AD:AD,OFM!C:C,C50)</f>
        <v>0</v>
      </c>
      <c r="E50" s="81">
        <f>SUMIFS(FAM!AD:AD,FAM!C:C,C50)</f>
        <v>0</v>
      </c>
      <c r="F50" s="85">
        <f>SUMIFS(B2S!F:F,B2S!C:C,C50)</f>
        <v>0</v>
      </c>
      <c r="G50" s="82">
        <f t="shared" si="3"/>
        <v>0</v>
      </c>
      <c r="H50" s="83">
        <f>SUMIFS(PSP!R:R,PSP!C:C,C50)</f>
        <v>1455</v>
      </c>
      <c r="I50" s="82">
        <f t="shared" si="4"/>
        <v>1455</v>
      </c>
    </row>
    <row r="51" spans="2:9" ht="15" customHeight="1">
      <c r="B51" s="50">
        <v>44</v>
      </c>
      <c r="C51" s="50" t="s">
        <v>238</v>
      </c>
      <c r="D51" s="81">
        <f>SUMIFS(OFM!AD:AD,OFM!C:C,C51)</f>
        <v>0</v>
      </c>
      <c r="E51" s="81">
        <f>SUMIFS(FAM!AD:AD,FAM!C:C,C51)</f>
        <v>4380.5</v>
      </c>
      <c r="F51" s="85">
        <f>SUMIFS(B2S!F:F,B2S!C:C,C51)</f>
        <v>0</v>
      </c>
      <c r="G51" s="82">
        <f t="shared" si="3"/>
        <v>4380.5</v>
      </c>
      <c r="H51" s="83">
        <f>SUMIFS(PSP!R:R,PSP!C:C,C51)</f>
        <v>0</v>
      </c>
      <c r="I51" s="82">
        <f t="shared" si="4"/>
        <v>4380.5</v>
      </c>
    </row>
    <row r="52" spans="2:9" ht="15" customHeight="1">
      <c r="B52" s="50">
        <v>45</v>
      </c>
      <c r="C52" s="50" t="s">
        <v>297</v>
      </c>
      <c r="D52" s="81">
        <f>SUMIFS(OFM!AD:AD,OFM!C:C,C52)</f>
        <v>0</v>
      </c>
      <c r="E52" s="81">
        <f>SUMIFS(FAM!AD:AD,FAM!C:C,C52)</f>
        <v>0</v>
      </c>
      <c r="F52" s="85">
        <f>SUMIFS(B2S!F:F,B2S!C:C,C52)</f>
        <v>0</v>
      </c>
      <c r="G52" s="82">
        <f t="shared" si="3"/>
        <v>0</v>
      </c>
      <c r="H52" s="83">
        <f>SUMIFS(PSP!R:R,PSP!C:C,C52)</f>
        <v>5880</v>
      </c>
      <c r="I52" s="82">
        <f t="shared" si="4"/>
        <v>5880</v>
      </c>
    </row>
    <row r="53" spans="2:9" ht="15" customHeight="1">
      <c r="B53" s="50">
        <v>46</v>
      </c>
      <c r="C53" s="50" t="s">
        <v>191</v>
      </c>
      <c r="D53" s="81">
        <f>SUMIFS(OFM!AD:AD,OFM!C:C,C53)</f>
        <v>0</v>
      </c>
      <c r="E53" s="81">
        <f>SUMIFS(FAM!AD:AD,FAM!C:C,C53)</f>
        <v>12287.5</v>
      </c>
      <c r="F53" s="85">
        <f>SUMIFS(B2S!F:F,B2S!C:C,C53)</f>
        <v>0</v>
      </c>
      <c r="G53" s="82">
        <f t="shared" si="3"/>
        <v>12287.5</v>
      </c>
      <c r="H53" s="83">
        <f>SUMIFS(PSP!R:R,PSP!C:C,C53)</f>
        <v>10833.75</v>
      </c>
      <c r="I53" s="82">
        <f t="shared" si="4"/>
        <v>23121.25</v>
      </c>
    </row>
    <row r="54" spans="2:9" ht="15" customHeight="1">
      <c r="B54" s="50">
        <v>47</v>
      </c>
      <c r="C54" s="50" t="s">
        <v>302</v>
      </c>
      <c r="D54" s="81">
        <f>SUMIFS(OFM!AD:AD,OFM!C:C,C54)</f>
        <v>0</v>
      </c>
      <c r="E54" s="81">
        <f>SUMIFS(FAM!AD:AD,FAM!C:C,C54)</f>
        <v>0</v>
      </c>
      <c r="F54" s="85">
        <f>SUMIFS(B2S!F:F,B2S!C:C,C54)</f>
        <v>0</v>
      </c>
      <c r="G54" s="82">
        <f t="shared" si="3"/>
        <v>0</v>
      </c>
      <c r="H54" s="83">
        <f>SUMIFS(PSP!R:R,PSP!C:C,C54)</f>
        <v>3082.5</v>
      </c>
      <c r="I54" s="82">
        <f t="shared" si="4"/>
        <v>3082.5</v>
      </c>
    </row>
    <row r="55" spans="2:9" ht="15" customHeight="1">
      <c r="B55" s="50">
        <v>48</v>
      </c>
      <c r="C55" s="50" t="s">
        <v>16</v>
      </c>
      <c r="D55" s="81">
        <f>SUMIFS(OFM!AD:AD,OFM!C:C,C55)</f>
        <v>30705.5</v>
      </c>
      <c r="E55" s="81">
        <f>SUMIFS(FAM!AD:AD,FAM!C:C,C55)</f>
        <v>38502.5</v>
      </c>
      <c r="F55" s="85">
        <f>SUMIFS(B2S!F:F,B2S!C:C,C55)</f>
        <v>0</v>
      </c>
      <c r="G55" s="82">
        <f t="shared" si="3"/>
        <v>69208</v>
      </c>
      <c r="H55" s="83">
        <f>SUMIFS(PSP!R:R,PSP!C:C,C55)</f>
        <v>10327.5</v>
      </c>
      <c r="I55" s="82">
        <f t="shared" si="4"/>
        <v>79535.5</v>
      </c>
    </row>
    <row r="56" spans="2:9" ht="15" hidden="1" customHeight="1">
      <c r="B56" s="50">
        <v>49</v>
      </c>
      <c r="C56" s="50" t="s">
        <v>937</v>
      </c>
      <c r="D56" s="81">
        <f>SUMIFS(OFM!AD:AD,OFM!C:C,C56)</f>
        <v>0</v>
      </c>
      <c r="E56" s="81">
        <f>SUMIFS(FAM!AD:AD,FAM!C:C,C56)</f>
        <v>0</v>
      </c>
      <c r="F56" s="85">
        <f>SUMIFS(B2S!F:F,B2S!C:C,C56)</f>
        <v>0</v>
      </c>
      <c r="G56" s="82">
        <f t="shared" si="3"/>
        <v>0</v>
      </c>
      <c r="H56" s="83">
        <f>SUMIFS(PSP!R:R,PSP!C:C,C56)</f>
        <v>0</v>
      </c>
      <c r="I56" s="82">
        <f t="shared" si="4"/>
        <v>0</v>
      </c>
    </row>
    <row r="57" spans="2:9" ht="15" customHeight="1">
      <c r="B57" s="50">
        <v>50</v>
      </c>
      <c r="C57" s="50" t="s">
        <v>66</v>
      </c>
      <c r="D57" s="81">
        <f>SUMIFS(OFM!AD:AD,OFM!C:C,C57)</f>
        <v>0</v>
      </c>
      <c r="E57" s="81">
        <f>SUMIFS(FAM!AD:AD,FAM!C:C,C57)</f>
        <v>2915</v>
      </c>
      <c r="F57" s="85">
        <f>SUMIFS(B2S!F:F,B2S!C:C,C57)</f>
        <v>0</v>
      </c>
      <c r="G57" s="82">
        <f t="shared" si="3"/>
        <v>2915</v>
      </c>
      <c r="H57" s="83">
        <f>SUMIFS(PSP!R:R,PSP!C:C,C57)</f>
        <v>4652.5</v>
      </c>
      <c r="I57" s="82">
        <f t="shared" si="4"/>
        <v>7567.5</v>
      </c>
    </row>
    <row r="58" spans="2:9" ht="15" customHeight="1">
      <c r="B58" s="50">
        <v>51</v>
      </c>
      <c r="C58" s="50" t="s">
        <v>123</v>
      </c>
      <c r="D58" s="81">
        <f>SUMIFS(OFM!AD:AD,OFM!C:C,C58)</f>
        <v>0</v>
      </c>
      <c r="E58" s="81">
        <f>SUMIFS(FAM!AD:AD,FAM!C:C,C58)</f>
        <v>26647</v>
      </c>
      <c r="F58" s="85">
        <f>SUMIFS(B2S!F:F,B2S!C:C,C58)</f>
        <v>0</v>
      </c>
      <c r="G58" s="82">
        <f t="shared" si="3"/>
        <v>26647</v>
      </c>
      <c r="H58" s="83">
        <f>SUMIFS(PSP!R:R,PSP!C:C,C58)</f>
        <v>8555</v>
      </c>
      <c r="I58" s="82">
        <f t="shared" si="4"/>
        <v>35202</v>
      </c>
    </row>
    <row r="59" spans="2:9" ht="15" customHeight="1">
      <c r="B59" s="50">
        <v>52</v>
      </c>
      <c r="C59" s="50" t="s">
        <v>207</v>
      </c>
      <c r="D59" s="81">
        <f>SUMIFS(OFM!AD:AD,OFM!C:C,C59)</f>
        <v>0</v>
      </c>
      <c r="E59" s="81">
        <f>SUMIFS(FAM!AD:AD,FAM!C:C,C59)</f>
        <v>16035</v>
      </c>
      <c r="F59" s="85">
        <f>SUMIFS(B2S!F:F,B2S!C:C,C59)</f>
        <v>0</v>
      </c>
      <c r="G59" s="82">
        <f t="shared" si="3"/>
        <v>16035</v>
      </c>
      <c r="H59" s="83">
        <f>SUMIFS(PSP!R:R,PSP!C:C,C59)</f>
        <v>0</v>
      </c>
      <c r="I59" s="82">
        <f t="shared" si="4"/>
        <v>16035</v>
      </c>
    </row>
    <row r="60" spans="2:9" ht="15" customHeight="1">
      <c r="B60" s="50">
        <v>53</v>
      </c>
      <c r="C60" s="50" t="s">
        <v>637</v>
      </c>
      <c r="D60" s="81">
        <f>SUMIFS(OFM!AD:AD,OFM!C:C,C60)</f>
        <v>0</v>
      </c>
      <c r="E60" s="81">
        <f>SUMIFS(FAM!AD:AD,FAM!C:C,C60)</f>
        <v>0</v>
      </c>
      <c r="F60" s="85">
        <f>SUMIFS(B2S!F:F,B2S!C:C,C60)</f>
        <v>0</v>
      </c>
      <c r="G60" s="82">
        <f t="shared" si="3"/>
        <v>0</v>
      </c>
      <c r="H60" s="83">
        <f>SUMIFS(PSP!R:R,PSP!C:C,C60)</f>
        <v>961.25</v>
      </c>
      <c r="I60" s="82">
        <f t="shared" si="4"/>
        <v>961.25</v>
      </c>
    </row>
    <row r="61" spans="2:9" ht="15" customHeight="1">
      <c r="B61" s="50">
        <v>54</v>
      </c>
      <c r="C61" s="50" t="s">
        <v>261</v>
      </c>
      <c r="D61" s="81">
        <f>SUMIFS(OFM!AD:AD,OFM!C:C,C61)</f>
        <v>0</v>
      </c>
      <c r="E61" s="81">
        <f>SUMIFS(FAM!AD:AD,FAM!C:C,C61)</f>
        <v>1730.5</v>
      </c>
      <c r="F61" s="85">
        <f>SUMIFS(B2S!F:F,B2S!C:C,C61)</f>
        <v>0</v>
      </c>
      <c r="G61" s="82">
        <f t="shared" si="3"/>
        <v>1730.5</v>
      </c>
      <c r="H61" s="83">
        <f>SUMIFS(PSP!R:R,PSP!C:C,C61)</f>
        <v>2042.5</v>
      </c>
      <c r="I61" s="82">
        <f t="shared" si="4"/>
        <v>3773</v>
      </c>
    </row>
    <row r="62" spans="2:9" ht="15" customHeight="1">
      <c r="B62" s="50">
        <v>55</v>
      </c>
      <c r="C62" s="50" t="s">
        <v>58</v>
      </c>
      <c r="D62" s="81">
        <f>SUMIFS(OFM!AD:AD,OFM!C:C,C62)</f>
        <v>0</v>
      </c>
      <c r="E62" s="81">
        <f>SUMIFS(FAM!AD:AD,FAM!C:C,C62)</f>
        <v>10426</v>
      </c>
      <c r="F62" s="85">
        <f>SUMIFS(B2S!F:F,B2S!C:C,C62)</f>
        <v>0</v>
      </c>
      <c r="G62" s="82">
        <f t="shared" si="3"/>
        <v>10426</v>
      </c>
      <c r="H62" s="83">
        <f>SUMIFS(PSP!R:R,PSP!C:C,C62)</f>
        <v>5598.75</v>
      </c>
      <c r="I62" s="82">
        <f t="shared" si="4"/>
        <v>16024.75</v>
      </c>
    </row>
    <row r="63" spans="2:9" ht="15" customHeight="1">
      <c r="B63" s="50">
        <v>56</v>
      </c>
      <c r="C63" s="50" t="s">
        <v>21</v>
      </c>
      <c r="D63" s="81">
        <f>SUMIFS(OFM!AD:AD,OFM!C:C,C63)</f>
        <v>0</v>
      </c>
      <c r="E63" s="81">
        <f>SUMIFS(FAM!AD:AD,FAM!C:C,C63)</f>
        <v>17282.5</v>
      </c>
      <c r="F63" s="85">
        <f>SUMIFS(B2S!F:F,B2S!C:C,C63)</f>
        <v>0</v>
      </c>
      <c r="G63" s="82">
        <f t="shared" si="3"/>
        <v>17282.5</v>
      </c>
      <c r="H63" s="83">
        <f>SUMIFS(PSP!R:R,PSP!C:C,C63)</f>
        <v>0</v>
      </c>
      <c r="I63" s="82">
        <f t="shared" si="4"/>
        <v>17282.5</v>
      </c>
    </row>
    <row r="64" spans="2:9" ht="15" hidden="1" customHeight="1">
      <c r="B64" s="50">
        <v>57</v>
      </c>
      <c r="C64" s="50" t="s">
        <v>938</v>
      </c>
      <c r="D64" s="81">
        <f>SUMIFS(OFM!AD:AD,OFM!C:C,C64)</f>
        <v>0</v>
      </c>
      <c r="E64" s="81">
        <f>SUMIFS(FAM!AD:AD,FAM!C:C,C64)</f>
        <v>0</v>
      </c>
      <c r="F64" s="85">
        <f>SUMIFS(B2S!F:F,B2S!C:C,C64)</f>
        <v>0</v>
      </c>
      <c r="G64" s="82">
        <f t="shared" si="3"/>
        <v>0</v>
      </c>
      <c r="H64" s="83">
        <f>SUMIFS(PSP!R:R,PSP!C:C,C64)</f>
        <v>0</v>
      </c>
      <c r="I64" s="82">
        <f t="shared" si="4"/>
        <v>0</v>
      </c>
    </row>
    <row r="65" spans="2:9" ht="15" hidden="1" customHeight="1">
      <c r="B65" s="50">
        <v>58</v>
      </c>
      <c r="C65" s="50" t="s">
        <v>939</v>
      </c>
      <c r="D65" s="81">
        <f>SUMIFS(OFM!AD:AD,OFM!C:C,C65)</f>
        <v>0</v>
      </c>
      <c r="E65" s="81">
        <f>SUMIFS(FAM!AD:AD,FAM!C:C,C65)</f>
        <v>0</v>
      </c>
      <c r="F65" s="85">
        <f>SUMIFS(B2S!F:F,B2S!C:C,C65)</f>
        <v>0</v>
      </c>
      <c r="G65" s="82">
        <f t="shared" si="3"/>
        <v>0</v>
      </c>
      <c r="H65" s="83">
        <f>SUMIFS(PSP!R:R,PSP!C:C,C65)</f>
        <v>0</v>
      </c>
      <c r="I65" s="82">
        <f t="shared" si="4"/>
        <v>0</v>
      </c>
    </row>
    <row r="66" spans="2:9" ht="15" hidden="1" customHeight="1">
      <c r="B66" s="50">
        <v>59</v>
      </c>
      <c r="C66" s="50" t="s">
        <v>940</v>
      </c>
      <c r="D66" s="81">
        <f>SUMIFS(OFM!AD:AD,OFM!C:C,C66)</f>
        <v>0</v>
      </c>
      <c r="E66" s="81">
        <f>SUMIFS(FAM!AD:AD,FAM!C:C,C66)</f>
        <v>0</v>
      </c>
      <c r="F66" s="85">
        <f>SUMIFS(B2S!F:F,B2S!C:C,C66)</f>
        <v>0</v>
      </c>
      <c r="G66" s="82">
        <f t="shared" si="3"/>
        <v>0</v>
      </c>
      <c r="H66" s="83">
        <f>SUMIFS(PSP!R:R,PSP!C:C,C66)</f>
        <v>0</v>
      </c>
      <c r="I66" s="82">
        <f t="shared" si="4"/>
        <v>0</v>
      </c>
    </row>
    <row r="67" spans="2:9" ht="15" hidden="1" customHeight="1">
      <c r="B67" s="50">
        <v>60</v>
      </c>
      <c r="C67" s="50" t="s">
        <v>941</v>
      </c>
      <c r="D67" s="81">
        <f>SUMIFS(OFM!AD:AD,OFM!C:C,C67)</f>
        <v>0</v>
      </c>
      <c r="E67" s="81">
        <f>SUMIFS(FAM!AD:AD,FAM!C:C,C67)</f>
        <v>0</v>
      </c>
      <c r="F67" s="85">
        <f>SUMIFS(B2S!F:F,B2S!C:C,C67)</f>
        <v>0</v>
      </c>
      <c r="G67" s="82">
        <f t="shared" si="3"/>
        <v>0</v>
      </c>
      <c r="H67" s="83">
        <f>SUMIFS(PSP!R:R,PSP!C:C,C67)</f>
        <v>0</v>
      </c>
      <c r="I67" s="82">
        <f t="shared" si="4"/>
        <v>0</v>
      </c>
    </row>
    <row r="68" spans="2:9" ht="15" hidden="1" customHeight="1">
      <c r="B68" s="50">
        <v>61</v>
      </c>
      <c r="C68" s="50" t="s">
        <v>942</v>
      </c>
      <c r="D68" s="81">
        <f>SUMIFS(OFM!AD:AD,OFM!C:C,C68)</f>
        <v>0</v>
      </c>
      <c r="E68" s="81">
        <f>SUMIFS(FAM!AD:AD,FAM!C:C,C68)</f>
        <v>0</v>
      </c>
      <c r="F68" s="85">
        <f>SUMIFS(B2S!F:F,B2S!C:C,C68)</f>
        <v>0</v>
      </c>
      <c r="G68" s="82">
        <f t="shared" si="3"/>
        <v>0</v>
      </c>
      <c r="H68" s="83">
        <f>SUMIFS(PSP!R:R,PSP!C:C,C68)</f>
        <v>0</v>
      </c>
      <c r="I68" s="82">
        <f t="shared" si="4"/>
        <v>0</v>
      </c>
    </row>
    <row r="69" spans="2:9" ht="15" hidden="1" customHeight="1">
      <c r="B69" s="50">
        <v>62</v>
      </c>
      <c r="C69" s="50" t="s">
        <v>581</v>
      </c>
      <c r="D69" s="81">
        <f>SUMIFS(OFM!AD:AD,OFM!C:C,C69)</f>
        <v>0</v>
      </c>
      <c r="E69" s="81">
        <f>SUMIFS(FAM!AD:AD,FAM!C:C,C69)</f>
        <v>0</v>
      </c>
      <c r="F69" s="85">
        <f>SUMIFS(B2S!F:F,B2S!C:C,C69)</f>
        <v>0</v>
      </c>
      <c r="G69" s="82">
        <f t="shared" si="3"/>
        <v>0</v>
      </c>
      <c r="H69" s="83">
        <f>SUMIFS(PSP!R:R,PSP!C:C,C69)</f>
        <v>0</v>
      </c>
      <c r="I69" s="82">
        <f t="shared" si="4"/>
        <v>0</v>
      </c>
    </row>
    <row r="70" spans="2:9" ht="15" hidden="1" customHeight="1">
      <c r="B70" s="50">
        <v>63</v>
      </c>
      <c r="C70" s="50" t="s">
        <v>943</v>
      </c>
      <c r="D70" s="81">
        <f>SUMIFS(OFM!AD:AD,OFM!C:C,C70)</f>
        <v>0</v>
      </c>
      <c r="E70" s="81">
        <f>SUMIFS(FAM!AD:AD,FAM!C:C,C70)</f>
        <v>0</v>
      </c>
      <c r="F70" s="85">
        <f>SUMIFS(B2S!F:F,B2S!C:C,C70)</f>
        <v>0</v>
      </c>
      <c r="G70" s="82">
        <f t="shared" si="3"/>
        <v>0</v>
      </c>
      <c r="H70" s="83">
        <f>SUMIFS(PSP!R:R,PSP!C:C,C70)</f>
        <v>0</v>
      </c>
      <c r="I70" s="82">
        <f t="shared" si="4"/>
        <v>0</v>
      </c>
    </row>
    <row r="71" spans="2:9" ht="15" hidden="1" customHeight="1">
      <c r="B71" s="50">
        <v>64</v>
      </c>
      <c r="C71" s="50" t="s">
        <v>944</v>
      </c>
      <c r="D71" s="81">
        <f>SUMIFS(OFM!AD:AD,OFM!C:C,C71)</f>
        <v>0</v>
      </c>
      <c r="E71" s="81">
        <f>SUMIFS(FAM!AD:AD,FAM!C:C,C71)</f>
        <v>0</v>
      </c>
      <c r="F71" s="85">
        <f>SUMIFS(B2S!F:F,B2S!C:C,C71)</f>
        <v>0</v>
      </c>
      <c r="G71" s="82">
        <f t="shared" si="3"/>
        <v>0</v>
      </c>
      <c r="H71" s="83">
        <f>SUMIFS(PSP!R:R,PSP!C:C,C71)</f>
        <v>0</v>
      </c>
      <c r="I71" s="82">
        <f t="shared" si="4"/>
        <v>0</v>
      </c>
    </row>
    <row r="72" spans="2:9" ht="15" hidden="1" customHeight="1">
      <c r="B72" s="50">
        <v>65</v>
      </c>
      <c r="C72" s="50" t="s">
        <v>945</v>
      </c>
      <c r="D72" s="81">
        <f>SUMIFS(OFM!AD:AD,OFM!C:C,C72)</f>
        <v>0</v>
      </c>
      <c r="E72" s="81">
        <f>SUMIFS(FAM!AD:AD,FAM!C:C,C72)</f>
        <v>0</v>
      </c>
      <c r="F72" s="85">
        <f>SUMIFS(B2S!F:F,B2S!C:C,C72)</f>
        <v>0</v>
      </c>
      <c r="G72" s="82">
        <f t="shared" si="3"/>
        <v>0</v>
      </c>
      <c r="H72" s="83">
        <f>SUMIFS(PSP!R:R,PSP!C:C,C72)</f>
        <v>0</v>
      </c>
      <c r="I72" s="82">
        <f t="shared" si="4"/>
        <v>0</v>
      </c>
    </row>
    <row r="73" spans="2:9" ht="15" hidden="1" customHeight="1">
      <c r="B73" s="50">
        <v>66</v>
      </c>
      <c r="C73" s="50" t="s">
        <v>946</v>
      </c>
      <c r="D73" s="81">
        <f>SUMIFS(OFM!AD:AD,OFM!C:C,C73)</f>
        <v>0</v>
      </c>
      <c r="E73" s="81">
        <f>SUMIFS(FAM!AD:AD,FAM!C:C,C73)</f>
        <v>0</v>
      </c>
      <c r="F73" s="85">
        <f>SUMIFS(B2S!F:F,B2S!C:C,C73)</f>
        <v>0</v>
      </c>
      <c r="G73" s="82">
        <f t="shared" si="3"/>
        <v>0</v>
      </c>
      <c r="H73" s="83">
        <f>SUMIFS(PSP!R:R,PSP!C:C,C73)</f>
        <v>0</v>
      </c>
      <c r="I73" s="82">
        <f t="shared" si="4"/>
        <v>0</v>
      </c>
    </row>
    <row r="74" spans="2:9" ht="15" hidden="1" customHeight="1">
      <c r="B74" s="50">
        <v>67</v>
      </c>
      <c r="C74" s="50" t="s">
        <v>947</v>
      </c>
      <c r="D74" s="81">
        <f>SUMIFS(OFM!AD:AD,OFM!C:C,C74)</f>
        <v>0</v>
      </c>
      <c r="E74" s="81">
        <f>SUMIFS(FAM!AD:AD,FAM!C:C,C74)</f>
        <v>0</v>
      </c>
      <c r="F74" s="85">
        <f>SUMIFS(B2S!F:F,B2S!C:C,C74)</f>
        <v>0</v>
      </c>
      <c r="G74" s="82">
        <f t="shared" ref="G74:G137" si="5">SUM(D74:F74)</f>
        <v>0</v>
      </c>
      <c r="H74" s="83">
        <f>SUMIFS(PSP!R:R,PSP!C:C,C74)</f>
        <v>0</v>
      </c>
      <c r="I74" s="82">
        <f t="shared" ref="I74:I137" si="6">SUM(G74:H74)</f>
        <v>0</v>
      </c>
    </row>
    <row r="75" spans="2:9" ht="15" hidden="1" customHeight="1">
      <c r="B75" s="50">
        <v>68</v>
      </c>
      <c r="C75" s="50" t="s">
        <v>948</v>
      </c>
      <c r="D75" s="81">
        <f>SUMIFS(OFM!AD:AD,OFM!C:C,C75)</f>
        <v>0</v>
      </c>
      <c r="E75" s="81">
        <f>SUMIFS(FAM!AD:AD,FAM!C:C,C75)</f>
        <v>0</v>
      </c>
      <c r="F75" s="85">
        <f>SUMIFS(B2S!F:F,B2S!C:C,C75)</f>
        <v>0</v>
      </c>
      <c r="G75" s="82">
        <f t="shared" si="5"/>
        <v>0</v>
      </c>
      <c r="H75" s="83">
        <f>SUMIFS(PSP!R:R,PSP!C:C,C75)</f>
        <v>0</v>
      </c>
      <c r="I75" s="82">
        <f t="shared" si="6"/>
        <v>0</v>
      </c>
    </row>
    <row r="76" spans="2:9" ht="15" hidden="1" customHeight="1">
      <c r="B76" s="50">
        <v>69</v>
      </c>
      <c r="C76" s="50" t="s">
        <v>949</v>
      </c>
      <c r="D76" s="81">
        <f>SUMIFS(OFM!AD:AD,OFM!C:C,C76)</f>
        <v>0</v>
      </c>
      <c r="E76" s="81">
        <f>SUMIFS(FAM!AD:AD,FAM!C:C,C76)</f>
        <v>0</v>
      </c>
      <c r="F76" s="85">
        <f>SUMIFS(B2S!F:F,B2S!C:C,C76)</f>
        <v>0</v>
      </c>
      <c r="G76" s="82">
        <f t="shared" si="5"/>
        <v>0</v>
      </c>
      <c r="H76" s="83">
        <f>SUMIFS(PSP!R:R,PSP!C:C,C76)</f>
        <v>0</v>
      </c>
      <c r="I76" s="82">
        <f t="shared" si="6"/>
        <v>0</v>
      </c>
    </row>
    <row r="77" spans="2:9" ht="15" hidden="1" customHeight="1">
      <c r="B77" s="50">
        <v>70</v>
      </c>
      <c r="C77" s="50" t="s">
        <v>950</v>
      </c>
      <c r="D77" s="81">
        <f>SUMIFS(OFM!AD:AD,OFM!C:C,C77)</f>
        <v>0</v>
      </c>
      <c r="E77" s="81">
        <f>SUMIFS(FAM!AD:AD,FAM!C:C,C77)</f>
        <v>0</v>
      </c>
      <c r="F77" s="85">
        <f>SUMIFS(B2S!F:F,B2S!C:C,C77)</f>
        <v>0</v>
      </c>
      <c r="G77" s="82">
        <f t="shared" si="5"/>
        <v>0</v>
      </c>
      <c r="H77" s="83">
        <f>SUMIFS(PSP!R:R,PSP!C:C,C77)</f>
        <v>0</v>
      </c>
      <c r="I77" s="82">
        <f t="shared" si="6"/>
        <v>0</v>
      </c>
    </row>
    <row r="78" spans="2:9" ht="15" hidden="1" customHeight="1">
      <c r="B78" s="50">
        <v>71</v>
      </c>
      <c r="C78" s="50" t="s">
        <v>951</v>
      </c>
      <c r="D78" s="81">
        <f>SUMIFS(OFM!AD:AD,OFM!C:C,C78)</f>
        <v>0</v>
      </c>
      <c r="E78" s="81">
        <f>SUMIFS(FAM!AD:AD,FAM!C:C,C78)</f>
        <v>0</v>
      </c>
      <c r="F78" s="85">
        <f>SUMIFS(B2S!F:F,B2S!C:C,C78)</f>
        <v>0</v>
      </c>
      <c r="G78" s="82">
        <f t="shared" si="5"/>
        <v>0</v>
      </c>
      <c r="H78" s="83">
        <f>SUMIFS(PSP!R:R,PSP!C:C,C78)</f>
        <v>0</v>
      </c>
      <c r="I78" s="82">
        <f t="shared" si="6"/>
        <v>0</v>
      </c>
    </row>
    <row r="79" spans="2:9" ht="15" customHeight="1">
      <c r="B79" s="50">
        <v>72</v>
      </c>
      <c r="C79" s="50" t="s">
        <v>222</v>
      </c>
      <c r="D79" s="81">
        <f>SUMIFS(OFM!AD:AD,OFM!C:C,C79)</f>
        <v>0</v>
      </c>
      <c r="E79" s="81">
        <f>SUMIFS(FAM!AD:AD,FAM!C:C,C79)</f>
        <v>6850.75</v>
      </c>
      <c r="F79" s="85">
        <f>SUMIFS(B2S!F:F,B2S!C:C,C79)</f>
        <v>0</v>
      </c>
      <c r="G79" s="82">
        <f t="shared" si="5"/>
        <v>6850.75</v>
      </c>
      <c r="H79" s="83">
        <f>SUMIFS(PSP!R:R,PSP!C:C,C79)</f>
        <v>1166.25</v>
      </c>
      <c r="I79" s="82">
        <f t="shared" si="6"/>
        <v>8017</v>
      </c>
    </row>
    <row r="80" spans="2:9" ht="15" hidden="1" customHeight="1">
      <c r="B80" s="50">
        <v>73</v>
      </c>
      <c r="C80" s="50" t="s">
        <v>952</v>
      </c>
      <c r="D80" s="81">
        <f>SUMIFS(OFM!AD:AD,OFM!C:C,C80)</f>
        <v>0</v>
      </c>
      <c r="E80" s="81">
        <f>SUMIFS(FAM!AD:AD,FAM!C:C,C80)</f>
        <v>0</v>
      </c>
      <c r="F80" s="85">
        <f>SUMIFS(B2S!F:F,B2S!C:C,C80)</f>
        <v>0</v>
      </c>
      <c r="G80" s="82">
        <f t="shared" si="5"/>
        <v>0</v>
      </c>
      <c r="H80" s="83">
        <f>SUMIFS(PSP!R:R,PSP!C:C,C80)</f>
        <v>0</v>
      </c>
      <c r="I80" s="82">
        <f t="shared" si="6"/>
        <v>0</v>
      </c>
    </row>
    <row r="81" spans="2:9" ht="15" hidden="1" customHeight="1">
      <c r="B81" s="50">
        <v>74</v>
      </c>
      <c r="C81" s="50" t="s">
        <v>953</v>
      </c>
      <c r="D81" s="81">
        <f>SUMIFS(OFM!AD:AD,OFM!C:C,C81)</f>
        <v>0</v>
      </c>
      <c r="E81" s="81">
        <f>SUMIFS(FAM!AD:AD,FAM!C:C,C81)</f>
        <v>0</v>
      </c>
      <c r="F81" s="85">
        <f>SUMIFS(B2S!F:F,B2S!C:C,C81)</f>
        <v>0</v>
      </c>
      <c r="G81" s="82">
        <f t="shared" si="5"/>
        <v>0</v>
      </c>
      <c r="H81" s="83">
        <f>SUMIFS(PSP!R:R,PSP!C:C,C81)</f>
        <v>0</v>
      </c>
      <c r="I81" s="82">
        <f t="shared" si="6"/>
        <v>0</v>
      </c>
    </row>
    <row r="82" spans="2:9" ht="15" customHeight="1">
      <c r="B82" s="50">
        <v>75</v>
      </c>
      <c r="C82" s="50" t="s">
        <v>390</v>
      </c>
      <c r="D82" s="81">
        <f>SUMIFS(OFM!AD:AD,OFM!C:C,C82)</f>
        <v>0</v>
      </c>
      <c r="E82" s="81">
        <f>SUMIFS(FAM!AD:AD,FAM!C:C,C82)</f>
        <v>0</v>
      </c>
      <c r="F82" s="85">
        <f>SUMIFS(B2S!F:F,B2S!C:C,C82)</f>
        <v>0</v>
      </c>
      <c r="G82" s="82">
        <f t="shared" si="5"/>
        <v>0</v>
      </c>
      <c r="H82" s="83">
        <f>SUMIFS(PSP!R:R,PSP!C:C,C82)</f>
        <v>8501.25</v>
      </c>
      <c r="I82" s="82">
        <f t="shared" si="6"/>
        <v>8501.25</v>
      </c>
    </row>
    <row r="83" spans="2:9" ht="15" customHeight="1">
      <c r="B83" s="50">
        <v>76</v>
      </c>
      <c r="C83" s="50" t="s">
        <v>322</v>
      </c>
      <c r="D83" s="81">
        <f>SUMIFS(OFM!AD:AD,OFM!C:C,C83)</f>
        <v>0</v>
      </c>
      <c r="E83" s="81">
        <f>SUMIFS(FAM!AD:AD,FAM!C:C,C83)</f>
        <v>0</v>
      </c>
      <c r="F83" s="85">
        <f>SUMIFS(B2S!F:F,B2S!C:C,C83)</f>
        <v>0</v>
      </c>
      <c r="G83" s="82">
        <f t="shared" si="5"/>
        <v>0</v>
      </c>
      <c r="H83" s="83">
        <f>SUMIFS(PSP!R:R,PSP!C:C,C83)</f>
        <v>5312.5</v>
      </c>
      <c r="I83" s="82">
        <f t="shared" si="6"/>
        <v>5312.5</v>
      </c>
    </row>
    <row r="84" spans="2:9" ht="15" hidden="1" customHeight="1">
      <c r="B84" s="50">
        <v>77</v>
      </c>
      <c r="C84" s="50" t="s">
        <v>954</v>
      </c>
      <c r="D84" s="81">
        <f>SUMIFS(OFM!AD:AD,OFM!C:C,C84)</f>
        <v>0</v>
      </c>
      <c r="E84" s="81">
        <f>SUMIFS(FAM!AD:AD,FAM!C:C,C84)</f>
        <v>0</v>
      </c>
      <c r="F84" s="85">
        <f>SUMIFS(B2S!F:F,B2S!C:C,C84)</f>
        <v>0</v>
      </c>
      <c r="G84" s="82">
        <f t="shared" si="5"/>
        <v>0</v>
      </c>
      <c r="H84" s="83">
        <f>SUMIFS(PSP!R:R,PSP!C:C,C84)</f>
        <v>0</v>
      </c>
      <c r="I84" s="82">
        <f t="shared" si="6"/>
        <v>0</v>
      </c>
    </row>
    <row r="85" spans="2:9" ht="15" customHeight="1">
      <c r="B85" s="50">
        <v>78</v>
      </c>
      <c r="C85" s="50" t="s">
        <v>372</v>
      </c>
      <c r="D85" s="81">
        <f>SUMIFS(OFM!AD:AD,OFM!C:C,C85)</f>
        <v>0</v>
      </c>
      <c r="E85" s="81">
        <f>SUMIFS(FAM!AD:AD,FAM!C:C,C85)</f>
        <v>0</v>
      </c>
      <c r="F85" s="85">
        <f>SUMIFS(B2S!F:F,B2S!C:C,C85)</f>
        <v>0</v>
      </c>
      <c r="G85" s="82">
        <f t="shared" si="5"/>
        <v>0</v>
      </c>
      <c r="H85" s="83">
        <f>SUMIFS(PSP!R:R,PSP!C:C,C85)</f>
        <v>3945</v>
      </c>
      <c r="I85" s="82">
        <f t="shared" si="6"/>
        <v>3945</v>
      </c>
    </row>
    <row r="86" spans="2:9" ht="15" hidden="1" customHeight="1">
      <c r="B86" s="50">
        <v>79</v>
      </c>
      <c r="C86" s="50" t="s">
        <v>955</v>
      </c>
      <c r="D86" s="81">
        <f>SUMIFS(OFM!AD:AD,OFM!C:C,C86)</f>
        <v>0</v>
      </c>
      <c r="E86" s="81">
        <f>SUMIFS(FAM!AD:AD,FAM!C:C,C86)</f>
        <v>0</v>
      </c>
      <c r="F86" s="85">
        <f>SUMIFS(B2S!F:F,B2S!C:C,C86)</f>
        <v>0</v>
      </c>
      <c r="G86" s="82">
        <f t="shared" si="5"/>
        <v>0</v>
      </c>
      <c r="H86" s="83">
        <f>SUMIFS(PSP!R:R,PSP!C:C,C86)</f>
        <v>0</v>
      </c>
      <c r="I86" s="82">
        <f t="shared" si="6"/>
        <v>0</v>
      </c>
    </row>
    <row r="87" spans="2:9" ht="15" hidden="1" customHeight="1">
      <c r="B87" s="50">
        <v>80</v>
      </c>
      <c r="C87" s="50" t="s">
        <v>956</v>
      </c>
      <c r="D87" s="81">
        <f>SUMIFS(OFM!AD:AD,OFM!C:C,C87)</f>
        <v>0</v>
      </c>
      <c r="E87" s="81">
        <f>SUMIFS(FAM!AD:AD,FAM!C:C,C87)</f>
        <v>0</v>
      </c>
      <c r="F87" s="85">
        <f>SUMIFS(B2S!F:F,B2S!C:C,C87)</f>
        <v>0</v>
      </c>
      <c r="G87" s="82">
        <f t="shared" si="5"/>
        <v>0</v>
      </c>
      <c r="H87" s="83">
        <f>SUMIFS(PSP!R:R,PSP!C:C,C87)</f>
        <v>0</v>
      </c>
      <c r="I87" s="82">
        <f t="shared" si="6"/>
        <v>0</v>
      </c>
    </row>
    <row r="88" spans="2:9" ht="15" hidden="1" customHeight="1">
      <c r="B88" s="50">
        <v>81</v>
      </c>
      <c r="C88" s="50" t="s">
        <v>957</v>
      </c>
      <c r="D88" s="81">
        <f>SUMIFS(OFM!AD:AD,OFM!C:C,C88)</f>
        <v>0</v>
      </c>
      <c r="E88" s="81">
        <f>SUMIFS(FAM!AD:AD,FAM!C:C,C88)</f>
        <v>0</v>
      </c>
      <c r="F88" s="85">
        <f>SUMIFS(B2S!F:F,B2S!C:C,C88)</f>
        <v>0</v>
      </c>
      <c r="G88" s="82">
        <f t="shared" si="5"/>
        <v>0</v>
      </c>
      <c r="H88" s="83">
        <f>SUMIFS(PSP!R:R,PSP!C:C,C88)</f>
        <v>0</v>
      </c>
      <c r="I88" s="82">
        <f t="shared" si="6"/>
        <v>0</v>
      </c>
    </row>
    <row r="89" spans="2:9" ht="15" hidden="1" customHeight="1">
      <c r="B89" s="50">
        <v>82</v>
      </c>
      <c r="C89" s="50" t="s">
        <v>958</v>
      </c>
      <c r="D89" s="81">
        <f>SUMIFS(OFM!AD:AD,OFM!C:C,C89)</f>
        <v>0</v>
      </c>
      <c r="E89" s="81">
        <f>SUMIFS(FAM!AD:AD,FAM!C:C,C89)</f>
        <v>0</v>
      </c>
      <c r="F89" s="85">
        <f>SUMIFS(B2S!F:F,B2S!C:C,C89)</f>
        <v>0</v>
      </c>
      <c r="G89" s="82">
        <f t="shared" si="5"/>
        <v>0</v>
      </c>
      <c r="H89" s="83">
        <f>SUMIFS(PSP!R:R,PSP!C:C,C89)</f>
        <v>0</v>
      </c>
      <c r="I89" s="82">
        <f t="shared" si="6"/>
        <v>0</v>
      </c>
    </row>
    <row r="90" spans="2:9" ht="15" hidden="1" customHeight="1">
      <c r="B90" s="50">
        <v>83</v>
      </c>
      <c r="C90" s="50" t="s">
        <v>959</v>
      </c>
      <c r="D90" s="81">
        <f>SUMIFS(OFM!AD:AD,OFM!C:C,C90)</f>
        <v>0</v>
      </c>
      <c r="E90" s="81">
        <f>SUMIFS(FAM!AD:AD,FAM!C:C,C90)</f>
        <v>0</v>
      </c>
      <c r="F90" s="85">
        <f>SUMIFS(B2S!F:F,B2S!C:C,C90)</f>
        <v>0</v>
      </c>
      <c r="G90" s="82">
        <f t="shared" si="5"/>
        <v>0</v>
      </c>
      <c r="H90" s="83">
        <f>SUMIFS(PSP!R:R,PSP!C:C,C90)</f>
        <v>0</v>
      </c>
      <c r="I90" s="82">
        <f t="shared" si="6"/>
        <v>0</v>
      </c>
    </row>
    <row r="91" spans="2:9" ht="15" hidden="1" customHeight="1">
      <c r="B91" s="50">
        <v>84</v>
      </c>
      <c r="C91" s="50" t="s">
        <v>960</v>
      </c>
      <c r="D91" s="81">
        <f>SUMIFS(OFM!AD:AD,OFM!C:C,C91)</f>
        <v>0</v>
      </c>
      <c r="E91" s="81">
        <f>SUMIFS(FAM!AD:AD,FAM!C:C,C91)</f>
        <v>0</v>
      </c>
      <c r="F91" s="85">
        <f>SUMIFS(B2S!F:F,B2S!C:C,C91)</f>
        <v>0</v>
      </c>
      <c r="G91" s="82">
        <f t="shared" si="5"/>
        <v>0</v>
      </c>
      <c r="H91" s="83">
        <f>SUMIFS(PSP!R:R,PSP!C:C,C91)</f>
        <v>0</v>
      </c>
      <c r="I91" s="82">
        <f t="shared" si="6"/>
        <v>0</v>
      </c>
    </row>
    <row r="92" spans="2:9" ht="15" hidden="1" customHeight="1">
      <c r="B92" s="50">
        <v>85</v>
      </c>
      <c r="C92" s="50" t="s">
        <v>961</v>
      </c>
      <c r="D92" s="81">
        <f>SUMIFS(OFM!AD:AD,OFM!C:C,C92)</f>
        <v>0</v>
      </c>
      <c r="E92" s="81">
        <f>SUMIFS(FAM!AD:AD,FAM!C:C,C92)</f>
        <v>0</v>
      </c>
      <c r="F92" s="85">
        <f>SUMIFS(B2S!F:F,B2S!C:C,C92)</f>
        <v>0</v>
      </c>
      <c r="G92" s="82">
        <f t="shared" si="5"/>
        <v>0</v>
      </c>
      <c r="H92" s="83">
        <f>SUMIFS(PSP!R:R,PSP!C:C,C92)</f>
        <v>0</v>
      </c>
      <c r="I92" s="82">
        <f t="shared" si="6"/>
        <v>0</v>
      </c>
    </row>
    <row r="93" spans="2:9" ht="15" hidden="1" customHeight="1">
      <c r="B93" s="50">
        <v>86</v>
      </c>
      <c r="C93" s="50" t="s">
        <v>962</v>
      </c>
      <c r="D93" s="81">
        <f>SUMIFS(OFM!AD:AD,OFM!C:C,C93)</f>
        <v>0</v>
      </c>
      <c r="E93" s="81">
        <f>SUMIFS(FAM!AD:AD,FAM!C:C,C93)</f>
        <v>0</v>
      </c>
      <c r="F93" s="85">
        <f>SUMIFS(B2S!F:F,B2S!C:C,C93)</f>
        <v>0</v>
      </c>
      <c r="G93" s="82">
        <f t="shared" si="5"/>
        <v>0</v>
      </c>
      <c r="H93" s="83">
        <f>SUMIFS(PSP!R:R,PSP!C:C,C93)</f>
        <v>0</v>
      </c>
      <c r="I93" s="82">
        <f t="shared" si="6"/>
        <v>0</v>
      </c>
    </row>
    <row r="94" spans="2:9" ht="15" hidden="1" customHeight="1">
      <c r="B94" s="50">
        <v>87</v>
      </c>
      <c r="C94" s="50" t="s">
        <v>963</v>
      </c>
      <c r="D94" s="81">
        <f>SUMIFS(OFM!AD:AD,OFM!C:C,C94)</f>
        <v>0</v>
      </c>
      <c r="E94" s="81">
        <f>SUMIFS(FAM!AD:AD,FAM!C:C,C94)</f>
        <v>0</v>
      </c>
      <c r="F94" s="85">
        <f>SUMIFS(B2S!F:F,B2S!C:C,C94)</f>
        <v>0</v>
      </c>
      <c r="G94" s="82">
        <f t="shared" si="5"/>
        <v>0</v>
      </c>
      <c r="H94" s="83">
        <f>SUMIFS(PSP!R:R,PSP!C:C,C94)</f>
        <v>0</v>
      </c>
      <c r="I94" s="82">
        <f t="shared" si="6"/>
        <v>0</v>
      </c>
    </row>
    <row r="95" spans="2:9" ht="15" hidden="1" customHeight="1">
      <c r="B95" s="50">
        <v>88</v>
      </c>
      <c r="C95" s="50" t="s">
        <v>964</v>
      </c>
      <c r="D95" s="81">
        <f>SUMIFS(OFM!AD:AD,OFM!C:C,C95)</f>
        <v>0</v>
      </c>
      <c r="E95" s="81">
        <f>SUMIFS(FAM!AD:AD,FAM!C:C,C95)</f>
        <v>0</v>
      </c>
      <c r="F95" s="85">
        <f>SUMIFS(B2S!F:F,B2S!C:C,C95)</f>
        <v>0</v>
      </c>
      <c r="G95" s="82">
        <f t="shared" si="5"/>
        <v>0</v>
      </c>
      <c r="H95" s="83">
        <f>SUMIFS(PSP!R:R,PSP!C:C,C95)</f>
        <v>0</v>
      </c>
      <c r="I95" s="82">
        <f t="shared" si="6"/>
        <v>0</v>
      </c>
    </row>
    <row r="96" spans="2:9" ht="15" hidden="1" customHeight="1">
      <c r="B96" s="50">
        <v>89</v>
      </c>
      <c r="C96" s="50" t="s">
        <v>965</v>
      </c>
      <c r="D96" s="81">
        <f>SUMIFS(OFM!AD:AD,OFM!C:C,C96)</f>
        <v>0</v>
      </c>
      <c r="E96" s="81">
        <f>SUMIFS(FAM!AD:AD,FAM!C:C,C96)</f>
        <v>0</v>
      </c>
      <c r="F96" s="85">
        <f>SUMIFS(B2S!F:F,B2S!C:C,C96)</f>
        <v>0</v>
      </c>
      <c r="G96" s="82">
        <f t="shared" si="5"/>
        <v>0</v>
      </c>
      <c r="H96" s="83">
        <f>SUMIFS(PSP!R:R,PSP!C:C,C96)</f>
        <v>0</v>
      </c>
      <c r="I96" s="82">
        <f t="shared" si="6"/>
        <v>0</v>
      </c>
    </row>
    <row r="97" spans="2:9" ht="15" hidden="1" customHeight="1">
      <c r="B97" s="50">
        <v>90</v>
      </c>
      <c r="C97" s="50" t="s">
        <v>966</v>
      </c>
      <c r="D97" s="81">
        <f>SUMIFS(OFM!AD:AD,OFM!C:C,C97)</f>
        <v>0</v>
      </c>
      <c r="E97" s="81">
        <f>SUMIFS(FAM!AD:AD,FAM!C:C,C97)</f>
        <v>0</v>
      </c>
      <c r="F97" s="85">
        <f>SUMIFS(B2S!F:F,B2S!C:C,C97)</f>
        <v>0</v>
      </c>
      <c r="G97" s="82">
        <f t="shared" si="5"/>
        <v>0</v>
      </c>
      <c r="H97" s="83">
        <f>SUMIFS(PSP!R:R,PSP!C:C,C97)</f>
        <v>0</v>
      </c>
      <c r="I97" s="82">
        <f t="shared" si="6"/>
        <v>0</v>
      </c>
    </row>
    <row r="98" spans="2:9" ht="15" customHeight="1">
      <c r="B98" s="93">
        <v>91</v>
      </c>
      <c r="C98" s="93" t="s">
        <v>40</v>
      </c>
      <c r="D98" s="89">
        <f>SUMIFS(OFM!AD:AD,OFM!C:C,C98)</f>
        <v>6127</v>
      </c>
      <c r="E98" s="89">
        <f>SUMIFS(FAM!AD:AD,FAM!C:C,C98)</f>
        <v>0</v>
      </c>
      <c r="F98" s="90">
        <f>SUMIFS(B2S!F:F,B2S!C:C,C98)</f>
        <v>0</v>
      </c>
      <c r="G98" s="91">
        <f t="shared" si="5"/>
        <v>6127</v>
      </c>
      <c r="H98" s="92">
        <f>SUMIFS(PSP!R:R,PSP!C:C,C98)</f>
        <v>0</v>
      </c>
      <c r="I98" s="91">
        <f t="shared" si="6"/>
        <v>6127</v>
      </c>
    </row>
    <row r="99" spans="2:9" ht="15" hidden="1" customHeight="1">
      <c r="B99" s="50">
        <v>92</v>
      </c>
      <c r="C99" s="50" t="s">
        <v>967</v>
      </c>
      <c r="D99" s="81">
        <f>SUMIFS(OFM!AD:AD,OFM!C:C,C99)</f>
        <v>0</v>
      </c>
      <c r="E99" s="81">
        <f>SUMIFS(FAM!AD:AD,FAM!C:C,C99)</f>
        <v>0</v>
      </c>
      <c r="F99" s="85">
        <f>SUMIFS(B2S!F:F,B2S!C:C,C99)</f>
        <v>0</v>
      </c>
      <c r="G99" s="82">
        <f t="shared" si="5"/>
        <v>0</v>
      </c>
      <c r="H99" s="83">
        <f>SUMIFS(PSP!R:R,PSP!C:C,C99)</f>
        <v>0</v>
      </c>
      <c r="I99" s="82">
        <f t="shared" si="6"/>
        <v>0</v>
      </c>
    </row>
    <row r="100" spans="2:9" ht="15" hidden="1" customHeight="1">
      <c r="B100" s="50">
        <v>93</v>
      </c>
      <c r="C100" s="50" t="s">
        <v>968</v>
      </c>
      <c r="D100" s="81">
        <f>SUMIFS(OFM!AD:AD,OFM!C:C,C100)</f>
        <v>0</v>
      </c>
      <c r="E100" s="81">
        <f>SUMIFS(FAM!AD:AD,FAM!C:C,C100)</f>
        <v>0</v>
      </c>
      <c r="F100" s="85">
        <f>SUMIFS(B2S!F:F,B2S!C:C,C100)</f>
        <v>0</v>
      </c>
      <c r="G100" s="82">
        <f t="shared" si="5"/>
        <v>0</v>
      </c>
      <c r="H100" s="83">
        <f>SUMIFS(PSP!R:R,PSP!C:C,C100)</f>
        <v>0</v>
      </c>
      <c r="I100" s="82">
        <f t="shared" si="6"/>
        <v>0</v>
      </c>
    </row>
    <row r="101" spans="2:9" ht="15" hidden="1" customHeight="1">
      <c r="B101" s="50">
        <v>94</v>
      </c>
      <c r="C101" s="50" t="s">
        <v>969</v>
      </c>
      <c r="D101" s="81">
        <f>SUMIFS(OFM!AD:AD,OFM!C:C,C101)</f>
        <v>0</v>
      </c>
      <c r="E101" s="81">
        <f>SUMIFS(FAM!AD:AD,FAM!C:C,C101)</f>
        <v>0</v>
      </c>
      <c r="F101" s="85">
        <f>SUMIFS(B2S!F:F,B2S!C:C,C101)</f>
        <v>0</v>
      </c>
      <c r="G101" s="82">
        <f t="shared" si="5"/>
        <v>0</v>
      </c>
      <c r="H101" s="83">
        <f>SUMIFS(PSP!R:R,PSP!C:C,C101)</f>
        <v>0</v>
      </c>
      <c r="I101" s="82">
        <f t="shared" si="6"/>
        <v>0</v>
      </c>
    </row>
    <row r="102" spans="2:9" ht="15" hidden="1" customHeight="1">
      <c r="B102" s="50">
        <v>95</v>
      </c>
      <c r="C102" s="50" t="s">
        <v>970</v>
      </c>
      <c r="D102" s="81">
        <f>SUMIFS(OFM!AD:AD,OFM!C:C,C102)</f>
        <v>0</v>
      </c>
      <c r="E102" s="81">
        <f>SUMIFS(FAM!AD:AD,FAM!C:C,C102)</f>
        <v>0</v>
      </c>
      <c r="F102" s="85">
        <f>SUMIFS(B2S!F:F,B2S!C:C,C102)</f>
        <v>0</v>
      </c>
      <c r="G102" s="82">
        <f t="shared" si="5"/>
        <v>0</v>
      </c>
      <c r="H102" s="83">
        <f>SUMIFS(PSP!R:R,PSP!C:C,C102)</f>
        <v>0</v>
      </c>
      <c r="I102" s="82">
        <f t="shared" si="6"/>
        <v>0</v>
      </c>
    </row>
    <row r="103" spans="2:9" ht="15" hidden="1" customHeight="1">
      <c r="B103" s="50">
        <v>96</v>
      </c>
      <c r="C103" s="50" t="s">
        <v>971</v>
      </c>
      <c r="D103" s="81">
        <f>SUMIFS(OFM!AD:AD,OFM!C:C,C103)</f>
        <v>0</v>
      </c>
      <c r="E103" s="81">
        <f>SUMIFS(FAM!AD:AD,FAM!C:C,C103)</f>
        <v>0</v>
      </c>
      <c r="F103" s="85">
        <f>SUMIFS(B2S!F:F,B2S!C:C,C103)</f>
        <v>0</v>
      </c>
      <c r="G103" s="82">
        <f t="shared" si="5"/>
        <v>0</v>
      </c>
      <c r="H103" s="83">
        <f>SUMIFS(PSP!R:R,PSP!C:C,C103)</f>
        <v>0</v>
      </c>
      <c r="I103" s="82">
        <f t="shared" si="6"/>
        <v>0</v>
      </c>
    </row>
    <row r="104" spans="2:9" ht="15" hidden="1" customHeight="1">
      <c r="B104" s="50">
        <v>97</v>
      </c>
      <c r="C104" s="50" t="s">
        <v>972</v>
      </c>
      <c r="D104" s="81">
        <f>SUMIFS(OFM!AD:AD,OFM!C:C,C104)</f>
        <v>0</v>
      </c>
      <c r="E104" s="81">
        <f>SUMIFS(FAM!AD:AD,FAM!C:C,C104)</f>
        <v>0</v>
      </c>
      <c r="F104" s="85">
        <f>SUMIFS(B2S!F:F,B2S!C:C,C104)</f>
        <v>0</v>
      </c>
      <c r="G104" s="82">
        <f t="shared" si="5"/>
        <v>0</v>
      </c>
      <c r="H104" s="83">
        <f>SUMIFS(PSP!R:R,PSP!C:C,C104)</f>
        <v>0</v>
      </c>
      <c r="I104" s="82">
        <f t="shared" si="6"/>
        <v>0</v>
      </c>
    </row>
    <row r="105" spans="2:9" ht="15" hidden="1" customHeight="1">
      <c r="B105" s="50">
        <v>98</v>
      </c>
      <c r="C105" s="50" t="s">
        <v>973</v>
      </c>
      <c r="D105" s="81">
        <f>SUMIFS(OFM!AD:AD,OFM!C:C,C105)</f>
        <v>0</v>
      </c>
      <c r="E105" s="81">
        <f>SUMIFS(FAM!AD:AD,FAM!C:C,C105)</f>
        <v>0</v>
      </c>
      <c r="F105" s="85">
        <f>SUMIFS(B2S!F:F,B2S!C:C,C105)</f>
        <v>0</v>
      </c>
      <c r="G105" s="82">
        <f t="shared" si="5"/>
        <v>0</v>
      </c>
      <c r="H105" s="83">
        <f>SUMIFS(PSP!R:R,PSP!C:C,C105)</f>
        <v>0</v>
      </c>
      <c r="I105" s="82">
        <f t="shared" si="6"/>
        <v>0</v>
      </c>
    </row>
    <row r="106" spans="2:9" ht="15" hidden="1" customHeight="1">
      <c r="B106" s="50">
        <v>99</v>
      </c>
      <c r="C106" s="50" t="s">
        <v>974</v>
      </c>
      <c r="D106" s="81">
        <f>SUMIFS(OFM!AD:AD,OFM!C:C,C106)</f>
        <v>0</v>
      </c>
      <c r="E106" s="81">
        <f>SUMIFS(FAM!AD:AD,FAM!C:C,C106)</f>
        <v>0</v>
      </c>
      <c r="F106" s="85">
        <f>SUMIFS(B2S!F:F,B2S!C:C,C106)</f>
        <v>0</v>
      </c>
      <c r="G106" s="82">
        <f t="shared" si="5"/>
        <v>0</v>
      </c>
      <c r="H106" s="83">
        <f>SUMIFS(PSP!R:R,PSP!C:C,C106)</f>
        <v>0</v>
      </c>
      <c r="I106" s="82">
        <f t="shared" si="6"/>
        <v>0</v>
      </c>
    </row>
    <row r="107" spans="2:9" ht="15" hidden="1" customHeight="1">
      <c r="B107" s="50">
        <v>100</v>
      </c>
      <c r="C107" s="50" t="s">
        <v>975</v>
      </c>
      <c r="D107" s="81">
        <f>SUMIFS(OFM!AD:AD,OFM!C:C,C107)</f>
        <v>0</v>
      </c>
      <c r="E107" s="81">
        <f>SUMIFS(FAM!AD:AD,FAM!C:C,C107)</f>
        <v>0</v>
      </c>
      <c r="F107" s="85">
        <f>SUMIFS(B2S!F:F,B2S!C:C,C107)</f>
        <v>0</v>
      </c>
      <c r="G107" s="82">
        <f t="shared" si="5"/>
        <v>0</v>
      </c>
      <c r="H107" s="83">
        <f>SUMIFS(PSP!R:R,PSP!C:C,C107)</f>
        <v>0</v>
      </c>
      <c r="I107" s="82">
        <f t="shared" si="6"/>
        <v>0</v>
      </c>
    </row>
    <row r="108" spans="2:9" ht="15" hidden="1" customHeight="1">
      <c r="B108" s="50">
        <v>101</v>
      </c>
      <c r="C108" s="50" t="s">
        <v>976</v>
      </c>
      <c r="D108" s="81">
        <f>SUMIFS(OFM!AD:AD,OFM!C:C,C108)</f>
        <v>0</v>
      </c>
      <c r="E108" s="81">
        <f>SUMIFS(FAM!AD:AD,FAM!C:C,C108)</f>
        <v>0</v>
      </c>
      <c r="F108" s="85">
        <f>SUMIFS(B2S!F:F,B2S!C:C,C108)</f>
        <v>0</v>
      </c>
      <c r="G108" s="82">
        <f t="shared" si="5"/>
        <v>0</v>
      </c>
      <c r="H108" s="83">
        <f>SUMIFS(PSP!R:R,PSP!C:C,C108)</f>
        <v>0</v>
      </c>
      <c r="I108" s="82">
        <f t="shared" si="6"/>
        <v>0</v>
      </c>
    </row>
    <row r="109" spans="2:9" ht="15" hidden="1" customHeight="1">
      <c r="B109" s="50">
        <v>102</v>
      </c>
      <c r="C109" s="50" t="s">
        <v>977</v>
      </c>
      <c r="D109" s="81">
        <f>SUMIFS(OFM!AD:AD,OFM!C:C,C109)</f>
        <v>0</v>
      </c>
      <c r="E109" s="81">
        <f>SUMIFS(FAM!AD:AD,FAM!C:C,C109)</f>
        <v>0</v>
      </c>
      <c r="F109" s="85">
        <f>SUMIFS(B2S!F:F,B2S!C:C,C109)</f>
        <v>0</v>
      </c>
      <c r="G109" s="82">
        <f t="shared" si="5"/>
        <v>0</v>
      </c>
      <c r="H109" s="83">
        <f>SUMIFS(PSP!R:R,PSP!C:C,C109)</f>
        <v>0</v>
      </c>
      <c r="I109" s="82">
        <f t="shared" si="6"/>
        <v>0</v>
      </c>
    </row>
    <row r="110" spans="2:9" ht="15" hidden="1" customHeight="1">
      <c r="B110" s="50">
        <v>103</v>
      </c>
      <c r="C110" s="50" t="s">
        <v>978</v>
      </c>
      <c r="D110" s="81">
        <f>SUMIFS(OFM!AD:AD,OFM!C:C,C110)</f>
        <v>0</v>
      </c>
      <c r="E110" s="81">
        <f>SUMIFS(FAM!AD:AD,FAM!C:C,C110)</f>
        <v>0</v>
      </c>
      <c r="F110" s="85">
        <f>SUMIFS(B2S!F:F,B2S!C:C,C110)</f>
        <v>0</v>
      </c>
      <c r="G110" s="82">
        <f t="shared" si="5"/>
        <v>0</v>
      </c>
      <c r="H110" s="83">
        <f>SUMIFS(PSP!R:R,PSP!C:C,C110)</f>
        <v>0</v>
      </c>
      <c r="I110" s="82">
        <f t="shared" si="6"/>
        <v>0</v>
      </c>
    </row>
    <row r="111" spans="2:9" ht="15" hidden="1" customHeight="1">
      <c r="B111" s="50">
        <v>104</v>
      </c>
      <c r="C111" s="50" t="s">
        <v>979</v>
      </c>
      <c r="D111" s="81">
        <f>SUMIFS(OFM!AD:AD,OFM!C:C,C111)</f>
        <v>0</v>
      </c>
      <c r="E111" s="81">
        <f>SUMIFS(FAM!AD:AD,FAM!C:C,C111)</f>
        <v>0</v>
      </c>
      <c r="F111" s="85">
        <f>SUMIFS(B2S!F:F,B2S!C:C,C111)</f>
        <v>0</v>
      </c>
      <c r="G111" s="82">
        <f t="shared" si="5"/>
        <v>0</v>
      </c>
      <c r="H111" s="83">
        <f>SUMIFS(PSP!R:R,PSP!C:C,C111)</f>
        <v>0</v>
      </c>
      <c r="I111" s="82">
        <f t="shared" si="6"/>
        <v>0</v>
      </c>
    </row>
    <row r="112" spans="2:9" ht="15" hidden="1" customHeight="1">
      <c r="B112" s="50">
        <v>105</v>
      </c>
      <c r="C112" s="50" t="s">
        <v>980</v>
      </c>
      <c r="D112" s="81">
        <f>SUMIFS(OFM!AD:AD,OFM!C:C,C112)</f>
        <v>0</v>
      </c>
      <c r="E112" s="81">
        <f>SUMIFS(FAM!AD:AD,FAM!C:C,C112)</f>
        <v>0</v>
      </c>
      <c r="F112" s="85">
        <f>SUMIFS(B2S!F:F,B2S!C:C,C112)</f>
        <v>0</v>
      </c>
      <c r="G112" s="82">
        <f t="shared" si="5"/>
        <v>0</v>
      </c>
      <c r="H112" s="83">
        <f>SUMIFS(PSP!R:R,PSP!C:C,C112)</f>
        <v>0</v>
      </c>
      <c r="I112" s="82">
        <f t="shared" si="6"/>
        <v>0</v>
      </c>
    </row>
    <row r="113" spans="2:9" ht="15" hidden="1" customHeight="1">
      <c r="B113" s="50">
        <v>106</v>
      </c>
      <c r="C113" s="50" t="s">
        <v>981</v>
      </c>
      <c r="D113" s="81">
        <f>SUMIFS(OFM!AD:AD,OFM!C:C,C113)</f>
        <v>0</v>
      </c>
      <c r="E113" s="81">
        <f>SUMIFS(FAM!AD:AD,FAM!C:C,C113)</f>
        <v>0</v>
      </c>
      <c r="F113" s="85">
        <f>SUMIFS(B2S!F:F,B2S!C:C,C113)</f>
        <v>0</v>
      </c>
      <c r="G113" s="82">
        <f t="shared" si="5"/>
        <v>0</v>
      </c>
      <c r="H113" s="83">
        <f>SUMIFS(PSP!R:R,PSP!C:C,C113)</f>
        <v>0</v>
      </c>
      <c r="I113" s="82">
        <f t="shared" si="6"/>
        <v>0</v>
      </c>
    </row>
    <row r="114" spans="2:9" ht="15" hidden="1" customHeight="1">
      <c r="B114" s="50">
        <v>107</v>
      </c>
      <c r="C114" s="50" t="s">
        <v>982</v>
      </c>
      <c r="D114" s="81">
        <f>SUMIFS(OFM!AD:AD,OFM!C:C,C114)</f>
        <v>0</v>
      </c>
      <c r="E114" s="81">
        <f>SUMIFS(FAM!AD:AD,FAM!C:C,C114)</f>
        <v>0</v>
      </c>
      <c r="F114" s="85">
        <f>SUMIFS(B2S!F:F,B2S!C:C,C114)</f>
        <v>0</v>
      </c>
      <c r="G114" s="82">
        <f t="shared" si="5"/>
        <v>0</v>
      </c>
      <c r="H114" s="83">
        <f>SUMIFS(PSP!R:R,PSP!C:C,C114)</f>
        <v>0</v>
      </c>
      <c r="I114" s="82">
        <f t="shared" si="6"/>
        <v>0</v>
      </c>
    </row>
    <row r="115" spans="2:9" ht="15" hidden="1" customHeight="1">
      <c r="B115" s="50">
        <v>108</v>
      </c>
      <c r="C115" s="50" t="s">
        <v>983</v>
      </c>
      <c r="D115" s="81">
        <f>SUMIFS(OFM!AD:AD,OFM!C:C,C115)</f>
        <v>0</v>
      </c>
      <c r="E115" s="81">
        <f>SUMIFS(FAM!AD:AD,FAM!C:C,C115)</f>
        <v>0</v>
      </c>
      <c r="F115" s="85">
        <f>SUMIFS(B2S!F:F,B2S!C:C,C115)</f>
        <v>0</v>
      </c>
      <c r="G115" s="82">
        <f t="shared" si="5"/>
        <v>0</v>
      </c>
      <c r="H115" s="83">
        <f>SUMIFS(PSP!R:R,PSP!C:C,C115)</f>
        <v>0</v>
      </c>
      <c r="I115" s="82">
        <f t="shared" si="6"/>
        <v>0</v>
      </c>
    </row>
    <row r="116" spans="2:9" ht="15" hidden="1" customHeight="1">
      <c r="B116" s="50">
        <v>109</v>
      </c>
      <c r="C116" s="50" t="s">
        <v>984</v>
      </c>
      <c r="D116" s="81">
        <f>SUMIFS(OFM!AD:AD,OFM!C:C,C116)</f>
        <v>0</v>
      </c>
      <c r="E116" s="81">
        <f>SUMIFS(FAM!AD:AD,FAM!C:C,C116)</f>
        <v>0</v>
      </c>
      <c r="F116" s="85">
        <f>SUMIFS(B2S!F:F,B2S!C:C,C116)</f>
        <v>0</v>
      </c>
      <c r="G116" s="82">
        <f t="shared" si="5"/>
        <v>0</v>
      </c>
      <c r="H116" s="83">
        <f>SUMIFS(PSP!R:R,PSP!C:C,C116)</f>
        <v>0</v>
      </c>
      <c r="I116" s="82">
        <f t="shared" si="6"/>
        <v>0</v>
      </c>
    </row>
    <row r="117" spans="2:9" ht="15" hidden="1" customHeight="1">
      <c r="B117" s="50">
        <v>110</v>
      </c>
      <c r="C117" s="50" t="s">
        <v>985</v>
      </c>
      <c r="D117" s="81">
        <f>SUMIFS(OFM!AD:AD,OFM!C:C,C117)</f>
        <v>0</v>
      </c>
      <c r="E117" s="81">
        <f>SUMIFS(FAM!AD:AD,FAM!C:C,C117)</f>
        <v>0</v>
      </c>
      <c r="F117" s="85">
        <f>SUMIFS(B2S!F:F,B2S!C:C,C117)</f>
        <v>0</v>
      </c>
      <c r="G117" s="82">
        <f t="shared" si="5"/>
        <v>0</v>
      </c>
      <c r="H117" s="83">
        <f>SUMIFS(PSP!R:R,PSP!C:C,C117)</f>
        <v>0</v>
      </c>
      <c r="I117" s="82">
        <f t="shared" si="6"/>
        <v>0</v>
      </c>
    </row>
    <row r="118" spans="2:9" ht="15" hidden="1" customHeight="1">
      <c r="B118" s="50">
        <v>111</v>
      </c>
      <c r="C118" s="50" t="s">
        <v>986</v>
      </c>
      <c r="D118" s="81">
        <f>SUMIFS(OFM!AD:AD,OFM!C:C,C118)</f>
        <v>0</v>
      </c>
      <c r="E118" s="81">
        <f>SUMIFS(FAM!AD:AD,FAM!C:C,C118)</f>
        <v>0</v>
      </c>
      <c r="F118" s="85">
        <f>SUMIFS(B2S!F:F,B2S!C:C,C118)</f>
        <v>0</v>
      </c>
      <c r="G118" s="82">
        <f t="shared" si="5"/>
        <v>0</v>
      </c>
      <c r="H118" s="83">
        <f>SUMIFS(PSP!R:R,PSP!C:C,C118)</f>
        <v>0</v>
      </c>
      <c r="I118" s="82">
        <f t="shared" si="6"/>
        <v>0</v>
      </c>
    </row>
    <row r="119" spans="2:9" ht="15" hidden="1" customHeight="1">
      <c r="B119" s="50">
        <v>112</v>
      </c>
      <c r="C119" s="50" t="s">
        <v>987</v>
      </c>
      <c r="D119" s="81">
        <f>SUMIFS(OFM!AD:AD,OFM!C:C,C119)</f>
        <v>0</v>
      </c>
      <c r="E119" s="81">
        <f>SUMIFS(FAM!AD:AD,FAM!C:C,C119)</f>
        <v>0</v>
      </c>
      <c r="F119" s="85">
        <f>SUMIFS(B2S!F:F,B2S!C:C,C119)</f>
        <v>0</v>
      </c>
      <c r="G119" s="82">
        <f t="shared" si="5"/>
        <v>0</v>
      </c>
      <c r="H119" s="83">
        <f>SUMIFS(PSP!R:R,PSP!C:C,C119)</f>
        <v>0</v>
      </c>
      <c r="I119" s="82">
        <f t="shared" si="6"/>
        <v>0</v>
      </c>
    </row>
    <row r="120" spans="2:9" ht="15" hidden="1" customHeight="1">
      <c r="B120" s="50">
        <v>113</v>
      </c>
      <c r="C120" s="50" t="s">
        <v>988</v>
      </c>
      <c r="D120" s="81">
        <f>SUMIFS(OFM!AD:AD,OFM!C:C,C120)</f>
        <v>0</v>
      </c>
      <c r="E120" s="81">
        <f>SUMIFS(FAM!AD:AD,FAM!C:C,C120)</f>
        <v>0</v>
      </c>
      <c r="F120" s="85">
        <f>SUMIFS(B2S!F:F,B2S!C:C,C120)</f>
        <v>0</v>
      </c>
      <c r="G120" s="82">
        <f t="shared" si="5"/>
        <v>0</v>
      </c>
      <c r="H120" s="83">
        <f>SUMIFS(PSP!R:R,PSP!C:C,C120)</f>
        <v>0</v>
      </c>
      <c r="I120" s="82">
        <f t="shared" si="6"/>
        <v>0</v>
      </c>
    </row>
    <row r="121" spans="2:9" ht="15" hidden="1" customHeight="1">
      <c r="B121" s="50">
        <v>114</v>
      </c>
      <c r="C121" s="50" t="s">
        <v>989</v>
      </c>
      <c r="D121" s="81">
        <f>SUMIFS(OFM!AD:AD,OFM!C:C,C121)</f>
        <v>0</v>
      </c>
      <c r="E121" s="81">
        <f>SUMIFS(FAM!AD:AD,FAM!C:C,C121)</f>
        <v>0</v>
      </c>
      <c r="F121" s="85">
        <f>SUMIFS(B2S!F:F,B2S!C:C,C121)</f>
        <v>0</v>
      </c>
      <c r="G121" s="82">
        <f t="shared" si="5"/>
        <v>0</v>
      </c>
      <c r="H121" s="83">
        <f>SUMIFS(PSP!R:R,PSP!C:C,C121)</f>
        <v>0</v>
      </c>
      <c r="I121" s="82">
        <f t="shared" si="6"/>
        <v>0</v>
      </c>
    </row>
    <row r="122" spans="2:9" ht="15" hidden="1" customHeight="1">
      <c r="B122" s="50">
        <v>115</v>
      </c>
      <c r="C122" s="50" t="s">
        <v>990</v>
      </c>
      <c r="D122" s="81">
        <f>SUMIFS(OFM!AD:AD,OFM!C:C,C122)</f>
        <v>0</v>
      </c>
      <c r="E122" s="81">
        <f>SUMIFS(FAM!AD:AD,FAM!C:C,C122)</f>
        <v>0</v>
      </c>
      <c r="F122" s="85">
        <f>SUMIFS(B2S!F:F,B2S!C:C,C122)</f>
        <v>0</v>
      </c>
      <c r="G122" s="82">
        <f t="shared" si="5"/>
        <v>0</v>
      </c>
      <c r="H122" s="83">
        <f>SUMIFS(PSP!R:R,PSP!C:C,C122)</f>
        <v>0</v>
      </c>
      <c r="I122" s="82">
        <f t="shared" si="6"/>
        <v>0</v>
      </c>
    </row>
    <row r="123" spans="2:9" ht="15" hidden="1" customHeight="1">
      <c r="B123" s="50">
        <v>116</v>
      </c>
      <c r="C123" s="50" t="s">
        <v>991</v>
      </c>
      <c r="D123" s="81">
        <f>SUMIFS(OFM!AD:AD,OFM!C:C,C123)</f>
        <v>0</v>
      </c>
      <c r="E123" s="81">
        <f>SUMIFS(FAM!AD:AD,FAM!C:C,C123)</f>
        <v>0</v>
      </c>
      <c r="F123" s="85">
        <f>SUMIFS(B2S!F:F,B2S!C:C,C123)</f>
        <v>0</v>
      </c>
      <c r="G123" s="82">
        <f t="shared" si="5"/>
        <v>0</v>
      </c>
      <c r="H123" s="83">
        <f>SUMIFS(PSP!R:R,PSP!C:C,C123)</f>
        <v>0</v>
      </c>
      <c r="I123" s="82">
        <f t="shared" si="6"/>
        <v>0</v>
      </c>
    </row>
    <row r="124" spans="2:9" ht="15" hidden="1" customHeight="1">
      <c r="B124" s="50">
        <v>117</v>
      </c>
      <c r="C124" s="50" t="s">
        <v>992</v>
      </c>
      <c r="D124" s="81">
        <f>SUMIFS(OFM!AD:AD,OFM!C:C,C124)</f>
        <v>0</v>
      </c>
      <c r="E124" s="81">
        <f>SUMIFS(FAM!AD:AD,FAM!C:C,C124)</f>
        <v>0</v>
      </c>
      <c r="F124" s="85">
        <f>SUMIFS(B2S!F:F,B2S!C:C,C124)</f>
        <v>0</v>
      </c>
      <c r="G124" s="82">
        <f t="shared" si="5"/>
        <v>0</v>
      </c>
      <c r="H124" s="83">
        <f>SUMIFS(PSP!R:R,PSP!C:C,C124)</f>
        <v>0</v>
      </c>
      <c r="I124" s="82">
        <f t="shared" si="6"/>
        <v>0</v>
      </c>
    </row>
    <row r="125" spans="2:9" ht="15" hidden="1" customHeight="1">
      <c r="B125" s="50">
        <v>118</v>
      </c>
      <c r="C125" s="50" t="s">
        <v>993</v>
      </c>
      <c r="D125" s="81">
        <f>SUMIFS(OFM!AD:AD,OFM!C:C,C125)</f>
        <v>0</v>
      </c>
      <c r="E125" s="81">
        <f>SUMIFS(FAM!AD:AD,FAM!C:C,C125)</f>
        <v>0</v>
      </c>
      <c r="F125" s="85">
        <f>SUMIFS(B2S!F:F,B2S!C:C,C125)</f>
        <v>0</v>
      </c>
      <c r="G125" s="82">
        <f t="shared" si="5"/>
        <v>0</v>
      </c>
      <c r="H125" s="83">
        <f>SUMIFS(PSP!R:R,PSP!C:C,C125)</f>
        <v>0</v>
      </c>
      <c r="I125" s="82">
        <f t="shared" si="6"/>
        <v>0</v>
      </c>
    </row>
    <row r="126" spans="2:9" ht="15" hidden="1" customHeight="1">
      <c r="B126" s="50">
        <v>119</v>
      </c>
      <c r="C126" s="50" t="s">
        <v>994</v>
      </c>
      <c r="D126" s="81">
        <f>SUMIFS(OFM!AD:AD,OFM!C:C,C126)</f>
        <v>0</v>
      </c>
      <c r="E126" s="81">
        <f>SUMIFS(FAM!AD:AD,FAM!C:C,C126)</f>
        <v>0</v>
      </c>
      <c r="F126" s="85">
        <f>SUMIFS(B2S!F:F,B2S!C:C,C126)</f>
        <v>0</v>
      </c>
      <c r="G126" s="82">
        <f t="shared" si="5"/>
        <v>0</v>
      </c>
      <c r="H126" s="83">
        <f>SUMIFS(PSP!R:R,PSP!C:C,C126)</f>
        <v>0</v>
      </c>
      <c r="I126" s="82">
        <f t="shared" si="6"/>
        <v>0</v>
      </c>
    </row>
    <row r="127" spans="2:9" ht="15" hidden="1" customHeight="1">
      <c r="B127" s="50">
        <v>120</v>
      </c>
      <c r="C127" s="50" t="s">
        <v>995</v>
      </c>
      <c r="D127" s="81">
        <f>SUMIFS(OFM!AD:AD,OFM!C:C,C127)</f>
        <v>0</v>
      </c>
      <c r="E127" s="81">
        <f>SUMIFS(FAM!AD:AD,FAM!C:C,C127)</f>
        <v>0</v>
      </c>
      <c r="F127" s="85">
        <f>SUMIFS(B2S!F:F,B2S!C:C,C127)</f>
        <v>0</v>
      </c>
      <c r="G127" s="82">
        <f t="shared" si="5"/>
        <v>0</v>
      </c>
      <c r="H127" s="83">
        <f>SUMIFS(PSP!R:R,PSP!C:C,C127)</f>
        <v>0</v>
      </c>
      <c r="I127" s="82">
        <f t="shared" si="6"/>
        <v>0</v>
      </c>
    </row>
    <row r="128" spans="2:9" ht="15" hidden="1" customHeight="1">
      <c r="B128" s="50">
        <v>121</v>
      </c>
      <c r="C128" s="50" t="s">
        <v>996</v>
      </c>
      <c r="D128" s="81">
        <f>SUMIFS(OFM!AD:AD,OFM!C:C,C128)</f>
        <v>0</v>
      </c>
      <c r="E128" s="81">
        <f>SUMIFS(FAM!AD:AD,FAM!C:C,C128)</f>
        <v>0</v>
      </c>
      <c r="F128" s="85">
        <f>SUMIFS(B2S!F:F,B2S!C:C,C128)</f>
        <v>0</v>
      </c>
      <c r="G128" s="82">
        <f t="shared" si="5"/>
        <v>0</v>
      </c>
      <c r="H128" s="83">
        <f>SUMIFS(PSP!R:R,PSP!C:C,C128)</f>
        <v>0</v>
      </c>
      <c r="I128" s="82">
        <f t="shared" si="6"/>
        <v>0</v>
      </c>
    </row>
    <row r="129" spans="2:9" ht="15" hidden="1" customHeight="1">
      <c r="B129" s="50">
        <v>122</v>
      </c>
      <c r="C129" s="50" t="s">
        <v>997</v>
      </c>
      <c r="D129" s="81">
        <f>SUMIFS(OFM!AD:AD,OFM!C:C,C129)</f>
        <v>0</v>
      </c>
      <c r="E129" s="81">
        <f>SUMIFS(FAM!AD:AD,FAM!C:C,C129)</f>
        <v>0</v>
      </c>
      <c r="F129" s="85">
        <f>SUMIFS(B2S!F:F,B2S!C:C,C129)</f>
        <v>0</v>
      </c>
      <c r="G129" s="82">
        <f t="shared" si="5"/>
        <v>0</v>
      </c>
      <c r="H129" s="83">
        <f>SUMIFS(PSP!R:R,PSP!C:C,C129)</f>
        <v>0</v>
      </c>
      <c r="I129" s="82">
        <f t="shared" si="6"/>
        <v>0</v>
      </c>
    </row>
    <row r="130" spans="2:9" ht="15" hidden="1" customHeight="1">
      <c r="B130" s="50">
        <v>123</v>
      </c>
      <c r="C130" s="50" t="s">
        <v>998</v>
      </c>
      <c r="D130" s="81">
        <f>SUMIFS(OFM!AD:AD,OFM!C:C,C130)</f>
        <v>0</v>
      </c>
      <c r="E130" s="81">
        <f>SUMIFS(FAM!AD:AD,FAM!C:C,C130)</f>
        <v>0</v>
      </c>
      <c r="F130" s="85">
        <f>SUMIFS(B2S!F:F,B2S!C:C,C130)</f>
        <v>0</v>
      </c>
      <c r="G130" s="82">
        <f t="shared" si="5"/>
        <v>0</v>
      </c>
      <c r="H130" s="83">
        <f>SUMIFS(PSP!R:R,PSP!C:C,C130)</f>
        <v>0</v>
      </c>
      <c r="I130" s="82">
        <f t="shared" si="6"/>
        <v>0</v>
      </c>
    </row>
    <row r="131" spans="2:9" ht="15" hidden="1" customHeight="1">
      <c r="B131" s="50">
        <v>124</v>
      </c>
      <c r="C131" s="50" t="s">
        <v>999</v>
      </c>
      <c r="D131" s="81">
        <f>SUMIFS(OFM!AD:AD,OFM!C:C,C131)</f>
        <v>0</v>
      </c>
      <c r="E131" s="81">
        <f>SUMIFS(FAM!AD:AD,FAM!C:C,C131)</f>
        <v>0</v>
      </c>
      <c r="F131" s="85">
        <f>SUMIFS(B2S!F:F,B2S!C:C,C131)</f>
        <v>0</v>
      </c>
      <c r="G131" s="82">
        <f t="shared" si="5"/>
        <v>0</v>
      </c>
      <c r="H131" s="83">
        <f>SUMIFS(PSP!R:R,PSP!C:C,C131)</f>
        <v>0</v>
      </c>
      <c r="I131" s="82">
        <f t="shared" si="6"/>
        <v>0</v>
      </c>
    </row>
    <row r="132" spans="2:9" ht="15" hidden="1" customHeight="1">
      <c r="B132" s="50">
        <v>125</v>
      </c>
      <c r="C132" s="50" t="s">
        <v>1000</v>
      </c>
      <c r="D132" s="81">
        <f>SUMIFS(OFM!AD:AD,OFM!C:C,C132)</f>
        <v>0</v>
      </c>
      <c r="E132" s="81">
        <f>SUMIFS(FAM!AD:AD,FAM!C:C,C132)</f>
        <v>0</v>
      </c>
      <c r="F132" s="85">
        <f>SUMIFS(B2S!F:F,B2S!C:C,C132)</f>
        <v>0</v>
      </c>
      <c r="G132" s="82">
        <f t="shared" si="5"/>
        <v>0</v>
      </c>
      <c r="H132" s="83">
        <f>SUMIFS(PSP!R:R,PSP!C:C,C132)</f>
        <v>0</v>
      </c>
      <c r="I132" s="82">
        <f t="shared" si="6"/>
        <v>0</v>
      </c>
    </row>
    <row r="133" spans="2:9" ht="15" hidden="1" customHeight="1">
      <c r="B133" s="50">
        <v>126</v>
      </c>
      <c r="C133" s="50" t="s">
        <v>1001</v>
      </c>
      <c r="D133" s="81">
        <f>SUMIFS(OFM!AD:AD,OFM!C:C,C133)</f>
        <v>0</v>
      </c>
      <c r="E133" s="81">
        <f>SUMIFS(FAM!AD:AD,FAM!C:C,C133)</f>
        <v>0</v>
      </c>
      <c r="F133" s="85">
        <f>SUMIFS(B2S!F:F,B2S!C:C,C133)</f>
        <v>0</v>
      </c>
      <c r="G133" s="82">
        <f t="shared" si="5"/>
        <v>0</v>
      </c>
      <c r="H133" s="83">
        <f>SUMIFS(PSP!R:R,PSP!C:C,C133)</f>
        <v>0</v>
      </c>
      <c r="I133" s="82">
        <f t="shared" si="6"/>
        <v>0</v>
      </c>
    </row>
    <row r="134" spans="2:9" ht="15" hidden="1" customHeight="1">
      <c r="B134" s="50">
        <v>127</v>
      </c>
      <c r="C134" s="50" t="s">
        <v>1002</v>
      </c>
      <c r="D134" s="81">
        <f>SUMIFS(OFM!AD:AD,OFM!C:C,C134)</f>
        <v>0</v>
      </c>
      <c r="E134" s="81">
        <f>SUMIFS(FAM!AD:AD,FAM!C:C,C134)</f>
        <v>0</v>
      </c>
      <c r="F134" s="85">
        <f>SUMIFS(B2S!F:F,B2S!C:C,C134)</f>
        <v>0</v>
      </c>
      <c r="G134" s="82">
        <f t="shared" si="5"/>
        <v>0</v>
      </c>
      <c r="H134" s="83">
        <f>SUMIFS(PSP!R:R,PSP!C:C,C134)</f>
        <v>0</v>
      </c>
      <c r="I134" s="82">
        <f t="shared" si="6"/>
        <v>0</v>
      </c>
    </row>
    <row r="135" spans="2:9" ht="15" hidden="1" customHeight="1">
      <c r="B135" s="50">
        <v>128</v>
      </c>
      <c r="C135" s="50" t="s">
        <v>1003</v>
      </c>
      <c r="D135" s="81">
        <f>SUMIFS(OFM!AD:AD,OFM!C:C,C135)</f>
        <v>0</v>
      </c>
      <c r="E135" s="81">
        <f>SUMIFS(FAM!AD:AD,FAM!C:C,C135)</f>
        <v>0</v>
      </c>
      <c r="F135" s="85">
        <f>SUMIFS(B2S!F:F,B2S!C:C,C135)</f>
        <v>0</v>
      </c>
      <c r="G135" s="82">
        <f t="shared" si="5"/>
        <v>0</v>
      </c>
      <c r="H135" s="83">
        <f>SUMIFS(PSP!R:R,PSP!C:C,C135)</f>
        <v>0</v>
      </c>
      <c r="I135" s="82">
        <f t="shared" si="6"/>
        <v>0</v>
      </c>
    </row>
    <row r="136" spans="2:9" ht="15" hidden="1" customHeight="1">
      <c r="B136" s="50">
        <v>129</v>
      </c>
      <c r="C136" s="50" t="s">
        <v>1004</v>
      </c>
      <c r="D136" s="81">
        <f>SUMIFS(OFM!AD:AD,OFM!C:C,C136)</f>
        <v>0</v>
      </c>
      <c r="E136" s="81">
        <f>SUMIFS(FAM!AD:AD,FAM!C:C,C136)</f>
        <v>0</v>
      </c>
      <c r="F136" s="85">
        <f>SUMIFS(B2S!F:F,B2S!C:C,C136)</f>
        <v>0</v>
      </c>
      <c r="G136" s="82">
        <f t="shared" si="5"/>
        <v>0</v>
      </c>
      <c r="H136" s="83">
        <f>SUMIFS(PSP!R:R,PSP!C:C,C136)</f>
        <v>0</v>
      </c>
      <c r="I136" s="82">
        <f t="shared" si="6"/>
        <v>0</v>
      </c>
    </row>
    <row r="137" spans="2:9" ht="15" hidden="1" customHeight="1">
      <c r="B137" s="50">
        <v>130</v>
      </c>
      <c r="C137" s="50" t="s">
        <v>1005</v>
      </c>
      <c r="D137" s="81">
        <f>SUMIFS(OFM!AD:AD,OFM!C:C,C137)</f>
        <v>0</v>
      </c>
      <c r="E137" s="81">
        <f>SUMIFS(FAM!AD:AD,FAM!C:C,C137)</f>
        <v>0</v>
      </c>
      <c r="F137" s="85">
        <f>SUMIFS(B2S!F:F,B2S!C:C,C137)</f>
        <v>0</v>
      </c>
      <c r="G137" s="82">
        <f t="shared" si="5"/>
        <v>0</v>
      </c>
      <c r="H137" s="83">
        <f>SUMIFS(PSP!R:R,PSP!C:C,C137)</f>
        <v>0</v>
      </c>
      <c r="I137" s="82">
        <f t="shared" si="6"/>
        <v>0</v>
      </c>
    </row>
    <row r="138" spans="2:9" ht="15" hidden="1" customHeight="1">
      <c r="B138" s="50">
        <v>131</v>
      </c>
      <c r="C138" s="50" t="s">
        <v>1006</v>
      </c>
      <c r="D138" s="81">
        <f>SUMIFS(OFM!AD:AD,OFM!C:C,C138)</f>
        <v>0</v>
      </c>
      <c r="E138" s="81">
        <f>SUMIFS(FAM!AD:AD,FAM!C:C,C138)</f>
        <v>0</v>
      </c>
      <c r="F138" s="85">
        <f>SUMIFS(B2S!F:F,B2S!C:C,C138)</f>
        <v>0</v>
      </c>
      <c r="G138" s="82">
        <f t="shared" ref="G138:G159" si="7">SUM(D138:F138)</f>
        <v>0</v>
      </c>
      <c r="H138" s="83">
        <f>SUMIFS(PSP!R:R,PSP!C:C,C138)</f>
        <v>0</v>
      </c>
      <c r="I138" s="82">
        <f t="shared" ref="I138:I165" si="8">SUM(G138:H138)</f>
        <v>0</v>
      </c>
    </row>
    <row r="139" spans="2:9" ht="15" hidden="1" customHeight="1">
      <c r="B139" s="50">
        <v>132</v>
      </c>
      <c r="C139" s="50" t="s">
        <v>1007</v>
      </c>
      <c r="D139" s="81">
        <f>SUMIFS(OFM!AD:AD,OFM!C:C,C139)</f>
        <v>0</v>
      </c>
      <c r="E139" s="81">
        <f>SUMIFS(FAM!AD:AD,FAM!C:C,C139)</f>
        <v>0</v>
      </c>
      <c r="F139" s="85">
        <f>SUMIFS(B2S!F:F,B2S!C:C,C139)</f>
        <v>0</v>
      </c>
      <c r="G139" s="82">
        <f t="shared" si="7"/>
        <v>0</v>
      </c>
      <c r="H139" s="83">
        <f>SUMIFS(PSP!R:R,PSP!C:C,C139)</f>
        <v>0</v>
      </c>
      <c r="I139" s="82">
        <f t="shared" si="8"/>
        <v>0</v>
      </c>
    </row>
    <row r="140" spans="2:9" ht="15" hidden="1" customHeight="1">
      <c r="B140" s="50">
        <v>133</v>
      </c>
      <c r="C140" s="50" t="s">
        <v>1008</v>
      </c>
      <c r="D140" s="81">
        <f>SUMIFS(OFM!AD:AD,OFM!C:C,C140)</f>
        <v>0</v>
      </c>
      <c r="E140" s="81">
        <f>SUMIFS(FAM!AD:AD,FAM!C:C,C140)</f>
        <v>0</v>
      </c>
      <c r="F140" s="85">
        <f>SUMIFS(B2S!F:F,B2S!C:C,C140)</f>
        <v>0</v>
      </c>
      <c r="G140" s="82">
        <f t="shared" si="7"/>
        <v>0</v>
      </c>
      <c r="H140" s="83">
        <f>SUMIFS(PSP!R:R,PSP!C:C,C140)</f>
        <v>0</v>
      </c>
      <c r="I140" s="82">
        <f t="shared" si="8"/>
        <v>0</v>
      </c>
    </row>
    <row r="141" spans="2:9" ht="15" hidden="1" customHeight="1">
      <c r="B141" s="50">
        <v>134</v>
      </c>
      <c r="C141" s="50" t="s">
        <v>1009</v>
      </c>
      <c r="D141" s="81">
        <f>SUMIFS(OFM!AD:AD,OFM!C:C,C141)</f>
        <v>0</v>
      </c>
      <c r="E141" s="81">
        <f>SUMIFS(FAM!AD:AD,FAM!C:C,C141)</f>
        <v>0</v>
      </c>
      <c r="F141" s="85">
        <f>SUMIFS(B2S!F:F,B2S!C:C,C141)</f>
        <v>0</v>
      </c>
      <c r="G141" s="82">
        <f t="shared" si="7"/>
        <v>0</v>
      </c>
      <c r="H141" s="83">
        <f>SUMIFS(PSP!R:R,PSP!C:C,C141)</f>
        <v>0</v>
      </c>
      <c r="I141" s="82">
        <f t="shared" si="8"/>
        <v>0</v>
      </c>
    </row>
    <row r="142" spans="2:9" ht="15" hidden="1" customHeight="1">
      <c r="B142" s="50">
        <v>135</v>
      </c>
      <c r="C142" s="50" t="s">
        <v>1010</v>
      </c>
      <c r="D142" s="81">
        <f>SUMIFS(OFM!AD:AD,OFM!C:C,C142)</f>
        <v>0</v>
      </c>
      <c r="E142" s="81">
        <f>SUMIFS(FAM!AD:AD,FAM!C:C,C142)</f>
        <v>0</v>
      </c>
      <c r="F142" s="85">
        <f>SUMIFS(B2S!F:F,B2S!C:C,C142)</f>
        <v>0</v>
      </c>
      <c r="G142" s="82">
        <f t="shared" si="7"/>
        <v>0</v>
      </c>
      <c r="H142" s="83">
        <f>SUMIFS(PSP!R:R,PSP!C:C,C142)</f>
        <v>0</v>
      </c>
      <c r="I142" s="82">
        <f t="shared" si="8"/>
        <v>0</v>
      </c>
    </row>
    <row r="143" spans="2:9" ht="15" hidden="1" customHeight="1">
      <c r="B143" s="50">
        <v>136</v>
      </c>
      <c r="C143" s="50" t="s">
        <v>1011</v>
      </c>
      <c r="D143" s="81">
        <f>SUMIFS(OFM!AD:AD,OFM!C:C,C143)</f>
        <v>0</v>
      </c>
      <c r="E143" s="81">
        <f>SUMIFS(FAM!AD:AD,FAM!C:C,C143)</f>
        <v>0</v>
      </c>
      <c r="F143" s="85">
        <f>SUMIFS(B2S!F:F,B2S!C:C,C143)</f>
        <v>0</v>
      </c>
      <c r="G143" s="82">
        <f t="shared" si="7"/>
        <v>0</v>
      </c>
      <c r="H143" s="83">
        <f>SUMIFS(PSP!R:R,PSP!C:C,C143)</f>
        <v>0</v>
      </c>
      <c r="I143" s="82">
        <f t="shared" si="8"/>
        <v>0</v>
      </c>
    </row>
    <row r="144" spans="2:9" ht="15" hidden="1" customHeight="1">
      <c r="B144" s="50">
        <v>137</v>
      </c>
      <c r="C144" s="50" t="s">
        <v>1012</v>
      </c>
      <c r="D144" s="81">
        <f>SUMIFS(OFM!AD:AD,OFM!C:C,C144)</f>
        <v>0</v>
      </c>
      <c r="E144" s="81">
        <f>SUMIFS(FAM!AD:AD,FAM!C:C,C144)</f>
        <v>0</v>
      </c>
      <c r="F144" s="85">
        <f>SUMIFS(B2S!F:F,B2S!C:C,C144)</f>
        <v>0</v>
      </c>
      <c r="G144" s="82">
        <f t="shared" si="7"/>
        <v>0</v>
      </c>
      <c r="H144" s="83">
        <f>SUMIFS(PSP!R:R,PSP!C:C,C144)</f>
        <v>0</v>
      </c>
      <c r="I144" s="82">
        <f t="shared" si="8"/>
        <v>0</v>
      </c>
    </row>
    <row r="145" spans="2:9" ht="15" hidden="1" customHeight="1">
      <c r="B145" s="50">
        <v>138</v>
      </c>
      <c r="C145" s="50" t="s">
        <v>1013</v>
      </c>
      <c r="D145" s="81">
        <f>SUMIFS(OFM!AD:AD,OFM!C:C,C145)</f>
        <v>0</v>
      </c>
      <c r="E145" s="81">
        <f>SUMIFS(FAM!AD:AD,FAM!C:C,C145)</f>
        <v>0</v>
      </c>
      <c r="F145" s="85">
        <f>SUMIFS(B2S!F:F,B2S!C:C,C145)</f>
        <v>0</v>
      </c>
      <c r="G145" s="82">
        <f t="shared" si="7"/>
        <v>0</v>
      </c>
      <c r="H145" s="83">
        <f>SUMIFS(PSP!R:R,PSP!C:C,C145)</f>
        <v>0</v>
      </c>
      <c r="I145" s="82">
        <f t="shared" si="8"/>
        <v>0</v>
      </c>
    </row>
    <row r="146" spans="2:9" ht="15" hidden="1" customHeight="1">
      <c r="B146" s="50">
        <v>139</v>
      </c>
      <c r="C146" s="50" t="s">
        <v>1014</v>
      </c>
      <c r="D146" s="81">
        <f>SUMIFS(OFM!AD:AD,OFM!C:C,C146)</f>
        <v>0</v>
      </c>
      <c r="E146" s="81">
        <f>SUMIFS(FAM!AD:AD,FAM!C:C,C146)</f>
        <v>0</v>
      </c>
      <c r="F146" s="85">
        <f>SUMIFS(B2S!F:F,B2S!C:C,C146)</f>
        <v>0</v>
      </c>
      <c r="G146" s="82">
        <f t="shared" si="7"/>
        <v>0</v>
      </c>
      <c r="H146" s="83">
        <f>SUMIFS(PSP!R:R,PSP!C:C,C146)</f>
        <v>0</v>
      </c>
      <c r="I146" s="82">
        <f t="shared" si="8"/>
        <v>0</v>
      </c>
    </row>
    <row r="147" spans="2:9" ht="15" hidden="1" customHeight="1">
      <c r="B147" s="50">
        <v>140</v>
      </c>
      <c r="C147" s="50" t="s">
        <v>1015</v>
      </c>
      <c r="D147" s="81">
        <f>SUMIFS(OFM!AD:AD,OFM!C:C,C147)</f>
        <v>0</v>
      </c>
      <c r="E147" s="81">
        <f>SUMIFS(FAM!AD:AD,FAM!C:C,C147)</f>
        <v>0</v>
      </c>
      <c r="F147" s="85">
        <f>SUMIFS(B2S!F:F,B2S!C:C,C147)</f>
        <v>0</v>
      </c>
      <c r="G147" s="82">
        <f t="shared" si="7"/>
        <v>0</v>
      </c>
      <c r="H147" s="83">
        <f>SUMIFS(PSP!R:R,PSP!C:C,C147)</f>
        <v>0</v>
      </c>
      <c r="I147" s="82">
        <f t="shared" si="8"/>
        <v>0</v>
      </c>
    </row>
    <row r="148" spans="2:9" ht="15" hidden="1" customHeight="1">
      <c r="B148" s="50">
        <v>141</v>
      </c>
      <c r="C148" s="50" t="s">
        <v>1016</v>
      </c>
      <c r="D148" s="81">
        <f>SUMIFS(OFM!AD:AD,OFM!C:C,C148)</f>
        <v>0</v>
      </c>
      <c r="E148" s="81">
        <f>SUMIFS(FAM!AD:AD,FAM!C:C,C148)</f>
        <v>0</v>
      </c>
      <c r="F148" s="85">
        <f>SUMIFS(B2S!F:F,B2S!C:C,C148)</f>
        <v>0</v>
      </c>
      <c r="G148" s="82">
        <f t="shared" si="7"/>
        <v>0</v>
      </c>
      <c r="H148" s="83">
        <f>SUMIFS(PSP!R:R,PSP!C:C,C148)</f>
        <v>0</v>
      </c>
      <c r="I148" s="82">
        <f t="shared" si="8"/>
        <v>0</v>
      </c>
    </row>
    <row r="149" spans="2:9" ht="15" hidden="1" customHeight="1">
      <c r="B149" s="50">
        <v>142</v>
      </c>
      <c r="C149" s="50" t="s">
        <v>1017</v>
      </c>
      <c r="D149" s="81">
        <f>SUMIFS(OFM!AD:AD,OFM!C:C,C149)</f>
        <v>0</v>
      </c>
      <c r="E149" s="81">
        <f>SUMIFS(FAM!AD:AD,FAM!C:C,C149)</f>
        <v>0</v>
      </c>
      <c r="F149" s="85">
        <f>SUMIFS(B2S!F:F,B2S!C:C,C149)</f>
        <v>0</v>
      </c>
      <c r="G149" s="82">
        <f t="shared" si="7"/>
        <v>0</v>
      </c>
      <c r="H149" s="83">
        <f>SUMIFS(PSP!R:R,PSP!C:C,C149)</f>
        <v>0</v>
      </c>
      <c r="I149" s="82">
        <f t="shared" si="8"/>
        <v>0</v>
      </c>
    </row>
    <row r="150" spans="2:9" ht="15" hidden="1" customHeight="1">
      <c r="B150" s="50">
        <v>143</v>
      </c>
      <c r="C150" s="50" t="s">
        <v>1018</v>
      </c>
      <c r="D150" s="81">
        <f>SUMIFS(OFM!AD:AD,OFM!C:C,C150)</f>
        <v>0</v>
      </c>
      <c r="E150" s="81">
        <f>SUMIFS(FAM!AD:AD,FAM!C:C,C150)</f>
        <v>0</v>
      </c>
      <c r="F150" s="85">
        <f>SUMIFS(B2S!F:F,B2S!C:C,C150)</f>
        <v>0</v>
      </c>
      <c r="G150" s="82">
        <f t="shared" si="7"/>
        <v>0</v>
      </c>
      <c r="H150" s="83">
        <f>SUMIFS(PSP!R:R,PSP!C:C,C150)</f>
        <v>0</v>
      </c>
      <c r="I150" s="82">
        <f t="shared" si="8"/>
        <v>0</v>
      </c>
    </row>
    <row r="151" spans="2:9" ht="15" hidden="1" customHeight="1">
      <c r="B151" s="50">
        <v>144</v>
      </c>
      <c r="C151" s="50" t="s">
        <v>1019</v>
      </c>
      <c r="D151" s="81">
        <f>SUMIFS(OFM!AD:AD,OFM!C:C,C151)</f>
        <v>0</v>
      </c>
      <c r="E151" s="81">
        <f>SUMIFS(FAM!AD:AD,FAM!C:C,C151)</f>
        <v>0</v>
      </c>
      <c r="F151" s="85">
        <f>SUMIFS(B2S!F:F,B2S!C:C,C151)</f>
        <v>0</v>
      </c>
      <c r="G151" s="82">
        <f t="shared" si="7"/>
        <v>0</v>
      </c>
      <c r="H151" s="83">
        <f>SUMIFS(PSP!R:R,PSP!C:C,C151)</f>
        <v>0</v>
      </c>
      <c r="I151" s="82">
        <f t="shared" si="8"/>
        <v>0</v>
      </c>
    </row>
    <row r="152" spans="2:9" ht="15" hidden="1" customHeight="1">
      <c r="B152" s="50">
        <v>145</v>
      </c>
      <c r="C152" s="50" t="s">
        <v>1020</v>
      </c>
      <c r="D152" s="81">
        <f>SUMIFS(OFM!AD:AD,OFM!C:C,C152)</f>
        <v>0</v>
      </c>
      <c r="E152" s="81">
        <f>SUMIFS(FAM!AD:AD,FAM!C:C,C152)</f>
        <v>0</v>
      </c>
      <c r="F152" s="85">
        <f>SUMIFS(B2S!F:F,B2S!C:C,C152)</f>
        <v>0</v>
      </c>
      <c r="G152" s="82">
        <f t="shared" si="7"/>
        <v>0</v>
      </c>
      <c r="H152" s="83">
        <f>SUMIFS(PSP!R:R,PSP!C:C,C152)</f>
        <v>0</v>
      </c>
      <c r="I152" s="82">
        <f t="shared" si="8"/>
        <v>0</v>
      </c>
    </row>
    <row r="153" spans="2:9" ht="15" hidden="1" customHeight="1">
      <c r="B153" s="50">
        <v>146</v>
      </c>
      <c r="C153" s="50" t="s">
        <v>1021</v>
      </c>
      <c r="D153" s="81">
        <f>SUMIFS(OFM!AD:AD,OFM!C:C,C153)</f>
        <v>0</v>
      </c>
      <c r="E153" s="81">
        <f>SUMIFS(FAM!AD:AD,FAM!C:C,C153)</f>
        <v>0</v>
      </c>
      <c r="F153" s="85">
        <f>SUMIFS(B2S!F:F,B2S!C:C,C153)</f>
        <v>0</v>
      </c>
      <c r="G153" s="82">
        <f t="shared" si="7"/>
        <v>0</v>
      </c>
      <c r="H153" s="83">
        <f>SUMIFS(PSP!R:R,PSP!C:C,C153)</f>
        <v>0</v>
      </c>
      <c r="I153" s="82">
        <f t="shared" si="8"/>
        <v>0</v>
      </c>
    </row>
    <row r="154" spans="2:9" ht="15" hidden="1" customHeight="1">
      <c r="B154" s="50">
        <v>147</v>
      </c>
      <c r="C154" s="50" t="s">
        <v>1022</v>
      </c>
      <c r="D154" s="81">
        <f>SUMIFS(OFM!AD:AD,OFM!C:C,C154)</f>
        <v>0</v>
      </c>
      <c r="E154" s="81">
        <f>SUMIFS(FAM!AD:AD,FAM!C:C,C154)</f>
        <v>0</v>
      </c>
      <c r="F154" s="85">
        <f>SUMIFS(B2S!F:F,B2S!C:C,C154)</f>
        <v>0</v>
      </c>
      <c r="G154" s="82">
        <f t="shared" si="7"/>
        <v>0</v>
      </c>
      <c r="H154" s="83">
        <f>SUMIFS(PSP!R:R,PSP!C:C,C154)</f>
        <v>0</v>
      </c>
      <c r="I154" s="82">
        <f t="shared" si="8"/>
        <v>0</v>
      </c>
    </row>
    <row r="155" spans="2:9" ht="15" hidden="1" customHeight="1">
      <c r="B155" s="50">
        <v>148</v>
      </c>
      <c r="C155" s="50" t="s">
        <v>1023</v>
      </c>
      <c r="D155" s="81">
        <f>SUMIFS(OFM!AD:AD,OFM!C:C,C155)</f>
        <v>0</v>
      </c>
      <c r="E155" s="81">
        <f>SUMIFS(FAM!AD:AD,FAM!C:C,C155)</f>
        <v>0</v>
      </c>
      <c r="F155" s="85">
        <f>SUMIFS(B2S!F:F,B2S!C:C,C155)</f>
        <v>0</v>
      </c>
      <c r="G155" s="82">
        <f t="shared" si="7"/>
        <v>0</v>
      </c>
      <c r="H155" s="83">
        <f>SUMIFS(PSP!R:R,PSP!C:C,C155)</f>
        <v>0</v>
      </c>
      <c r="I155" s="82">
        <f t="shared" si="8"/>
        <v>0</v>
      </c>
    </row>
    <row r="156" spans="2:9" ht="15" hidden="1" customHeight="1">
      <c r="B156" s="50">
        <v>149</v>
      </c>
      <c r="C156" s="50" t="s">
        <v>1024</v>
      </c>
      <c r="D156" s="81">
        <f>SUMIFS(OFM!AD:AD,OFM!C:C,C156)</f>
        <v>0</v>
      </c>
      <c r="E156" s="81">
        <f>SUMIFS(FAM!AD:AD,FAM!C:C,C156)</f>
        <v>0</v>
      </c>
      <c r="F156" s="85">
        <f>SUMIFS(B2S!F:F,B2S!C:C,C156)</f>
        <v>0</v>
      </c>
      <c r="G156" s="82">
        <f t="shared" si="7"/>
        <v>0</v>
      </c>
      <c r="H156" s="83">
        <f>SUMIFS(PSP!R:R,PSP!C:C,C156)</f>
        <v>0</v>
      </c>
      <c r="I156" s="82">
        <f t="shared" si="8"/>
        <v>0</v>
      </c>
    </row>
    <row r="157" spans="2:9" ht="15" hidden="1" customHeight="1">
      <c r="B157" s="50">
        <v>150</v>
      </c>
      <c r="C157" s="50" t="s">
        <v>1025</v>
      </c>
      <c r="D157" s="81">
        <f>SUMIFS(OFM!AD:AD,OFM!C:C,C157)</f>
        <v>0</v>
      </c>
      <c r="E157" s="81">
        <f>SUMIFS(FAM!AD:AD,FAM!C:C,C157)</f>
        <v>0</v>
      </c>
      <c r="F157" s="85">
        <f>SUMIFS(B2S!F:F,B2S!C:C,C157)</f>
        <v>0</v>
      </c>
      <c r="G157" s="82">
        <f t="shared" si="7"/>
        <v>0</v>
      </c>
      <c r="H157" s="83">
        <f>SUMIFS(PSP!R:R,PSP!C:C,C157)</f>
        <v>0</v>
      </c>
      <c r="I157" s="82">
        <f t="shared" si="8"/>
        <v>0</v>
      </c>
    </row>
    <row r="158" spans="2:9" ht="15" hidden="1" customHeight="1">
      <c r="B158" s="50">
        <v>151</v>
      </c>
      <c r="C158" s="50" t="s">
        <v>1026</v>
      </c>
      <c r="D158" s="81">
        <f>SUMIFS(OFM!AD:AD,OFM!C:C,C158)</f>
        <v>0</v>
      </c>
      <c r="E158" s="81">
        <f>SUMIFS(FAM!AD:AD,FAM!C:C,C158)</f>
        <v>0</v>
      </c>
      <c r="F158" s="85">
        <f>SUMIFS(B2S!F:F,B2S!C:C,C158)</f>
        <v>0</v>
      </c>
      <c r="G158" s="82">
        <f t="shared" si="7"/>
        <v>0</v>
      </c>
      <c r="H158" s="83">
        <f>SUMIFS(PSP!R:R,PSP!C:C,C158)</f>
        <v>0</v>
      </c>
      <c r="I158" s="82">
        <f t="shared" si="8"/>
        <v>0</v>
      </c>
    </row>
    <row r="159" spans="2:9" ht="15" hidden="1" customHeight="1">
      <c r="B159" s="50">
        <v>152</v>
      </c>
      <c r="C159" s="50" t="s">
        <v>1027</v>
      </c>
      <c r="D159" s="81">
        <f>SUMIFS(OFM!AD:AD,OFM!C:C,C159)</f>
        <v>0</v>
      </c>
      <c r="E159" s="81">
        <f>SUMIFS(FAM!AD:AD,FAM!C:C,C159)</f>
        <v>0</v>
      </c>
      <c r="F159" s="85">
        <f>SUMIFS(B2S!F:F,B2S!C:C,C159)</f>
        <v>0</v>
      </c>
      <c r="G159" s="82">
        <f t="shared" si="7"/>
        <v>0</v>
      </c>
      <c r="H159" s="83">
        <f>SUMIFS(PSP!R:R,PSP!C:C,C159)</f>
        <v>0</v>
      </c>
      <c r="I159" s="82">
        <f t="shared" si="8"/>
        <v>0</v>
      </c>
    </row>
    <row r="160" spans="2:9" ht="15" hidden="1" customHeight="1">
      <c r="B160" s="50">
        <v>153</v>
      </c>
      <c r="C160" s="50" t="s">
        <v>1088</v>
      </c>
      <c r="D160" s="81">
        <f>SUMIFS(OFM!AD:AD,OFM!C:C,C160)</f>
        <v>0</v>
      </c>
      <c r="E160" s="81">
        <f>SUMIFS(FAM!AD:AD,FAM!C:C,C160)</f>
        <v>0</v>
      </c>
      <c r="F160" s="85">
        <f>SUMIFS(B2S!F:F,B2S!C:C,C160)</f>
        <v>0</v>
      </c>
      <c r="G160" s="82">
        <f t="shared" ref="G160:G165" si="9">SUM(D160:F160)</f>
        <v>0</v>
      </c>
      <c r="H160" s="83">
        <f>SUMIFS(PSP!R:R,PSP!C:C,C160)</f>
        <v>0</v>
      </c>
      <c r="I160" s="82">
        <f t="shared" si="8"/>
        <v>0</v>
      </c>
    </row>
    <row r="161" spans="2:9" ht="15" hidden="1" customHeight="1">
      <c r="B161" s="50">
        <v>154</v>
      </c>
      <c r="C161" s="50" t="s">
        <v>1089</v>
      </c>
      <c r="D161" s="81">
        <f>SUMIFS(OFM!AD:AD,OFM!C:C,C161)</f>
        <v>0</v>
      </c>
      <c r="E161" s="81">
        <f>SUMIFS(FAM!AD:AD,FAM!C:C,C161)</f>
        <v>0</v>
      </c>
      <c r="F161" s="85">
        <f>SUMIFS(B2S!F:F,B2S!C:C,C161)</f>
        <v>0</v>
      </c>
      <c r="G161" s="82">
        <f t="shared" si="9"/>
        <v>0</v>
      </c>
      <c r="H161" s="83">
        <f>SUMIFS(PSP!R:R,PSP!C:C,C161)</f>
        <v>0</v>
      </c>
      <c r="I161" s="82">
        <f t="shared" si="8"/>
        <v>0</v>
      </c>
    </row>
    <row r="162" spans="2:9" ht="15" hidden="1" customHeight="1">
      <c r="B162" s="50">
        <v>155</v>
      </c>
      <c r="C162" s="50" t="s">
        <v>1090</v>
      </c>
      <c r="D162" s="81">
        <f>SUMIFS(OFM!AD:AD,OFM!C:C,C162)</f>
        <v>0</v>
      </c>
      <c r="E162" s="81">
        <f>SUMIFS(FAM!AD:AD,FAM!C:C,C162)</f>
        <v>0</v>
      </c>
      <c r="F162" s="85">
        <f>SUMIFS(B2S!F:F,B2S!C:C,C162)</f>
        <v>0</v>
      </c>
      <c r="G162" s="82">
        <f t="shared" si="9"/>
        <v>0</v>
      </c>
      <c r="H162" s="83">
        <f>SUMIFS(PSP!R:R,PSP!C:C,C162)</f>
        <v>0</v>
      </c>
      <c r="I162" s="82">
        <f t="shared" si="8"/>
        <v>0</v>
      </c>
    </row>
    <row r="163" spans="2:9" ht="15" hidden="1" customHeight="1">
      <c r="B163" s="50">
        <v>156</v>
      </c>
      <c r="C163" s="50" t="s">
        <v>1091</v>
      </c>
      <c r="D163" s="81">
        <f>SUMIFS(OFM!AD:AD,OFM!C:C,C163)</f>
        <v>0</v>
      </c>
      <c r="E163" s="81">
        <f>SUMIFS(FAM!AD:AD,FAM!C:C,C163)</f>
        <v>0</v>
      </c>
      <c r="F163" s="85">
        <f>SUMIFS(B2S!F:F,B2S!C:C,C163)</f>
        <v>0</v>
      </c>
      <c r="G163" s="82">
        <f t="shared" si="9"/>
        <v>0</v>
      </c>
      <c r="H163" s="83">
        <f>SUMIFS(PSP!R:R,PSP!C:C,C163)</f>
        <v>0</v>
      </c>
      <c r="I163" s="82">
        <f t="shared" si="8"/>
        <v>0</v>
      </c>
    </row>
    <row r="164" spans="2:9" ht="15" hidden="1" customHeight="1">
      <c r="B164" s="50">
        <v>157</v>
      </c>
      <c r="C164" s="50" t="s">
        <v>1092</v>
      </c>
      <c r="D164" s="81">
        <f>SUMIFS(OFM!AD:AD,OFM!C:C,C164)</f>
        <v>0</v>
      </c>
      <c r="E164" s="81">
        <f>SUMIFS(FAM!AD:AD,FAM!C:C,C164)</f>
        <v>0</v>
      </c>
      <c r="F164" s="85">
        <f>SUMIFS(B2S!F:F,B2S!C:C,C164)</f>
        <v>0</v>
      </c>
      <c r="G164" s="82">
        <f t="shared" si="9"/>
        <v>0</v>
      </c>
      <c r="H164" s="83">
        <f>SUMIFS(PSP!R:R,PSP!C:C,C164)</f>
        <v>0</v>
      </c>
      <c r="I164" s="82">
        <f t="shared" si="8"/>
        <v>0</v>
      </c>
    </row>
    <row r="165" spans="2:9" ht="15" hidden="1" customHeight="1">
      <c r="B165" s="50">
        <v>158</v>
      </c>
      <c r="C165" s="50" t="s">
        <v>1093</v>
      </c>
      <c r="D165" s="81">
        <f>SUMIFS(OFM!AD:AD,OFM!C:C,C165)</f>
        <v>0</v>
      </c>
      <c r="E165" s="81">
        <f>SUMIFS(FAM!AD:AD,FAM!C:C,C165)</f>
        <v>0</v>
      </c>
      <c r="F165" s="85">
        <f>SUMIFS(B2S!F:F,B2S!C:C,C165)</f>
        <v>0</v>
      </c>
      <c r="G165" s="82">
        <f t="shared" si="9"/>
        <v>0</v>
      </c>
      <c r="H165" s="83">
        <f>SUMIFS(PSP!R:R,PSP!C:C,C165)</f>
        <v>0</v>
      </c>
      <c r="I165" s="82">
        <f t="shared" si="8"/>
        <v>0</v>
      </c>
    </row>
  </sheetData>
  <autoFilter ref="B4:I165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 JAN</vt:lpstr>
      <vt:lpstr>OFM</vt:lpstr>
      <vt:lpstr>FAM</vt:lpstr>
      <vt:lpstr>B2S</vt:lpstr>
      <vt:lpstr>TOP</vt:lpstr>
      <vt:lpstr>PSP</vt:lpstr>
      <vt:lpstr>Remark</vt:lpstr>
      <vt:lpstr>Sum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2017-12-16T07:36:09Z</dcterms:created>
  <dcterms:modified xsi:type="dcterms:W3CDTF">2018-02-03T02:57:29Z</dcterms:modified>
</cp:coreProperties>
</file>