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"/>
    </mc:Choice>
  </mc:AlternateContent>
  <xr:revisionPtr revIDLastSave="0" documentId="13_ncr:1_{11C1FA4B-A198-45F4-A538-251A012F6D2A}" xr6:coauthVersionLast="36" xr6:coauthVersionMax="36" xr10:uidLastSave="{00000000-0000-0000-0000-000000000000}"/>
  <bookViews>
    <workbookView xWindow="0" yWindow="0" windowWidth="20490" windowHeight="7530" tabRatio="713" xr2:uid="{00000000-000D-0000-FFFF-FFFF00000000}"/>
  </bookViews>
  <sheets>
    <sheet name="Sum SEPTEMBER" sheetId="13" r:id="rId1"/>
    <sheet name="Sum MAR" sheetId="11" state="hidden" r:id="rId2"/>
    <sheet name="PSP" sheetId="5" r:id="rId3"/>
    <sheet name="OFM" sheetId="2" r:id="rId4"/>
    <sheet name="FAM" sheetId="3" r:id="rId5"/>
    <sheet name="B2S" sheetId="4" r:id="rId6"/>
    <sheet name="TOP" sheetId="7" r:id="rId7"/>
    <sheet name="LEG" sheetId="10" r:id="rId8"/>
    <sheet name="MBC" sheetId="12" r:id="rId9"/>
    <sheet name="JIF" sheetId="14" r:id="rId10"/>
    <sheet name="INT" sheetId="16" r:id="rId11"/>
    <sheet name="BET" sheetId="15" r:id="rId12"/>
    <sheet name="SPA" sheetId="17" r:id="rId13"/>
    <sheet name="Remark" sheetId="1" r:id="rId14"/>
    <sheet name="Sum DEC" sheetId="6" state="hidden" r:id="rId15"/>
    <sheet name="Sum JAN" sheetId="8" state="hidden" r:id="rId16"/>
    <sheet name="Sum FEB" sheetId="9" state="hidden" r:id="rId17"/>
  </sheets>
  <externalReferences>
    <externalReference r:id="rId18"/>
  </externalReferences>
  <definedNames>
    <definedName name="_xlnm._FilterDatabase" localSheetId="5" hidden="1">B2S!$A$1:$AD$89</definedName>
    <definedName name="_xlnm._FilterDatabase" localSheetId="11" hidden="1">BET!$A$2:$C$2</definedName>
    <definedName name="_xlnm._FilterDatabase" localSheetId="4" hidden="1">FAM!$A$2:$AL$597</definedName>
    <definedName name="_xlnm._FilterDatabase" localSheetId="10" hidden="1">INT!$A$1:$U$2</definedName>
    <definedName name="_xlnm._FilterDatabase" localSheetId="9" hidden="1">JIF!$A$1:$U$18</definedName>
    <definedName name="_xlnm._FilterDatabase" localSheetId="7" hidden="1">LEG!$A$1:$U$13</definedName>
    <definedName name="_xlnm._FilterDatabase" localSheetId="8" hidden="1">MBC!$A$1:$R$334</definedName>
    <definedName name="_xlnm._FilterDatabase" localSheetId="3" hidden="1">OFM!$A$1:$AV$68</definedName>
    <definedName name="_xlnm._FilterDatabase" localSheetId="2" hidden="1">PSP!$A$2:$Y$984</definedName>
    <definedName name="_xlnm._FilterDatabase" localSheetId="13" hidden="1">Remark!$J$2:$L$373</definedName>
    <definedName name="_xlnm._FilterDatabase" localSheetId="12" hidden="1">SPA!$A$2:$C$2</definedName>
    <definedName name="_xlnm._FilterDatabase" localSheetId="14" hidden="1">'Sum DEC'!$B$4:$I$165</definedName>
    <definedName name="_xlnm._FilterDatabase" localSheetId="16" hidden="1">'Sum FEB'!$B$9:$L$180</definedName>
    <definedName name="_xlnm._FilterDatabase" localSheetId="15" hidden="1">'Sum JAN'!$A$7:$K$194</definedName>
    <definedName name="_xlnm._FilterDatabase" localSheetId="1" hidden="1">'Sum MAR'!$A$9:$L$180</definedName>
    <definedName name="_xlnm._FilterDatabase" localSheetId="0" hidden="1">'Sum SEPTEMBER'!$B$9:$Q$180</definedName>
    <definedName name="_xlnm._FilterDatabase" localSheetId="6" hidden="1">TOP!$A$2:$F$71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3" l="1"/>
  <c r="O16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0" i="13"/>
  <c r="BF597" i="3"/>
  <c r="BE597" i="3"/>
  <c r="BG481" i="3"/>
  <c r="BG482" i="3"/>
  <c r="BG483" i="3"/>
  <c r="BG484" i="3"/>
  <c r="BG485" i="3"/>
  <c r="BG486" i="3"/>
  <c r="BG487" i="3"/>
  <c r="BG488" i="3"/>
  <c r="BG489" i="3"/>
  <c r="BG490" i="3"/>
  <c r="BG491" i="3"/>
  <c r="BG492" i="3"/>
  <c r="BG493" i="3"/>
  <c r="BG494" i="3"/>
  <c r="BG495" i="3"/>
  <c r="BG496" i="3"/>
  <c r="BG497" i="3"/>
  <c r="BG498" i="3"/>
  <c r="BG499" i="3"/>
  <c r="BG500" i="3"/>
  <c r="BG501" i="3"/>
  <c r="BG502" i="3"/>
  <c r="BG503" i="3"/>
  <c r="BG504" i="3"/>
  <c r="BG505" i="3"/>
  <c r="BG506" i="3"/>
  <c r="BG507" i="3"/>
  <c r="BG508" i="3"/>
  <c r="BG509" i="3"/>
  <c r="BG510" i="3"/>
  <c r="BG511" i="3"/>
  <c r="BG512" i="3"/>
  <c r="BG513" i="3"/>
  <c r="BG514" i="3"/>
  <c r="BG515" i="3"/>
  <c r="BG516" i="3"/>
  <c r="BG517" i="3"/>
  <c r="BG518" i="3"/>
  <c r="BG519" i="3"/>
  <c r="BG520" i="3"/>
  <c r="BG521" i="3"/>
  <c r="BG522" i="3"/>
  <c r="BG523" i="3"/>
  <c r="BG524" i="3"/>
  <c r="BG525" i="3"/>
  <c r="BG526" i="3"/>
  <c r="BG527" i="3"/>
  <c r="BG528" i="3"/>
  <c r="BG529" i="3"/>
  <c r="BG530" i="3"/>
  <c r="BG531" i="3"/>
  <c r="BG532" i="3"/>
  <c r="BG533" i="3"/>
  <c r="BG534" i="3"/>
  <c r="BG535" i="3"/>
  <c r="BG536" i="3"/>
  <c r="BG537" i="3"/>
  <c r="BG538" i="3"/>
  <c r="BG539" i="3"/>
  <c r="BG540" i="3"/>
  <c r="BG541" i="3"/>
  <c r="BG542" i="3"/>
  <c r="BG543" i="3"/>
  <c r="BG544" i="3"/>
  <c r="BG545" i="3"/>
  <c r="BG546" i="3"/>
  <c r="BG547" i="3"/>
  <c r="BG548" i="3"/>
  <c r="BG549" i="3"/>
  <c r="BG550" i="3"/>
  <c r="BG551" i="3"/>
  <c r="BG552" i="3"/>
  <c r="BG553" i="3"/>
  <c r="BG554" i="3"/>
  <c r="BG555" i="3"/>
  <c r="BG556" i="3"/>
  <c r="BG557" i="3"/>
  <c r="BG558" i="3"/>
  <c r="BG559" i="3"/>
  <c r="BG560" i="3"/>
  <c r="BG561" i="3"/>
  <c r="BG562" i="3"/>
  <c r="BG563" i="3"/>
  <c r="BG564" i="3"/>
  <c r="BG565" i="3"/>
  <c r="BG566" i="3"/>
  <c r="BG567" i="3"/>
  <c r="BG568" i="3"/>
  <c r="BG569" i="3"/>
  <c r="BG570" i="3"/>
  <c r="BG571" i="3"/>
  <c r="BG572" i="3"/>
  <c r="BG573" i="3"/>
  <c r="BG574" i="3"/>
  <c r="BG575" i="3"/>
  <c r="BG576" i="3"/>
  <c r="BG577" i="3"/>
  <c r="BG578" i="3"/>
  <c r="BG579" i="3"/>
  <c r="BG580" i="3"/>
  <c r="BG581" i="3"/>
  <c r="BG582" i="3"/>
  <c r="BG583" i="3"/>
  <c r="BG584" i="3"/>
  <c r="BG585" i="3"/>
  <c r="BG586" i="3"/>
  <c r="BG587" i="3"/>
  <c r="BG588" i="3"/>
  <c r="BG589" i="3"/>
  <c r="BG590" i="3"/>
  <c r="BG591" i="3"/>
  <c r="BG592" i="3"/>
  <c r="BG593" i="3"/>
  <c r="BG594" i="3"/>
  <c r="BG595" i="3"/>
  <c r="BG596" i="3"/>
  <c r="BG480" i="3"/>
  <c r="BG479" i="3"/>
  <c r="BG478" i="3"/>
  <c r="BG477" i="3"/>
  <c r="BG476" i="3"/>
  <c r="BG475" i="3"/>
  <c r="BG474" i="3"/>
  <c r="BG473" i="3"/>
  <c r="BG472" i="3"/>
  <c r="BG471" i="3"/>
  <c r="BG470" i="3"/>
  <c r="BG469" i="3"/>
  <c r="BG468" i="3"/>
  <c r="BG467" i="3"/>
  <c r="BG466" i="3"/>
  <c r="BG465" i="3"/>
  <c r="BG464" i="3"/>
  <c r="BG463" i="3"/>
  <c r="BG462" i="3"/>
  <c r="BG461" i="3"/>
  <c r="BG460" i="3"/>
  <c r="BG459" i="3"/>
  <c r="BG458" i="3"/>
  <c r="BG457" i="3"/>
  <c r="BG456" i="3"/>
  <c r="BG455" i="3"/>
  <c r="BG454" i="3"/>
  <c r="BG453" i="3"/>
  <c r="BG452" i="3"/>
  <c r="BG451" i="3"/>
  <c r="BG450" i="3"/>
  <c r="BG449" i="3"/>
  <c r="BG448" i="3"/>
  <c r="BG447" i="3"/>
  <c r="BG446" i="3"/>
  <c r="BG445" i="3"/>
  <c r="BG444" i="3"/>
  <c r="BG443" i="3"/>
  <c r="BG442" i="3"/>
  <c r="BG441" i="3"/>
  <c r="BG440" i="3"/>
  <c r="BG439" i="3"/>
  <c r="BG438" i="3"/>
  <c r="BG437" i="3"/>
  <c r="BG436" i="3"/>
  <c r="BG435" i="3"/>
  <c r="BG434" i="3"/>
  <c r="BG433" i="3"/>
  <c r="BG432" i="3"/>
  <c r="BG431" i="3"/>
  <c r="BG430" i="3"/>
  <c r="BG429" i="3"/>
  <c r="BG428" i="3"/>
  <c r="BG427" i="3"/>
  <c r="BG426" i="3"/>
  <c r="BG425" i="3"/>
  <c r="BG424" i="3"/>
  <c r="BG423" i="3"/>
  <c r="BG422" i="3"/>
  <c r="BG421" i="3"/>
  <c r="BG420" i="3"/>
  <c r="BG419" i="3"/>
  <c r="BG418" i="3"/>
  <c r="BG417" i="3"/>
  <c r="BG416" i="3"/>
  <c r="BG415" i="3"/>
  <c r="BG414" i="3"/>
  <c r="BG413" i="3"/>
  <c r="BG412" i="3"/>
  <c r="BG411" i="3"/>
  <c r="BG410" i="3"/>
  <c r="BG409" i="3"/>
  <c r="BG408" i="3"/>
  <c r="BG407" i="3"/>
  <c r="BG406" i="3"/>
  <c r="BG405" i="3"/>
  <c r="BG404" i="3"/>
  <c r="BG403" i="3"/>
  <c r="BG402" i="3"/>
  <c r="BG401" i="3"/>
  <c r="BG400" i="3"/>
  <c r="BG399" i="3"/>
  <c r="BG398" i="3"/>
  <c r="BG397" i="3"/>
  <c r="BG396" i="3"/>
  <c r="BG395" i="3"/>
  <c r="BG394" i="3"/>
  <c r="BG393" i="3"/>
  <c r="BG392" i="3"/>
  <c r="BG391" i="3"/>
  <c r="BG390" i="3"/>
  <c r="BG389" i="3"/>
  <c r="BG388" i="3"/>
  <c r="BG387" i="3"/>
  <c r="BG386" i="3"/>
  <c r="BG385" i="3"/>
  <c r="BG384" i="3"/>
  <c r="BG383" i="3"/>
  <c r="BG382" i="3"/>
  <c r="BG381" i="3"/>
  <c r="BG380" i="3"/>
  <c r="BG379" i="3"/>
  <c r="BG378" i="3"/>
  <c r="BG377" i="3"/>
  <c r="BG376" i="3"/>
  <c r="BG375" i="3"/>
  <c r="BG374" i="3"/>
  <c r="BG373" i="3"/>
  <c r="BG372" i="3"/>
  <c r="BG371" i="3"/>
  <c r="BG370" i="3"/>
  <c r="BG369" i="3"/>
  <c r="BG368" i="3"/>
  <c r="BG367" i="3"/>
  <c r="BG366" i="3"/>
  <c r="BG365" i="3"/>
  <c r="BG364" i="3"/>
  <c r="BG363" i="3"/>
  <c r="BG362" i="3"/>
  <c r="BG361" i="3"/>
  <c r="BG360" i="3"/>
  <c r="BG359" i="3"/>
  <c r="BG358" i="3"/>
  <c r="BG357" i="3"/>
  <c r="BG356" i="3"/>
  <c r="BG355" i="3"/>
  <c r="BG354" i="3"/>
  <c r="BG353" i="3"/>
  <c r="BG352" i="3"/>
  <c r="BG351" i="3"/>
  <c r="BG350" i="3"/>
  <c r="BG349" i="3"/>
  <c r="BG348" i="3"/>
  <c r="BG347" i="3"/>
  <c r="BG346" i="3"/>
  <c r="BG345" i="3"/>
  <c r="BG344" i="3"/>
  <c r="BG343" i="3"/>
  <c r="BG342" i="3"/>
  <c r="BG341" i="3"/>
  <c r="BG340" i="3"/>
  <c r="BG339" i="3"/>
  <c r="BG338" i="3"/>
  <c r="BG337" i="3"/>
  <c r="BG336" i="3"/>
  <c r="BG335" i="3"/>
  <c r="BG334" i="3"/>
  <c r="BG333" i="3"/>
  <c r="BG332" i="3"/>
  <c r="BG331" i="3"/>
  <c r="BG330" i="3"/>
  <c r="BG329" i="3"/>
  <c r="BG328" i="3"/>
  <c r="BG327" i="3"/>
  <c r="BG326" i="3"/>
  <c r="BG325" i="3"/>
  <c r="BG324" i="3"/>
  <c r="BG323" i="3"/>
  <c r="BG322" i="3"/>
  <c r="BG321" i="3"/>
  <c r="BG320" i="3"/>
  <c r="BG319" i="3"/>
  <c r="BG318" i="3"/>
  <c r="BG317" i="3"/>
  <c r="BG316" i="3"/>
  <c r="BG315" i="3"/>
  <c r="BG314" i="3"/>
  <c r="BG313" i="3"/>
  <c r="BG312" i="3"/>
  <c r="BG311" i="3"/>
  <c r="BG310" i="3"/>
  <c r="BG309" i="3"/>
  <c r="BG308" i="3"/>
  <c r="BG307" i="3"/>
  <c r="BG306" i="3"/>
  <c r="BG305" i="3"/>
  <c r="BG304" i="3"/>
  <c r="BG303" i="3"/>
  <c r="BG302" i="3"/>
  <c r="BG301" i="3"/>
  <c r="BG300" i="3"/>
  <c r="BG299" i="3"/>
  <c r="BG298" i="3"/>
  <c r="BG297" i="3"/>
  <c r="BG296" i="3"/>
  <c r="BG295" i="3"/>
  <c r="BG294" i="3"/>
  <c r="BG293" i="3"/>
  <c r="BG292" i="3"/>
  <c r="BG291" i="3"/>
  <c r="BG290" i="3"/>
  <c r="BG289" i="3"/>
  <c r="BG288" i="3"/>
  <c r="BG287" i="3"/>
  <c r="BG286" i="3"/>
  <c r="BG285" i="3"/>
  <c r="BG284" i="3"/>
  <c r="BG283" i="3"/>
  <c r="BG282" i="3"/>
  <c r="BG281" i="3"/>
  <c r="BG280" i="3"/>
  <c r="BG279" i="3"/>
  <c r="BG278" i="3"/>
  <c r="BG277" i="3"/>
  <c r="BG276" i="3"/>
  <c r="BG275" i="3"/>
  <c r="BG274" i="3"/>
  <c r="BG273" i="3"/>
  <c r="BG272" i="3"/>
  <c r="BG271" i="3"/>
  <c r="BG270" i="3"/>
  <c r="BG269" i="3"/>
  <c r="BG268" i="3"/>
  <c r="BG267" i="3"/>
  <c r="BG266" i="3"/>
  <c r="BG265" i="3"/>
  <c r="BG264" i="3"/>
  <c r="BG263" i="3"/>
  <c r="BG262" i="3"/>
  <c r="BG261" i="3"/>
  <c r="BG260" i="3"/>
  <c r="BG259" i="3"/>
  <c r="BG258" i="3"/>
  <c r="BG257" i="3"/>
  <c r="BG256" i="3"/>
  <c r="BG255" i="3"/>
  <c r="BG254" i="3"/>
  <c r="BG253" i="3"/>
  <c r="BG252" i="3"/>
  <c r="BG251" i="3"/>
  <c r="BG250" i="3"/>
  <c r="BG249" i="3"/>
  <c r="BG248" i="3"/>
  <c r="BG247" i="3"/>
  <c r="BG246" i="3"/>
  <c r="BG245" i="3"/>
  <c r="BG244" i="3"/>
  <c r="BG243" i="3"/>
  <c r="BG242" i="3"/>
  <c r="BG241" i="3"/>
  <c r="BG240" i="3"/>
  <c r="BG239" i="3"/>
  <c r="BG238" i="3"/>
  <c r="BG237" i="3"/>
  <c r="BG236" i="3"/>
  <c r="BG235" i="3"/>
  <c r="BG234" i="3"/>
  <c r="BG233" i="3"/>
  <c r="BG232" i="3"/>
  <c r="BG231" i="3"/>
  <c r="BG230" i="3"/>
  <c r="BG229" i="3"/>
  <c r="BG228" i="3"/>
  <c r="BG227" i="3"/>
  <c r="BG226" i="3"/>
  <c r="BG225" i="3"/>
  <c r="BG224" i="3"/>
  <c r="BG223" i="3"/>
  <c r="BG222" i="3"/>
  <c r="BG221" i="3"/>
  <c r="BG220" i="3"/>
  <c r="BG219" i="3"/>
  <c r="BG218" i="3"/>
  <c r="BG217" i="3"/>
  <c r="BG216" i="3"/>
  <c r="BG215" i="3"/>
  <c r="BG214" i="3"/>
  <c r="BG213" i="3"/>
  <c r="BG212" i="3"/>
  <c r="BG211" i="3"/>
  <c r="BG210" i="3"/>
  <c r="BG209" i="3"/>
  <c r="BG208" i="3"/>
  <c r="BG207" i="3"/>
  <c r="BG206" i="3"/>
  <c r="BG205" i="3"/>
  <c r="BG204" i="3"/>
  <c r="BG203" i="3"/>
  <c r="BG202" i="3"/>
  <c r="BG201" i="3"/>
  <c r="BG200" i="3"/>
  <c r="BG199" i="3"/>
  <c r="BG198" i="3"/>
  <c r="BG197" i="3"/>
  <c r="BG196" i="3"/>
  <c r="BG195" i="3"/>
  <c r="BG194" i="3"/>
  <c r="BG193" i="3"/>
  <c r="BG192" i="3"/>
  <c r="BG191" i="3"/>
  <c r="BG190" i="3"/>
  <c r="BG189" i="3"/>
  <c r="BG188" i="3"/>
  <c r="BG187" i="3"/>
  <c r="BG186" i="3"/>
  <c r="BG185" i="3"/>
  <c r="BG184" i="3"/>
  <c r="BG183" i="3"/>
  <c r="BG182" i="3"/>
  <c r="BG181" i="3"/>
  <c r="BG180" i="3"/>
  <c r="BG179" i="3"/>
  <c r="BG178" i="3"/>
  <c r="BG177" i="3"/>
  <c r="BG176" i="3"/>
  <c r="BG175" i="3"/>
  <c r="BG174" i="3"/>
  <c r="BG173" i="3"/>
  <c r="BG172" i="3"/>
  <c r="BG171" i="3"/>
  <c r="BG170" i="3"/>
  <c r="BG169" i="3"/>
  <c r="BG168" i="3"/>
  <c r="BG167" i="3"/>
  <c r="BG166" i="3"/>
  <c r="BG165" i="3"/>
  <c r="BG164" i="3"/>
  <c r="BG163" i="3"/>
  <c r="BG162" i="3"/>
  <c r="BG161" i="3"/>
  <c r="BG160" i="3"/>
  <c r="BG159" i="3"/>
  <c r="BG158" i="3"/>
  <c r="BG157" i="3"/>
  <c r="BG156" i="3"/>
  <c r="BG155" i="3"/>
  <c r="BG154" i="3"/>
  <c r="BG153" i="3"/>
  <c r="BG152" i="3"/>
  <c r="BG151" i="3"/>
  <c r="BG150" i="3"/>
  <c r="BG149" i="3"/>
  <c r="BG148" i="3"/>
  <c r="BG147" i="3"/>
  <c r="BG146" i="3"/>
  <c r="BG145" i="3"/>
  <c r="BG144" i="3"/>
  <c r="BG143" i="3"/>
  <c r="BG142" i="3"/>
  <c r="BG141" i="3"/>
  <c r="BG140" i="3"/>
  <c r="BG139" i="3"/>
  <c r="BG138" i="3"/>
  <c r="BG137" i="3"/>
  <c r="BG136" i="3"/>
  <c r="BG135" i="3"/>
  <c r="BG134" i="3"/>
  <c r="BG133" i="3"/>
  <c r="BG132" i="3"/>
  <c r="BG131" i="3"/>
  <c r="BG130" i="3"/>
  <c r="BG129" i="3"/>
  <c r="BG128" i="3"/>
  <c r="BG127" i="3"/>
  <c r="BG126" i="3"/>
  <c r="BG125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597" i="3" s="1"/>
  <c r="N11" i="13" l="1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0" i="13"/>
  <c r="X9" i="17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0" i="13"/>
  <c r="W9" i="17"/>
  <c r="V9" i="17"/>
  <c r="X8" i="17"/>
  <c r="X7" i="17"/>
  <c r="X6" i="17"/>
  <c r="X5" i="17"/>
  <c r="X4" i="17"/>
  <c r="X3" i="17"/>
  <c r="X6" i="15"/>
  <c r="W6" i="15"/>
  <c r="V6" i="15"/>
  <c r="X4" i="15"/>
  <c r="X5" i="15"/>
  <c r="X3" i="15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0" i="13"/>
  <c r="X9" i="16"/>
  <c r="W9" i="16"/>
  <c r="V9" i="16"/>
  <c r="X8" i="16"/>
  <c r="X7" i="16"/>
  <c r="X6" i="16"/>
  <c r="X5" i="16"/>
  <c r="X4" i="16"/>
  <c r="X3" i="16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0" i="13"/>
  <c r="X18" i="14"/>
  <c r="W18" i="14"/>
  <c r="V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C3" i="12"/>
  <c r="W334" i="12"/>
  <c r="V334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301" i="12"/>
  <c r="X302" i="12"/>
  <c r="X303" i="12"/>
  <c r="X304" i="12"/>
  <c r="X305" i="12"/>
  <c r="X306" i="12"/>
  <c r="X307" i="12"/>
  <c r="X308" i="12"/>
  <c r="X309" i="12"/>
  <c r="X310" i="12"/>
  <c r="X311" i="12"/>
  <c r="X312" i="12"/>
  <c r="X313" i="12"/>
  <c r="X314" i="12"/>
  <c r="X315" i="12"/>
  <c r="X316" i="12"/>
  <c r="X317" i="12"/>
  <c r="X318" i="12"/>
  <c r="X319" i="12"/>
  <c r="X320" i="12"/>
  <c r="X321" i="12"/>
  <c r="X322" i="12"/>
  <c r="X323" i="12"/>
  <c r="X324" i="12"/>
  <c r="X325" i="12"/>
  <c r="X326" i="12"/>
  <c r="X327" i="12"/>
  <c r="X328" i="12"/>
  <c r="X329" i="12"/>
  <c r="X330" i="12"/>
  <c r="X331" i="12"/>
  <c r="X332" i="12"/>
  <c r="X333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0" i="13"/>
  <c r="AD13" i="10"/>
  <c r="AC13" i="10"/>
  <c r="AB13" i="10"/>
  <c r="AD12" i="10"/>
  <c r="AD11" i="10"/>
  <c r="AD10" i="10"/>
  <c r="AD9" i="10"/>
  <c r="AD8" i="10"/>
  <c r="AD7" i="10"/>
  <c r="AD6" i="10"/>
  <c r="AD5" i="10"/>
  <c r="AD4" i="10"/>
  <c r="AD3" i="10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0" i="13"/>
  <c r="AD71" i="7"/>
  <c r="AC71" i="7"/>
  <c r="AB7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X334" i="12" l="1"/>
  <c r="AD51" i="7" l="1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0" i="13"/>
  <c r="AG89" i="4"/>
  <c r="AE89" i="4"/>
  <c r="AF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0" i="13"/>
  <c r="BD68" i="2"/>
  <c r="BE68" i="2"/>
  <c r="BD60" i="2"/>
  <c r="BD53" i="2"/>
  <c r="BD50" i="2"/>
  <c r="BD43" i="2"/>
  <c r="BD40" i="2"/>
  <c r="BD38" i="2"/>
  <c r="BD33" i="2"/>
  <c r="BD32" i="2"/>
  <c r="BD31" i="2"/>
  <c r="BD30" i="2"/>
  <c r="BD29" i="2"/>
  <c r="BD28" i="2"/>
  <c r="BD27" i="2"/>
  <c r="BD25" i="2"/>
  <c r="BD24" i="2"/>
  <c r="BD23" i="2"/>
  <c r="BD21" i="2"/>
  <c r="BD20" i="2"/>
  <c r="BD19" i="2"/>
  <c r="BD17" i="2"/>
  <c r="BD16" i="2"/>
  <c r="BD12" i="2"/>
  <c r="BD11" i="2"/>
  <c r="BD10" i="2"/>
  <c r="BD3" i="2"/>
  <c r="BC68" i="2" l="1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P11" i="13" l="1"/>
  <c r="P12" i="13"/>
  <c r="P13" i="13"/>
  <c r="P14" i="13"/>
  <c r="P27" i="13"/>
  <c r="P51" i="13"/>
  <c r="P53" i="13"/>
  <c r="P68" i="13"/>
  <c r="P69" i="13"/>
  <c r="P70" i="13"/>
  <c r="P71" i="13"/>
  <c r="P72" i="13"/>
  <c r="P74" i="13"/>
  <c r="P75" i="13"/>
  <c r="P76" i="13"/>
  <c r="P77" i="13"/>
  <c r="P78" i="13"/>
  <c r="P79" i="13"/>
  <c r="P80" i="13"/>
  <c r="P82" i="13"/>
  <c r="P84" i="13"/>
  <c r="P85" i="13"/>
  <c r="P88" i="13"/>
  <c r="P90" i="13"/>
  <c r="P91" i="13"/>
  <c r="P92" i="13"/>
  <c r="P93" i="13"/>
  <c r="P94" i="13"/>
  <c r="P95" i="13"/>
  <c r="P96" i="13"/>
  <c r="P97" i="13"/>
  <c r="P98" i="13"/>
  <c r="P100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AS984" i="5"/>
  <c r="AR984" i="5"/>
  <c r="AT874" i="5"/>
  <c r="AT875" i="5"/>
  <c r="AT876" i="5"/>
  <c r="AT877" i="5"/>
  <c r="AT878" i="5"/>
  <c r="AT879" i="5"/>
  <c r="AT880" i="5"/>
  <c r="AT881" i="5"/>
  <c r="AT882" i="5"/>
  <c r="AT883" i="5"/>
  <c r="AT884" i="5"/>
  <c r="AT885" i="5"/>
  <c r="AT886" i="5"/>
  <c r="AT887" i="5"/>
  <c r="AT888" i="5"/>
  <c r="AT889" i="5"/>
  <c r="AT890" i="5"/>
  <c r="AT891" i="5"/>
  <c r="AT892" i="5"/>
  <c r="AT893" i="5"/>
  <c r="AT894" i="5"/>
  <c r="AT895" i="5"/>
  <c r="AT896" i="5"/>
  <c r="AT897" i="5"/>
  <c r="AT898" i="5"/>
  <c r="AT899" i="5"/>
  <c r="AT900" i="5"/>
  <c r="AT901" i="5"/>
  <c r="AT902" i="5"/>
  <c r="AT903" i="5"/>
  <c r="AT904" i="5"/>
  <c r="AT905" i="5"/>
  <c r="AT906" i="5"/>
  <c r="AT907" i="5"/>
  <c r="AT908" i="5"/>
  <c r="AT909" i="5"/>
  <c r="AT910" i="5"/>
  <c r="AT911" i="5"/>
  <c r="AT912" i="5"/>
  <c r="AT913" i="5"/>
  <c r="AT914" i="5"/>
  <c r="AT915" i="5"/>
  <c r="AT916" i="5"/>
  <c r="AT917" i="5"/>
  <c r="AT918" i="5"/>
  <c r="AT919" i="5"/>
  <c r="AT920" i="5"/>
  <c r="AT921" i="5"/>
  <c r="AT922" i="5"/>
  <c r="AT923" i="5"/>
  <c r="AT924" i="5"/>
  <c r="AT925" i="5"/>
  <c r="AT926" i="5"/>
  <c r="AT927" i="5"/>
  <c r="AT928" i="5"/>
  <c r="AT929" i="5"/>
  <c r="AT930" i="5"/>
  <c r="AT931" i="5"/>
  <c r="AT932" i="5"/>
  <c r="AT933" i="5"/>
  <c r="AT934" i="5"/>
  <c r="AT935" i="5"/>
  <c r="AT936" i="5"/>
  <c r="AT937" i="5"/>
  <c r="AT938" i="5"/>
  <c r="AT939" i="5"/>
  <c r="AT940" i="5"/>
  <c r="AT941" i="5"/>
  <c r="AT942" i="5"/>
  <c r="AT943" i="5"/>
  <c r="AT944" i="5"/>
  <c r="AT945" i="5"/>
  <c r="AT946" i="5"/>
  <c r="AT947" i="5"/>
  <c r="AT948" i="5"/>
  <c r="AT949" i="5"/>
  <c r="AT950" i="5"/>
  <c r="AT951" i="5"/>
  <c r="AT952" i="5"/>
  <c r="AT953" i="5"/>
  <c r="AT954" i="5"/>
  <c r="AT955" i="5"/>
  <c r="AT956" i="5"/>
  <c r="AT957" i="5"/>
  <c r="AT958" i="5"/>
  <c r="AT959" i="5"/>
  <c r="AT960" i="5"/>
  <c r="AT961" i="5"/>
  <c r="AT962" i="5"/>
  <c r="AT963" i="5"/>
  <c r="AT964" i="5"/>
  <c r="AT965" i="5"/>
  <c r="AT966" i="5"/>
  <c r="AT967" i="5"/>
  <c r="AT968" i="5"/>
  <c r="AT969" i="5"/>
  <c r="AT970" i="5"/>
  <c r="AT971" i="5"/>
  <c r="AT972" i="5"/>
  <c r="AT973" i="5"/>
  <c r="AT974" i="5"/>
  <c r="AT975" i="5"/>
  <c r="AT976" i="5"/>
  <c r="AT977" i="5"/>
  <c r="AT978" i="5"/>
  <c r="AT979" i="5"/>
  <c r="AT980" i="5"/>
  <c r="AT981" i="5"/>
  <c r="AT982" i="5"/>
  <c r="AT983" i="5"/>
  <c r="AT873" i="5" l="1"/>
  <c r="AT872" i="5"/>
  <c r="AT871" i="5"/>
  <c r="AT870" i="5"/>
  <c r="AT869" i="5"/>
  <c r="AT868" i="5"/>
  <c r="AT867" i="5"/>
  <c r="AT866" i="5"/>
  <c r="AT865" i="5"/>
  <c r="AT864" i="5"/>
  <c r="AT863" i="5"/>
  <c r="AT862" i="5"/>
  <c r="AT861" i="5"/>
  <c r="AT860" i="5"/>
  <c r="AT859" i="5"/>
  <c r="AT858" i="5"/>
  <c r="AT857" i="5"/>
  <c r="AT856" i="5"/>
  <c r="AT855" i="5"/>
  <c r="AT854" i="5"/>
  <c r="AT853" i="5"/>
  <c r="AT852" i="5"/>
  <c r="AT851" i="5"/>
  <c r="AT850" i="5"/>
  <c r="AT849" i="5"/>
  <c r="AT848" i="5"/>
  <c r="AT847" i="5"/>
  <c r="AT846" i="5"/>
  <c r="AT845" i="5"/>
  <c r="AT844" i="5"/>
  <c r="AT843" i="5"/>
  <c r="AT842" i="5"/>
  <c r="AT841" i="5"/>
  <c r="AT840" i="5"/>
  <c r="AT839" i="5"/>
  <c r="AT838" i="5"/>
  <c r="AT837" i="5"/>
  <c r="AT836" i="5"/>
  <c r="AT835" i="5"/>
  <c r="AT834" i="5"/>
  <c r="AT833" i="5"/>
  <c r="P60" i="13" s="1"/>
  <c r="AT832" i="5"/>
  <c r="AT831" i="5"/>
  <c r="AT830" i="5"/>
  <c r="AT829" i="5"/>
  <c r="AT828" i="5"/>
  <c r="AT827" i="5"/>
  <c r="AT826" i="5"/>
  <c r="AT825" i="5"/>
  <c r="AT824" i="5"/>
  <c r="AT823" i="5"/>
  <c r="AT822" i="5"/>
  <c r="AT821" i="5"/>
  <c r="AT820" i="5"/>
  <c r="AT819" i="5"/>
  <c r="AT818" i="5"/>
  <c r="AT817" i="5"/>
  <c r="AT816" i="5"/>
  <c r="AT815" i="5"/>
  <c r="AT814" i="5"/>
  <c r="AT813" i="5"/>
  <c r="AT812" i="5"/>
  <c r="AT811" i="5"/>
  <c r="AT810" i="5"/>
  <c r="AT809" i="5"/>
  <c r="AT808" i="5"/>
  <c r="AT807" i="5"/>
  <c r="AT806" i="5"/>
  <c r="AT805" i="5"/>
  <c r="AT804" i="5"/>
  <c r="AT803" i="5"/>
  <c r="AT802" i="5"/>
  <c r="AT801" i="5"/>
  <c r="AT800" i="5"/>
  <c r="AT799" i="5"/>
  <c r="AT798" i="5"/>
  <c r="AT797" i="5"/>
  <c r="AT796" i="5"/>
  <c r="AT795" i="5"/>
  <c r="AT794" i="5"/>
  <c r="AT793" i="5"/>
  <c r="AT792" i="5"/>
  <c r="AT791" i="5"/>
  <c r="AT790" i="5"/>
  <c r="AT789" i="5"/>
  <c r="AT788" i="5"/>
  <c r="AT787" i="5"/>
  <c r="AT786" i="5"/>
  <c r="AT785" i="5"/>
  <c r="AT784" i="5"/>
  <c r="AT783" i="5"/>
  <c r="AT782" i="5"/>
  <c r="AT781" i="5"/>
  <c r="AT780" i="5"/>
  <c r="AT779" i="5"/>
  <c r="AT778" i="5"/>
  <c r="AT777" i="5"/>
  <c r="AT776" i="5"/>
  <c r="AT775" i="5"/>
  <c r="AT774" i="5"/>
  <c r="AT773" i="5"/>
  <c r="AT772" i="5"/>
  <c r="AT771" i="5"/>
  <c r="AT770" i="5"/>
  <c r="AT769" i="5"/>
  <c r="AT768" i="5"/>
  <c r="AT767" i="5"/>
  <c r="AT766" i="5"/>
  <c r="AT765" i="5"/>
  <c r="AT764" i="5"/>
  <c r="AT763" i="5"/>
  <c r="AT762" i="5"/>
  <c r="AT761" i="5"/>
  <c r="AT760" i="5"/>
  <c r="AT759" i="5"/>
  <c r="AT758" i="5"/>
  <c r="AT757" i="5"/>
  <c r="AT756" i="5"/>
  <c r="AT755" i="5"/>
  <c r="AT754" i="5"/>
  <c r="AT753" i="5"/>
  <c r="AT752" i="5"/>
  <c r="AT751" i="5"/>
  <c r="AT750" i="5"/>
  <c r="AT749" i="5"/>
  <c r="AT748" i="5"/>
  <c r="AT747" i="5"/>
  <c r="AT746" i="5"/>
  <c r="AT745" i="5"/>
  <c r="AT744" i="5"/>
  <c r="AT743" i="5"/>
  <c r="AT742" i="5"/>
  <c r="AT741" i="5"/>
  <c r="AT740" i="5"/>
  <c r="AT739" i="5"/>
  <c r="AT738" i="5"/>
  <c r="AT737" i="5"/>
  <c r="AT736" i="5"/>
  <c r="AT735" i="5"/>
  <c r="AT734" i="5"/>
  <c r="AT733" i="5"/>
  <c r="AT732" i="5"/>
  <c r="AT731" i="5"/>
  <c r="AT730" i="5"/>
  <c r="AT729" i="5"/>
  <c r="AT728" i="5"/>
  <c r="AT727" i="5"/>
  <c r="AT726" i="5"/>
  <c r="AT725" i="5"/>
  <c r="AT724" i="5"/>
  <c r="AT723" i="5"/>
  <c r="AT722" i="5"/>
  <c r="AT721" i="5"/>
  <c r="AT720" i="5"/>
  <c r="AT719" i="5"/>
  <c r="AT718" i="5"/>
  <c r="AT717" i="5"/>
  <c r="AT716" i="5"/>
  <c r="AT715" i="5"/>
  <c r="AT714" i="5"/>
  <c r="AT713" i="5"/>
  <c r="AT712" i="5"/>
  <c r="AT711" i="5"/>
  <c r="AT710" i="5"/>
  <c r="AT709" i="5"/>
  <c r="AT708" i="5"/>
  <c r="AT707" i="5"/>
  <c r="AT706" i="5"/>
  <c r="AT705" i="5"/>
  <c r="AT704" i="5"/>
  <c r="AT703" i="5"/>
  <c r="AT702" i="5"/>
  <c r="AT701" i="5"/>
  <c r="AT700" i="5"/>
  <c r="AT699" i="5"/>
  <c r="AT698" i="5"/>
  <c r="AT697" i="5"/>
  <c r="AT696" i="5"/>
  <c r="AT695" i="5"/>
  <c r="AT694" i="5"/>
  <c r="AT693" i="5"/>
  <c r="AT692" i="5"/>
  <c r="AT691" i="5"/>
  <c r="AT690" i="5"/>
  <c r="AT689" i="5"/>
  <c r="AT688" i="5"/>
  <c r="AT687" i="5"/>
  <c r="AT686" i="5"/>
  <c r="AT685" i="5"/>
  <c r="AT684" i="5"/>
  <c r="AT683" i="5"/>
  <c r="AT682" i="5"/>
  <c r="AT681" i="5"/>
  <c r="AT680" i="5"/>
  <c r="AT679" i="5"/>
  <c r="AT678" i="5"/>
  <c r="AT677" i="5"/>
  <c r="AT676" i="5"/>
  <c r="AT675" i="5"/>
  <c r="AT674" i="5"/>
  <c r="AT673" i="5"/>
  <c r="AT672" i="5"/>
  <c r="AT671" i="5"/>
  <c r="AT670" i="5"/>
  <c r="AT669" i="5"/>
  <c r="AT668" i="5"/>
  <c r="AT667" i="5"/>
  <c r="AT666" i="5"/>
  <c r="AT665" i="5"/>
  <c r="AT664" i="5"/>
  <c r="AT663" i="5"/>
  <c r="AT662" i="5"/>
  <c r="AT661" i="5"/>
  <c r="AT660" i="5"/>
  <c r="AT659" i="5"/>
  <c r="AT658" i="5"/>
  <c r="AT657" i="5"/>
  <c r="AT656" i="5"/>
  <c r="AT655" i="5"/>
  <c r="AT654" i="5"/>
  <c r="AT653" i="5"/>
  <c r="AT652" i="5"/>
  <c r="AT651" i="5"/>
  <c r="AT650" i="5"/>
  <c r="AT649" i="5"/>
  <c r="AT648" i="5"/>
  <c r="AT647" i="5"/>
  <c r="AT646" i="5"/>
  <c r="AT645" i="5"/>
  <c r="AT644" i="5"/>
  <c r="AT643" i="5"/>
  <c r="AT642" i="5"/>
  <c r="AT641" i="5"/>
  <c r="AT640" i="5"/>
  <c r="AT639" i="5"/>
  <c r="AT638" i="5"/>
  <c r="AT637" i="5"/>
  <c r="AT636" i="5"/>
  <c r="AT635" i="5"/>
  <c r="AT634" i="5"/>
  <c r="AT633" i="5"/>
  <c r="AT632" i="5"/>
  <c r="AT631" i="5"/>
  <c r="AT630" i="5"/>
  <c r="AT629" i="5"/>
  <c r="AT628" i="5"/>
  <c r="AT627" i="5"/>
  <c r="AT626" i="5"/>
  <c r="AT625" i="5"/>
  <c r="AT624" i="5"/>
  <c r="AT623" i="5"/>
  <c r="AT622" i="5"/>
  <c r="AT621" i="5"/>
  <c r="AT620" i="5"/>
  <c r="AT619" i="5"/>
  <c r="AT618" i="5"/>
  <c r="AT617" i="5"/>
  <c r="AT616" i="5"/>
  <c r="AT615" i="5"/>
  <c r="AT614" i="5"/>
  <c r="AT613" i="5"/>
  <c r="AT612" i="5"/>
  <c r="AT611" i="5"/>
  <c r="AT610" i="5"/>
  <c r="AT609" i="5"/>
  <c r="AT608" i="5"/>
  <c r="AT607" i="5"/>
  <c r="AT606" i="5"/>
  <c r="AT605" i="5"/>
  <c r="AT604" i="5"/>
  <c r="AT603" i="5"/>
  <c r="AT602" i="5"/>
  <c r="AT601" i="5"/>
  <c r="AT600" i="5"/>
  <c r="AT599" i="5"/>
  <c r="AT598" i="5"/>
  <c r="AT597" i="5"/>
  <c r="AT596" i="5"/>
  <c r="AT595" i="5"/>
  <c r="AT594" i="5"/>
  <c r="AT593" i="5"/>
  <c r="AT592" i="5"/>
  <c r="AT591" i="5"/>
  <c r="AT590" i="5"/>
  <c r="AT589" i="5"/>
  <c r="AT588" i="5"/>
  <c r="AT587" i="5"/>
  <c r="AT586" i="5"/>
  <c r="AT585" i="5"/>
  <c r="AT584" i="5"/>
  <c r="AT583" i="5"/>
  <c r="AT582" i="5"/>
  <c r="AT581" i="5"/>
  <c r="AT580" i="5"/>
  <c r="AT579" i="5"/>
  <c r="AT578" i="5"/>
  <c r="AT577" i="5"/>
  <c r="AT576" i="5"/>
  <c r="AT575" i="5"/>
  <c r="AT574" i="5"/>
  <c r="AT573" i="5"/>
  <c r="AT572" i="5"/>
  <c r="AT571" i="5"/>
  <c r="AT570" i="5"/>
  <c r="AT569" i="5"/>
  <c r="AT568" i="5"/>
  <c r="AT567" i="5"/>
  <c r="P67" i="13" s="1"/>
  <c r="AT566" i="5"/>
  <c r="AT565" i="5"/>
  <c r="AT564" i="5"/>
  <c r="AT563" i="5"/>
  <c r="AT562" i="5"/>
  <c r="AT561" i="5"/>
  <c r="AT560" i="5"/>
  <c r="AT559" i="5"/>
  <c r="AT558" i="5"/>
  <c r="AT557" i="5"/>
  <c r="AT556" i="5"/>
  <c r="AT555" i="5"/>
  <c r="AT554" i="5"/>
  <c r="AT553" i="5"/>
  <c r="AT552" i="5"/>
  <c r="AT551" i="5"/>
  <c r="AT550" i="5"/>
  <c r="AT549" i="5"/>
  <c r="AT548" i="5"/>
  <c r="AT547" i="5"/>
  <c r="AT546" i="5"/>
  <c r="AT545" i="5"/>
  <c r="AT544" i="5"/>
  <c r="AT543" i="5"/>
  <c r="AT542" i="5"/>
  <c r="AT541" i="5"/>
  <c r="AT540" i="5"/>
  <c r="AT539" i="5"/>
  <c r="AT538" i="5"/>
  <c r="AT537" i="5"/>
  <c r="AT536" i="5"/>
  <c r="AT535" i="5"/>
  <c r="AT534" i="5"/>
  <c r="AT533" i="5"/>
  <c r="AT532" i="5"/>
  <c r="AT531" i="5"/>
  <c r="AT530" i="5"/>
  <c r="AT529" i="5"/>
  <c r="AT528" i="5"/>
  <c r="AT527" i="5"/>
  <c r="AT526" i="5"/>
  <c r="AT525" i="5"/>
  <c r="AT524" i="5"/>
  <c r="AT523" i="5"/>
  <c r="AT522" i="5"/>
  <c r="AT521" i="5"/>
  <c r="AT520" i="5"/>
  <c r="AT519" i="5"/>
  <c r="AT518" i="5"/>
  <c r="AT517" i="5"/>
  <c r="AT516" i="5"/>
  <c r="AT515" i="5"/>
  <c r="AT514" i="5"/>
  <c r="AT513" i="5"/>
  <c r="AT512" i="5"/>
  <c r="AT511" i="5"/>
  <c r="AT510" i="5"/>
  <c r="AT509" i="5"/>
  <c r="AT508" i="5"/>
  <c r="AT507" i="5"/>
  <c r="AT506" i="5"/>
  <c r="AT505" i="5"/>
  <c r="AT504" i="5"/>
  <c r="AT503" i="5"/>
  <c r="AT502" i="5"/>
  <c r="AT501" i="5"/>
  <c r="AT500" i="5"/>
  <c r="AT499" i="5"/>
  <c r="AT498" i="5"/>
  <c r="AT497" i="5"/>
  <c r="AT496" i="5"/>
  <c r="AT495" i="5"/>
  <c r="AT494" i="5"/>
  <c r="AT493" i="5"/>
  <c r="AT492" i="5"/>
  <c r="AT491" i="5"/>
  <c r="AT490" i="5"/>
  <c r="AT489" i="5"/>
  <c r="AT488" i="5"/>
  <c r="AT487" i="5"/>
  <c r="AT486" i="5"/>
  <c r="AT485" i="5"/>
  <c r="AT484" i="5"/>
  <c r="AT483" i="5"/>
  <c r="AT482" i="5"/>
  <c r="AT481" i="5"/>
  <c r="AT480" i="5"/>
  <c r="AT479" i="5"/>
  <c r="AT478" i="5"/>
  <c r="AT477" i="5"/>
  <c r="AT476" i="5"/>
  <c r="AT475" i="5"/>
  <c r="AT474" i="5"/>
  <c r="AT473" i="5"/>
  <c r="AT472" i="5"/>
  <c r="AT471" i="5"/>
  <c r="AT470" i="5"/>
  <c r="AT469" i="5"/>
  <c r="AT468" i="5"/>
  <c r="AT467" i="5"/>
  <c r="AT466" i="5"/>
  <c r="AT465" i="5"/>
  <c r="AT464" i="5"/>
  <c r="AT463" i="5"/>
  <c r="AT462" i="5"/>
  <c r="AT461" i="5"/>
  <c r="AT460" i="5"/>
  <c r="AT459" i="5"/>
  <c r="AT458" i="5"/>
  <c r="AT457" i="5"/>
  <c r="AT456" i="5"/>
  <c r="AT455" i="5"/>
  <c r="AT454" i="5"/>
  <c r="AT453" i="5"/>
  <c r="AT452" i="5"/>
  <c r="AT451" i="5"/>
  <c r="AT450" i="5"/>
  <c r="AT449" i="5"/>
  <c r="AT448" i="5"/>
  <c r="AT447" i="5"/>
  <c r="AT446" i="5"/>
  <c r="AT445" i="5"/>
  <c r="AT444" i="5"/>
  <c r="AT443" i="5"/>
  <c r="AT442" i="5"/>
  <c r="AT441" i="5"/>
  <c r="AT440" i="5"/>
  <c r="AT439" i="5"/>
  <c r="AT438" i="5"/>
  <c r="AT437" i="5"/>
  <c r="AT436" i="5"/>
  <c r="AT435" i="5"/>
  <c r="AT434" i="5"/>
  <c r="AT433" i="5"/>
  <c r="AT432" i="5"/>
  <c r="AT431" i="5"/>
  <c r="AT430" i="5"/>
  <c r="AT429" i="5"/>
  <c r="AT428" i="5"/>
  <c r="AT427" i="5"/>
  <c r="AT426" i="5"/>
  <c r="AT425" i="5"/>
  <c r="AT424" i="5"/>
  <c r="AT423" i="5"/>
  <c r="AT422" i="5"/>
  <c r="AT421" i="5"/>
  <c r="AT420" i="5"/>
  <c r="AT419" i="5"/>
  <c r="AT418" i="5"/>
  <c r="AT417" i="5"/>
  <c r="AT416" i="5"/>
  <c r="AT415" i="5"/>
  <c r="AT414" i="5"/>
  <c r="AT413" i="5"/>
  <c r="AT412" i="5"/>
  <c r="AT411" i="5"/>
  <c r="AT410" i="5"/>
  <c r="AT409" i="5"/>
  <c r="AT408" i="5"/>
  <c r="AT407" i="5"/>
  <c r="AT406" i="5"/>
  <c r="AT405" i="5"/>
  <c r="AT404" i="5"/>
  <c r="AT403" i="5"/>
  <c r="AT402" i="5"/>
  <c r="AT401" i="5"/>
  <c r="AT400" i="5"/>
  <c r="AT399" i="5"/>
  <c r="AT398" i="5"/>
  <c r="AT397" i="5"/>
  <c r="AT396" i="5"/>
  <c r="AT395" i="5"/>
  <c r="AT394" i="5"/>
  <c r="AT393" i="5"/>
  <c r="AT392" i="5"/>
  <c r="AT391" i="5"/>
  <c r="AT390" i="5"/>
  <c r="AT389" i="5"/>
  <c r="AT388" i="5"/>
  <c r="AT387" i="5"/>
  <c r="AT386" i="5"/>
  <c r="AT385" i="5"/>
  <c r="AT384" i="5"/>
  <c r="AT383" i="5"/>
  <c r="AT382" i="5"/>
  <c r="AT381" i="5"/>
  <c r="AT380" i="5"/>
  <c r="AT379" i="5"/>
  <c r="AT378" i="5"/>
  <c r="AT377" i="5"/>
  <c r="AT376" i="5"/>
  <c r="AT375" i="5"/>
  <c r="AT374" i="5"/>
  <c r="AT373" i="5"/>
  <c r="AT372" i="5"/>
  <c r="AT371" i="5"/>
  <c r="AT370" i="5"/>
  <c r="AT369" i="5"/>
  <c r="AT368" i="5"/>
  <c r="AT367" i="5"/>
  <c r="AT366" i="5"/>
  <c r="AT365" i="5"/>
  <c r="AT364" i="5"/>
  <c r="AT363" i="5"/>
  <c r="AT362" i="5"/>
  <c r="AT361" i="5"/>
  <c r="AT360" i="5"/>
  <c r="AT359" i="5"/>
  <c r="AT358" i="5"/>
  <c r="AT357" i="5"/>
  <c r="AT356" i="5"/>
  <c r="AT355" i="5"/>
  <c r="AT354" i="5"/>
  <c r="AT353" i="5"/>
  <c r="AT352" i="5"/>
  <c r="AT351" i="5"/>
  <c r="AT350" i="5"/>
  <c r="AT349" i="5"/>
  <c r="AT348" i="5"/>
  <c r="AT347" i="5"/>
  <c r="AT346" i="5"/>
  <c r="AT345" i="5"/>
  <c r="AT344" i="5"/>
  <c r="AT343" i="5"/>
  <c r="AT342" i="5"/>
  <c r="AT341" i="5"/>
  <c r="AT340" i="5"/>
  <c r="AT339" i="5"/>
  <c r="AT338" i="5"/>
  <c r="AT337" i="5"/>
  <c r="AT336" i="5"/>
  <c r="AT335" i="5"/>
  <c r="AT334" i="5"/>
  <c r="AT333" i="5"/>
  <c r="AT332" i="5"/>
  <c r="AT331" i="5"/>
  <c r="AT330" i="5"/>
  <c r="AT329" i="5"/>
  <c r="AT328" i="5"/>
  <c r="AT327" i="5"/>
  <c r="AT326" i="5"/>
  <c r="AT325" i="5"/>
  <c r="P63" i="13" s="1"/>
  <c r="AT324" i="5"/>
  <c r="AT323" i="5"/>
  <c r="AT322" i="5"/>
  <c r="AT321" i="5"/>
  <c r="AT320" i="5"/>
  <c r="AT319" i="5"/>
  <c r="AT318" i="5"/>
  <c r="AT317" i="5"/>
  <c r="AT316" i="5"/>
  <c r="AT315" i="5"/>
  <c r="AT314" i="5"/>
  <c r="AT313" i="5"/>
  <c r="AT312" i="5"/>
  <c r="AT311" i="5"/>
  <c r="AT310" i="5"/>
  <c r="AT309" i="5"/>
  <c r="AT308" i="5"/>
  <c r="AT307" i="5"/>
  <c r="AT306" i="5"/>
  <c r="AT305" i="5"/>
  <c r="AT304" i="5"/>
  <c r="AT303" i="5"/>
  <c r="AT302" i="5"/>
  <c r="AT301" i="5"/>
  <c r="AT300" i="5"/>
  <c r="AT299" i="5"/>
  <c r="AT298" i="5"/>
  <c r="AT297" i="5"/>
  <c r="AT296" i="5"/>
  <c r="AT295" i="5"/>
  <c r="AT294" i="5"/>
  <c r="AT293" i="5"/>
  <c r="AT292" i="5"/>
  <c r="AT291" i="5"/>
  <c r="AT290" i="5"/>
  <c r="AT289" i="5"/>
  <c r="AT288" i="5"/>
  <c r="AT287" i="5"/>
  <c r="AT286" i="5"/>
  <c r="AT285" i="5"/>
  <c r="AT284" i="5"/>
  <c r="AT283" i="5"/>
  <c r="AT282" i="5"/>
  <c r="AT281" i="5"/>
  <c r="AT280" i="5"/>
  <c r="AT279" i="5"/>
  <c r="AT278" i="5"/>
  <c r="AT277" i="5"/>
  <c r="AT276" i="5"/>
  <c r="AT275" i="5"/>
  <c r="AT274" i="5"/>
  <c r="AT273" i="5"/>
  <c r="AT272" i="5"/>
  <c r="AT271" i="5"/>
  <c r="AT270" i="5"/>
  <c r="AT269" i="5"/>
  <c r="AT268" i="5"/>
  <c r="AT267" i="5"/>
  <c r="P55" i="13" s="1"/>
  <c r="AT266" i="5"/>
  <c r="AT265" i="5"/>
  <c r="AT264" i="5"/>
  <c r="AT263" i="5"/>
  <c r="AT262" i="5"/>
  <c r="AT261" i="5"/>
  <c r="AT260" i="5"/>
  <c r="AT259" i="5"/>
  <c r="AT258" i="5"/>
  <c r="AT257" i="5"/>
  <c r="AT256" i="5"/>
  <c r="AT255" i="5"/>
  <c r="AT254" i="5"/>
  <c r="AT253" i="5"/>
  <c r="AT252" i="5"/>
  <c r="AT251" i="5"/>
  <c r="AT250" i="5"/>
  <c r="AT249" i="5"/>
  <c r="AT248" i="5"/>
  <c r="AT247" i="5"/>
  <c r="AT246" i="5"/>
  <c r="AT245" i="5"/>
  <c r="AT244" i="5"/>
  <c r="AT243" i="5"/>
  <c r="AT242" i="5"/>
  <c r="AT241" i="5"/>
  <c r="AT240" i="5"/>
  <c r="AT239" i="5"/>
  <c r="AT238" i="5"/>
  <c r="AT237" i="5"/>
  <c r="AT236" i="5"/>
  <c r="AT235" i="5"/>
  <c r="AT234" i="5"/>
  <c r="AT233" i="5"/>
  <c r="AT232" i="5"/>
  <c r="AT231" i="5"/>
  <c r="AT230" i="5"/>
  <c r="AT229" i="5"/>
  <c r="AT228" i="5"/>
  <c r="AT227" i="5"/>
  <c r="AT226" i="5"/>
  <c r="AT225" i="5"/>
  <c r="AT224" i="5"/>
  <c r="AT223" i="5"/>
  <c r="AT222" i="5"/>
  <c r="AT221" i="5"/>
  <c r="AT220" i="5"/>
  <c r="AT219" i="5"/>
  <c r="AT218" i="5"/>
  <c r="AT217" i="5"/>
  <c r="AT216" i="5"/>
  <c r="AT215" i="5"/>
  <c r="AT214" i="5"/>
  <c r="AT213" i="5"/>
  <c r="AT212" i="5"/>
  <c r="AT211" i="5"/>
  <c r="AT210" i="5"/>
  <c r="AT209" i="5"/>
  <c r="AT208" i="5"/>
  <c r="AT207" i="5"/>
  <c r="AT206" i="5"/>
  <c r="AT205" i="5"/>
  <c r="AT204" i="5"/>
  <c r="AT203" i="5"/>
  <c r="AT202" i="5"/>
  <c r="AT201" i="5"/>
  <c r="AT200" i="5"/>
  <c r="AT199" i="5"/>
  <c r="AT198" i="5"/>
  <c r="AT197" i="5"/>
  <c r="AT196" i="5"/>
  <c r="AT195" i="5"/>
  <c r="AT194" i="5"/>
  <c r="P15" i="13" s="1"/>
  <c r="AT193" i="5"/>
  <c r="AT192" i="5"/>
  <c r="AT191" i="5"/>
  <c r="AT190" i="5"/>
  <c r="AT189" i="5"/>
  <c r="AT188" i="5"/>
  <c r="AT187" i="5"/>
  <c r="AT186" i="5"/>
  <c r="AT185" i="5"/>
  <c r="P101" i="13" s="1"/>
  <c r="AT184" i="5"/>
  <c r="AT183" i="5"/>
  <c r="AT182" i="5"/>
  <c r="AT181" i="5"/>
  <c r="P99" i="13" s="1"/>
  <c r="AT180" i="5"/>
  <c r="AT179" i="5"/>
  <c r="AT178" i="5"/>
  <c r="P64" i="13" s="1"/>
  <c r="AT177" i="5"/>
  <c r="AT176" i="5"/>
  <c r="AT175" i="5"/>
  <c r="AT174" i="5"/>
  <c r="AT173" i="5"/>
  <c r="AT172" i="5"/>
  <c r="AT171" i="5"/>
  <c r="AT170" i="5"/>
  <c r="AT169" i="5"/>
  <c r="AT168" i="5"/>
  <c r="AT167" i="5"/>
  <c r="AT166" i="5"/>
  <c r="AT165" i="5"/>
  <c r="AT164" i="5"/>
  <c r="AT163" i="5"/>
  <c r="AT162" i="5"/>
  <c r="AT161" i="5"/>
  <c r="P44" i="13" s="1"/>
  <c r="AT160" i="5"/>
  <c r="AT159" i="5"/>
  <c r="AT158" i="5"/>
  <c r="AT157" i="5"/>
  <c r="AT156" i="5"/>
  <c r="AT155" i="5"/>
  <c r="AT154" i="5"/>
  <c r="AT153" i="5"/>
  <c r="AT152" i="5"/>
  <c r="AT151" i="5"/>
  <c r="P73" i="13" s="1"/>
  <c r="AT150" i="5"/>
  <c r="AT149" i="5"/>
  <c r="AT148" i="5"/>
  <c r="AT147" i="5"/>
  <c r="AT146" i="5"/>
  <c r="AT145" i="5"/>
  <c r="AT144" i="5"/>
  <c r="AT143" i="5"/>
  <c r="AT142" i="5"/>
  <c r="AT141" i="5"/>
  <c r="AT140" i="5"/>
  <c r="AT139" i="5"/>
  <c r="AT138" i="5"/>
  <c r="AT137" i="5"/>
  <c r="P47" i="13" s="1"/>
  <c r="AT136" i="5"/>
  <c r="AT135" i="5"/>
  <c r="AT134" i="5"/>
  <c r="AT133" i="5"/>
  <c r="AT132" i="5"/>
  <c r="AT131" i="5"/>
  <c r="AT130" i="5"/>
  <c r="AT129" i="5"/>
  <c r="AT128" i="5"/>
  <c r="AT127" i="5"/>
  <c r="AT126" i="5"/>
  <c r="AT125" i="5"/>
  <c r="AT124" i="5"/>
  <c r="AT123" i="5"/>
  <c r="AT122" i="5"/>
  <c r="AT121" i="5"/>
  <c r="AT120" i="5"/>
  <c r="AT119" i="5"/>
  <c r="P54" i="13" s="1"/>
  <c r="AT118" i="5"/>
  <c r="P48" i="13" s="1"/>
  <c r="AT117" i="5"/>
  <c r="AT116" i="5"/>
  <c r="AT115" i="5"/>
  <c r="AT114" i="5"/>
  <c r="AT113" i="5"/>
  <c r="P43" i="13" s="1"/>
  <c r="AT112" i="5"/>
  <c r="AT111" i="5"/>
  <c r="AT110" i="5"/>
  <c r="AT109" i="5"/>
  <c r="AT108" i="5"/>
  <c r="AT107" i="5"/>
  <c r="AT106" i="5"/>
  <c r="AT105" i="5"/>
  <c r="AT104" i="5"/>
  <c r="AT103" i="5"/>
  <c r="AT102" i="5"/>
  <c r="AT101" i="5"/>
  <c r="AT100" i="5"/>
  <c r="AT99" i="5"/>
  <c r="AT98" i="5"/>
  <c r="AT97" i="5"/>
  <c r="AT96" i="5"/>
  <c r="AT95" i="5"/>
  <c r="AT94" i="5"/>
  <c r="AT93" i="5"/>
  <c r="AT92" i="5"/>
  <c r="AT91" i="5"/>
  <c r="AT90" i="5"/>
  <c r="AT89" i="5"/>
  <c r="AT88" i="5"/>
  <c r="AT87" i="5"/>
  <c r="AT86" i="5"/>
  <c r="AT85" i="5"/>
  <c r="AT84" i="5"/>
  <c r="AT83" i="5"/>
  <c r="AT82" i="5"/>
  <c r="AT81" i="5"/>
  <c r="AT80" i="5"/>
  <c r="AT79" i="5"/>
  <c r="AT78" i="5"/>
  <c r="AT77" i="5"/>
  <c r="P59" i="13" s="1"/>
  <c r="AT76" i="5"/>
  <c r="AT75" i="5"/>
  <c r="AT74" i="5"/>
  <c r="AT73" i="5"/>
  <c r="AT72" i="5"/>
  <c r="AT71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9" i="5"/>
  <c r="P50" i="13" s="1"/>
  <c r="AT48" i="5"/>
  <c r="P20" i="13" s="1"/>
  <c r="AT47" i="5"/>
  <c r="AT46" i="5"/>
  <c r="AT45" i="5"/>
  <c r="AT44" i="5"/>
  <c r="AT43" i="5"/>
  <c r="AT42" i="5"/>
  <c r="AT41" i="5"/>
  <c r="AT40" i="5"/>
  <c r="AT39" i="5"/>
  <c r="AT38" i="5"/>
  <c r="AT37" i="5"/>
  <c r="P34" i="13" s="1"/>
  <c r="AT36" i="5"/>
  <c r="AT35" i="5"/>
  <c r="AT34" i="5"/>
  <c r="AT33" i="5"/>
  <c r="AT32" i="5"/>
  <c r="AT31" i="5"/>
  <c r="AT30" i="5"/>
  <c r="AT29" i="5"/>
  <c r="P24" i="13" s="1"/>
  <c r="AT28" i="5"/>
  <c r="AT27" i="5"/>
  <c r="AT26" i="5"/>
  <c r="AT25" i="5"/>
  <c r="P62" i="13" s="1"/>
  <c r="AT24" i="5"/>
  <c r="AT23" i="5"/>
  <c r="AT22" i="5"/>
  <c r="AT21" i="5"/>
  <c r="AT20" i="5"/>
  <c r="AT19" i="5"/>
  <c r="AT18" i="5"/>
  <c r="AT17" i="5"/>
  <c r="AT16" i="5"/>
  <c r="AT15" i="5"/>
  <c r="AT14" i="5"/>
  <c r="AT13" i="5"/>
  <c r="P36" i="13" s="1"/>
  <c r="AT12" i="5"/>
  <c r="AT11" i="5"/>
  <c r="AT10" i="5"/>
  <c r="AT9" i="5"/>
  <c r="P23" i="13" s="1"/>
  <c r="AT8" i="5"/>
  <c r="AT7" i="5"/>
  <c r="AT6" i="5"/>
  <c r="AT5" i="5"/>
  <c r="AT4" i="5"/>
  <c r="AT3" i="5"/>
  <c r="P39" i="13" l="1"/>
  <c r="P18" i="13"/>
  <c r="P81" i="13"/>
  <c r="P40" i="13"/>
  <c r="P102" i="13"/>
  <c r="P19" i="13"/>
  <c r="P21" i="13"/>
  <c r="AT984" i="5"/>
  <c r="P17" i="13"/>
  <c r="P37" i="13"/>
  <c r="P86" i="13"/>
  <c r="P30" i="13"/>
  <c r="P52" i="13"/>
  <c r="P28" i="13"/>
  <c r="P49" i="13"/>
  <c r="P56" i="13"/>
  <c r="P61" i="13"/>
  <c r="P65" i="13"/>
  <c r="P45" i="13"/>
  <c r="P26" i="13"/>
  <c r="P41" i="13"/>
  <c r="P31" i="13"/>
  <c r="P25" i="13"/>
  <c r="P29" i="13"/>
  <c r="P32" i="13"/>
  <c r="P42" i="13"/>
  <c r="P35" i="13"/>
  <c r="P58" i="13"/>
  <c r="P46" i="13"/>
  <c r="P87" i="13"/>
  <c r="P22" i="13"/>
  <c r="P89" i="13"/>
  <c r="P33" i="13"/>
  <c r="P10" i="13"/>
  <c r="P83" i="13"/>
  <c r="P57" i="13"/>
  <c r="P66" i="13"/>
  <c r="P38" i="13"/>
  <c r="AP984" i="5"/>
  <c r="AO984" i="5"/>
  <c r="AQ746" i="5"/>
  <c r="AQ747" i="5"/>
  <c r="AQ748" i="5"/>
  <c r="AQ749" i="5"/>
  <c r="AQ750" i="5"/>
  <c r="AQ751" i="5"/>
  <c r="AQ752" i="5"/>
  <c r="AQ753" i="5"/>
  <c r="AQ754" i="5"/>
  <c r="AQ755" i="5"/>
  <c r="AQ756" i="5"/>
  <c r="AQ757" i="5"/>
  <c r="AQ758" i="5"/>
  <c r="AQ759" i="5"/>
  <c r="AQ760" i="5"/>
  <c r="AQ761" i="5"/>
  <c r="AQ762" i="5"/>
  <c r="AQ763" i="5"/>
  <c r="AQ764" i="5"/>
  <c r="AQ765" i="5"/>
  <c r="AQ766" i="5"/>
  <c r="AQ767" i="5"/>
  <c r="AQ768" i="5"/>
  <c r="AQ769" i="5"/>
  <c r="AQ770" i="5"/>
  <c r="AQ771" i="5"/>
  <c r="AQ772" i="5"/>
  <c r="AQ773" i="5"/>
  <c r="AQ774" i="5"/>
  <c r="AQ775" i="5"/>
  <c r="AQ776" i="5"/>
  <c r="AQ777" i="5"/>
  <c r="AQ778" i="5"/>
  <c r="AQ779" i="5"/>
  <c r="AQ780" i="5"/>
  <c r="AQ781" i="5"/>
  <c r="AQ782" i="5"/>
  <c r="AQ783" i="5"/>
  <c r="AQ784" i="5"/>
  <c r="AQ785" i="5"/>
  <c r="AQ786" i="5"/>
  <c r="AQ787" i="5"/>
  <c r="AQ788" i="5"/>
  <c r="AQ789" i="5"/>
  <c r="AQ790" i="5"/>
  <c r="AQ791" i="5"/>
  <c r="AQ792" i="5"/>
  <c r="AQ793" i="5"/>
  <c r="AQ794" i="5"/>
  <c r="AQ795" i="5"/>
  <c r="AQ796" i="5"/>
  <c r="AQ797" i="5"/>
  <c r="AQ798" i="5"/>
  <c r="AQ799" i="5"/>
  <c r="AQ800" i="5"/>
  <c r="AQ801" i="5"/>
  <c r="AQ802" i="5"/>
  <c r="AQ803" i="5"/>
  <c r="AQ804" i="5"/>
  <c r="AQ805" i="5"/>
  <c r="AQ806" i="5"/>
  <c r="AQ807" i="5"/>
  <c r="AQ808" i="5"/>
  <c r="AQ809" i="5"/>
  <c r="AQ810" i="5"/>
  <c r="AQ811" i="5"/>
  <c r="AQ812" i="5"/>
  <c r="AQ813" i="5"/>
  <c r="AQ814" i="5"/>
  <c r="AQ815" i="5"/>
  <c r="AQ816" i="5"/>
  <c r="AQ817" i="5"/>
  <c r="AQ818" i="5"/>
  <c r="AQ819" i="5"/>
  <c r="AQ820" i="5"/>
  <c r="AQ821" i="5"/>
  <c r="AQ822" i="5"/>
  <c r="AQ823" i="5"/>
  <c r="AQ824" i="5"/>
  <c r="AQ825" i="5"/>
  <c r="AQ826" i="5"/>
  <c r="AQ827" i="5"/>
  <c r="AQ828" i="5"/>
  <c r="AQ829" i="5"/>
  <c r="AQ830" i="5"/>
  <c r="AQ831" i="5"/>
  <c r="AQ832" i="5"/>
  <c r="AQ833" i="5"/>
  <c r="AQ834" i="5"/>
  <c r="AQ835" i="5"/>
  <c r="AQ836" i="5"/>
  <c r="AQ837" i="5"/>
  <c r="AQ838" i="5"/>
  <c r="AQ839" i="5"/>
  <c r="AQ840" i="5"/>
  <c r="AQ841" i="5"/>
  <c r="AQ842" i="5"/>
  <c r="AQ843" i="5"/>
  <c r="AQ844" i="5"/>
  <c r="AQ845" i="5"/>
  <c r="AQ846" i="5"/>
  <c r="AQ847" i="5"/>
  <c r="AQ848" i="5"/>
  <c r="AQ849" i="5"/>
  <c r="AQ850" i="5"/>
  <c r="AQ851" i="5"/>
  <c r="AQ852" i="5"/>
  <c r="AQ853" i="5"/>
  <c r="AQ854" i="5"/>
  <c r="AQ855" i="5"/>
  <c r="AQ856" i="5"/>
  <c r="AQ857" i="5"/>
  <c r="AQ858" i="5"/>
  <c r="AQ859" i="5"/>
  <c r="AQ860" i="5"/>
  <c r="AQ861" i="5"/>
  <c r="AQ862" i="5"/>
  <c r="AQ863" i="5"/>
  <c r="AQ864" i="5"/>
  <c r="AQ865" i="5"/>
  <c r="AQ866" i="5"/>
  <c r="AQ867" i="5"/>
  <c r="AQ868" i="5"/>
  <c r="AQ869" i="5"/>
  <c r="AQ870" i="5"/>
  <c r="AQ871" i="5"/>
  <c r="AQ872" i="5"/>
  <c r="AQ873" i="5"/>
  <c r="AQ745" i="5"/>
  <c r="AQ744" i="5"/>
  <c r="AQ743" i="5"/>
  <c r="AQ742" i="5"/>
  <c r="AQ741" i="5"/>
  <c r="AQ740" i="5"/>
  <c r="AQ739" i="5"/>
  <c r="AQ738" i="5"/>
  <c r="AQ737" i="5"/>
  <c r="AQ736" i="5"/>
  <c r="AQ735" i="5"/>
  <c r="AQ734" i="5"/>
  <c r="AQ733" i="5"/>
  <c r="AQ732" i="5"/>
  <c r="AQ731" i="5"/>
  <c r="AQ730" i="5"/>
  <c r="AQ729" i="5"/>
  <c r="AQ728" i="5"/>
  <c r="AQ727" i="5"/>
  <c r="AQ726" i="5"/>
  <c r="AQ725" i="5"/>
  <c r="AQ724" i="5"/>
  <c r="AQ723" i="5"/>
  <c r="AQ722" i="5"/>
  <c r="AQ721" i="5"/>
  <c r="AQ720" i="5"/>
  <c r="AQ719" i="5"/>
  <c r="AQ718" i="5"/>
  <c r="AQ717" i="5"/>
  <c r="AQ716" i="5"/>
  <c r="AQ715" i="5"/>
  <c r="AQ714" i="5"/>
  <c r="AQ713" i="5"/>
  <c r="AQ712" i="5"/>
  <c r="AQ711" i="5"/>
  <c r="AQ710" i="5"/>
  <c r="AQ709" i="5"/>
  <c r="AQ708" i="5"/>
  <c r="AQ707" i="5"/>
  <c r="AQ706" i="5"/>
  <c r="AQ705" i="5"/>
  <c r="AQ704" i="5"/>
  <c r="AQ703" i="5"/>
  <c r="AQ702" i="5"/>
  <c r="AQ701" i="5"/>
  <c r="AQ700" i="5"/>
  <c r="AQ699" i="5"/>
  <c r="AQ698" i="5"/>
  <c r="AQ697" i="5"/>
  <c r="AQ696" i="5"/>
  <c r="AQ695" i="5"/>
  <c r="AQ694" i="5"/>
  <c r="AQ693" i="5"/>
  <c r="AQ692" i="5"/>
  <c r="AQ691" i="5"/>
  <c r="AQ690" i="5"/>
  <c r="AQ689" i="5"/>
  <c r="AQ688" i="5"/>
  <c r="AQ687" i="5"/>
  <c r="AQ686" i="5"/>
  <c r="AQ685" i="5"/>
  <c r="AQ684" i="5"/>
  <c r="AQ683" i="5"/>
  <c r="AQ682" i="5"/>
  <c r="AQ681" i="5"/>
  <c r="AQ680" i="5"/>
  <c r="AQ679" i="5"/>
  <c r="AQ678" i="5"/>
  <c r="AQ677" i="5"/>
  <c r="AQ676" i="5"/>
  <c r="AQ675" i="5"/>
  <c r="AQ674" i="5"/>
  <c r="AQ673" i="5"/>
  <c r="AQ672" i="5"/>
  <c r="AQ671" i="5"/>
  <c r="AQ670" i="5"/>
  <c r="AQ669" i="5"/>
  <c r="AQ668" i="5"/>
  <c r="AQ667" i="5"/>
  <c r="AQ666" i="5"/>
  <c r="AQ665" i="5"/>
  <c r="AQ664" i="5"/>
  <c r="AQ663" i="5"/>
  <c r="AQ662" i="5"/>
  <c r="AQ661" i="5"/>
  <c r="AQ660" i="5"/>
  <c r="AQ659" i="5"/>
  <c r="AQ658" i="5"/>
  <c r="AQ657" i="5"/>
  <c r="AQ656" i="5"/>
  <c r="AQ655" i="5"/>
  <c r="AQ654" i="5"/>
  <c r="AQ653" i="5"/>
  <c r="AQ652" i="5"/>
  <c r="AQ651" i="5"/>
  <c r="AQ650" i="5"/>
  <c r="AQ649" i="5"/>
  <c r="AQ648" i="5"/>
  <c r="AQ647" i="5"/>
  <c r="AQ646" i="5"/>
  <c r="AQ645" i="5"/>
  <c r="AQ644" i="5"/>
  <c r="AQ643" i="5"/>
  <c r="AQ642" i="5"/>
  <c r="AQ641" i="5"/>
  <c r="AQ640" i="5"/>
  <c r="AQ639" i="5"/>
  <c r="AQ638" i="5"/>
  <c r="AQ637" i="5"/>
  <c r="AQ636" i="5"/>
  <c r="AQ635" i="5"/>
  <c r="AQ634" i="5"/>
  <c r="AQ633" i="5"/>
  <c r="AQ632" i="5"/>
  <c r="AQ631" i="5"/>
  <c r="AQ630" i="5"/>
  <c r="AQ629" i="5"/>
  <c r="AQ628" i="5"/>
  <c r="AQ627" i="5"/>
  <c r="AQ626" i="5"/>
  <c r="AQ625" i="5"/>
  <c r="AQ624" i="5"/>
  <c r="AQ623" i="5"/>
  <c r="AQ622" i="5"/>
  <c r="AQ621" i="5"/>
  <c r="AQ620" i="5"/>
  <c r="AQ619" i="5"/>
  <c r="AQ618" i="5"/>
  <c r="AQ617" i="5"/>
  <c r="AQ616" i="5"/>
  <c r="AQ615" i="5"/>
  <c r="AQ614" i="5"/>
  <c r="AQ613" i="5"/>
  <c r="AQ612" i="5"/>
  <c r="AQ611" i="5"/>
  <c r="AQ610" i="5"/>
  <c r="AQ609" i="5"/>
  <c r="AQ608" i="5"/>
  <c r="AQ607" i="5"/>
  <c r="AQ606" i="5"/>
  <c r="AQ605" i="5"/>
  <c r="AQ604" i="5"/>
  <c r="AQ603" i="5"/>
  <c r="AQ602" i="5"/>
  <c r="AQ601" i="5"/>
  <c r="AQ600" i="5"/>
  <c r="AQ599" i="5"/>
  <c r="AQ598" i="5"/>
  <c r="AQ597" i="5"/>
  <c r="AQ596" i="5"/>
  <c r="AQ595" i="5"/>
  <c r="AQ594" i="5"/>
  <c r="AQ593" i="5"/>
  <c r="AQ592" i="5"/>
  <c r="AQ591" i="5"/>
  <c r="AQ590" i="5"/>
  <c r="AQ589" i="5"/>
  <c r="AQ588" i="5"/>
  <c r="AQ587" i="5"/>
  <c r="AQ586" i="5"/>
  <c r="AQ585" i="5"/>
  <c r="AQ584" i="5"/>
  <c r="AQ583" i="5"/>
  <c r="AQ582" i="5"/>
  <c r="AQ581" i="5"/>
  <c r="AQ580" i="5"/>
  <c r="AQ579" i="5"/>
  <c r="AQ578" i="5"/>
  <c r="AQ577" i="5"/>
  <c r="AQ576" i="5"/>
  <c r="AQ575" i="5"/>
  <c r="AQ574" i="5"/>
  <c r="AQ573" i="5"/>
  <c r="AQ572" i="5"/>
  <c r="AQ571" i="5"/>
  <c r="AQ570" i="5"/>
  <c r="AQ569" i="5"/>
  <c r="AQ568" i="5"/>
  <c r="AQ567" i="5"/>
  <c r="AQ566" i="5"/>
  <c r="AQ565" i="5"/>
  <c r="AQ564" i="5"/>
  <c r="AQ563" i="5"/>
  <c r="AQ562" i="5"/>
  <c r="AQ561" i="5"/>
  <c r="AQ560" i="5"/>
  <c r="AQ559" i="5"/>
  <c r="AQ558" i="5"/>
  <c r="AQ557" i="5"/>
  <c r="AQ556" i="5"/>
  <c r="AQ555" i="5"/>
  <c r="AQ554" i="5"/>
  <c r="AQ553" i="5"/>
  <c r="AQ552" i="5"/>
  <c r="AQ551" i="5"/>
  <c r="AQ550" i="5"/>
  <c r="AQ549" i="5"/>
  <c r="AQ548" i="5"/>
  <c r="AQ547" i="5"/>
  <c r="AQ546" i="5"/>
  <c r="AQ545" i="5"/>
  <c r="AQ544" i="5"/>
  <c r="AQ543" i="5"/>
  <c r="AQ542" i="5"/>
  <c r="AQ541" i="5"/>
  <c r="AQ540" i="5"/>
  <c r="AQ539" i="5"/>
  <c r="AQ538" i="5"/>
  <c r="AQ537" i="5"/>
  <c r="AQ536" i="5"/>
  <c r="AQ535" i="5"/>
  <c r="AQ534" i="5"/>
  <c r="AQ533" i="5"/>
  <c r="AQ532" i="5"/>
  <c r="AQ531" i="5"/>
  <c r="AQ530" i="5"/>
  <c r="AQ529" i="5"/>
  <c r="AQ528" i="5"/>
  <c r="AQ527" i="5"/>
  <c r="AQ526" i="5"/>
  <c r="AQ525" i="5"/>
  <c r="AQ524" i="5"/>
  <c r="AQ523" i="5"/>
  <c r="AQ522" i="5"/>
  <c r="AQ521" i="5"/>
  <c r="AQ520" i="5"/>
  <c r="AQ519" i="5"/>
  <c r="AQ518" i="5"/>
  <c r="AQ517" i="5"/>
  <c r="AQ516" i="5"/>
  <c r="AQ515" i="5"/>
  <c r="AQ514" i="5"/>
  <c r="AQ513" i="5"/>
  <c r="AQ512" i="5"/>
  <c r="AQ511" i="5"/>
  <c r="AQ510" i="5"/>
  <c r="AQ509" i="5"/>
  <c r="AQ508" i="5"/>
  <c r="AQ507" i="5"/>
  <c r="AQ506" i="5"/>
  <c r="AQ505" i="5"/>
  <c r="AQ504" i="5"/>
  <c r="AQ503" i="5"/>
  <c r="AQ502" i="5"/>
  <c r="AQ501" i="5"/>
  <c r="AQ500" i="5"/>
  <c r="AQ499" i="5"/>
  <c r="AQ498" i="5"/>
  <c r="AQ497" i="5"/>
  <c r="AQ496" i="5"/>
  <c r="AQ495" i="5"/>
  <c r="AQ494" i="5"/>
  <c r="AQ493" i="5"/>
  <c r="AQ492" i="5"/>
  <c r="AQ491" i="5"/>
  <c r="AQ490" i="5"/>
  <c r="AQ489" i="5"/>
  <c r="AQ488" i="5"/>
  <c r="AQ487" i="5"/>
  <c r="AQ486" i="5"/>
  <c r="AQ485" i="5"/>
  <c r="AQ484" i="5"/>
  <c r="AQ483" i="5"/>
  <c r="AQ482" i="5"/>
  <c r="AQ481" i="5"/>
  <c r="AQ480" i="5"/>
  <c r="AQ479" i="5"/>
  <c r="AQ478" i="5"/>
  <c r="AQ477" i="5"/>
  <c r="AQ476" i="5"/>
  <c r="AQ475" i="5"/>
  <c r="AQ474" i="5"/>
  <c r="AQ473" i="5"/>
  <c r="AQ472" i="5"/>
  <c r="AQ471" i="5"/>
  <c r="AQ470" i="5"/>
  <c r="AQ469" i="5"/>
  <c r="AQ468" i="5"/>
  <c r="AQ467" i="5"/>
  <c r="AQ466" i="5"/>
  <c r="AQ465" i="5"/>
  <c r="AQ464" i="5"/>
  <c r="AQ463" i="5"/>
  <c r="AQ462" i="5"/>
  <c r="AQ461" i="5"/>
  <c r="AQ460" i="5"/>
  <c r="AQ459" i="5"/>
  <c r="AQ458" i="5"/>
  <c r="AQ457" i="5"/>
  <c r="AQ456" i="5"/>
  <c r="AQ455" i="5"/>
  <c r="AQ454" i="5"/>
  <c r="AQ453" i="5"/>
  <c r="AQ452" i="5"/>
  <c r="AQ451" i="5"/>
  <c r="AQ450" i="5"/>
  <c r="AQ449" i="5"/>
  <c r="AQ448" i="5"/>
  <c r="AQ447" i="5"/>
  <c r="AQ446" i="5"/>
  <c r="AQ445" i="5"/>
  <c r="AQ444" i="5"/>
  <c r="AQ443" i="5"/>
  <c r="AQ442" i="5"/>
  <c r="AQ441" i="5"/>
  <c r="AQ440" i="5"/>
  <c r="AQ439" i="5"/>
  <c r="AQ438" i="5"/>
  <c r="AQ437" i="5"/>
  <c r="AQ436" i="5"/>
  <c r="AQ435" i="5"/>
  <c r="AQ434" i="5"/>
  <c r="AQ433" i="5"/>
  <c r="AQ432" i="5"/>
  <c r="AQ431" i="5"/>
  <c r="AQ430" i="5"/>
  <c r="AQ429" i="5"/>
  <c r="AQ428" i="5"/>
  <c r="AQ427" i="5"/>
  <c r="AQ426" i="5"/>
  <c r="AQ425" i="5"/>
  <c r="AQ424" i="5"/>
  <c r="AQ423" i="5"/>
  <c r="AQ422" i="5"/>
  <c r="AQ421" i="5"/>
  <c r="AQ420" i="5"/>
  <c r="AQ419" i="5"/>
  <c r="AQ418" i="5"/>
  <c r="AQ417" i="5"/>
  <c r="AQ416" i="5"/>
  <c r="AQ415" i="5"/>
  <c r="AQ414" i="5"/>
  <c r="AQ413" i="5"/>
  <c r="AQ412" i="5"/>
  <c r="AQ411" i="5"/>
  <c r="AQ410" i="5"/>
  <c r="AQ409" i="5"/>
  <c r="AQ408" i="5"/>
  <c r="AQ407" i="5"/>
  <c r="AQ406" i="5"/>
  <c r="AQ405" i="5"/>
  <c r="AQ404" i="5"/>
  <c r="AQ403" i="5"/>
  <c r="AQ402" i="5"/>
  <c r="AQ401" i="5"/>
  <c r="AQ400" i="5"/>
  <c r="AQ399" i="5"/>
  <c r="AQ398" i="5"/>
  <c r="AQ397" i="5"/>
  <c r="AQ396" i="5"/>
  <c r="AQ395" i="5"/>
  <c r="AQ394" i="5"/>
  <c r="AQ393" i="5"/>
  <c r="AQ392" i="5"/>
  <c r="AQ391" i="5"/>
  <c r="AQ390" i="5"/>
  <c r="AQ389" i="5"/>
  <c r="AQ388" i="5"/>
  <c r="AQ387" i="5"/>
  <c r="AQ386" i="5"/>
  <c r="AQ385" i="5"/>
  <c r="AQ384" i="5"/>
  <c r="AQ383" i="5"/>
  <c r="AQ382" i="5"/>
  <c r="AQ381" i="5"/>
  <c r="AQ380" i="5"/>
  <c r="AQ379" i="5"/>
  <c r="AQ378" i="5"/>
  <c r="AQ377" i="5"/>
  <c r="AQ376" i="5"/>
  <c r="AQ375" i="5"/>
  <c r="AQ374" i="5"/>
  <c r="AQ373" i="5"/>
  <c r="AQ372" i="5"/>
  <c r="AQ371" i="5"/>
  <c r="AQ370" i="5"/>
  <c r="AQ369" i="5"/>
  <c r="AQ368" i="5"/>
  <c r="AQ367" i="5"/>
  <c r="AQ366" i="5"/>
  <c r="AQ365" i="5"/>
  <c r="AQ364" i="5"/>
  <c r="AQ363" i="5"/>
  <c r="AQ362" i="5"/>
  <c r="AQ361" i="5"/>
  <c r="AQ360" i="5"/>
  <c r="AQ359" i="5"/>
  <c r="AQ358" i="5"/>
  <c r="AQ357" i="5"/>
  <c r="AQ356" i="5"/>
  <c r="AQ355" i="5"/>
  <c r="AQ354" i="5"/>
  <c r="AQ353" i="5"/>
  <c r="AQ352" i="5"/>
  <c r="AQ351" i="5"/>
  <c r="AQ350" i="5"/>
  <c r="AQ349" i="5"/>
  <c r="AQ348" i="5"/>
  <c r="AQ347" i="5"/>
  <c r="AQ346" i="5"/>
  <c r="AQ345" i="5"/>
  <c r="AQ344" i="5"/>
  <c r="AQ343" i="5"/>
  <c r="AQ342" i="5"/>
  <c r="AQ341" i="5"/>
  <c r="AQ340" i="5"/>
  <c r="AQ339" i="5"/>
  <c r="AQ338" i="5"/>
  <c r="AQ337" i="5"/>
  <c r="AQ336" i="5"/>
  <c r="AQ335" i="5"/>
  <c r="AQ334" i="5"/>
  <c r="AQ333" i="5"/>
  <c r="AQ332" i="5"/>
  <c r="AQ331" i="5"/>
  <c r="AQ330" i="5"/>
  <c r="AQ329" i="5"/>
  <c r="AQ328" i="5"/>
  <c r="AQ327" i="5"/>
  <c r="AQ326" i="5"/>
  <c r="AQ325" i="5"/>
  <c r="AQ324" i="5"/>
  <c r="AQ323" i="5"/>
  <c r="AQ322" i="5"/>
  <c r="AQ321" i="5"/>
  <c r="AQ320" i="5"/>
  <c r="AQ319" i="5"/>
  <c r="AQ318" i="5"/>
  <c r="AQ317" i="5"/>
  <c r="AQ316" i="5"/>
  <c r="AQ315" i="5"/>
  <c r="AQ314" i="5"/>
  <c r="AQ313" i="5"/>
  <c r="AQ312" i="5"/>
  <c r="AQ311" i="5"/>
  <c r="AQ310" i="5"/>
  <c r="AQ309" i="5"/>
  <c r="AQ308" i="5"/>
  <c r="AQ307" i="5"/>
  <c r="AQ306" i="5"/>
  <c r="AQ305" i="5"/>
  <c r="AQ304" i="5"/>
  <c r="AQ303" i="5"/>
  <c r="AQ302" i="5"/>
  <c r="AQ301" i="5"/>
  <c r="AQ300" i="5"/>
  <c r="AQ299" i="5"/>
  <c r="AQ298" i="5"/>
  <c r="AQ297" i="5"/>
  <c r="AQ296" i="5"/>
  <c r="AQ295" i="5"/>
  <c r="AQ294" i="5"/>
  <c r="AQ293" i="5"/>
  <c r="AQ292" i="5"/>
  <c r="AQ291" i="5"/>
  <c r="AQ290" i="5"/>
  <c r="AQ289" i="5"/>
  <c r="AQ288" i="5"/>
  <c r="AQ287" i="5"/>
  <c r="AQ286" i="5"/>
  <c r="AQ285" i="5"/>
  <c r="AQ284" i="5"/>
  <c r="AQ283" i="5"/>
  <c r="AQ282" i="5"/>
  <c r="AQ281" i="5"/>
  <c r="AQ280" i="5"/>
  <c r="AQ279" i="5"/>
  <c r="AQ278" i="5"/>
  <c r="AQ277" i="5"/>
  <c r="AQ276" i="5"/>
  <c r="AQ275" i="5"/>
  <c r="AQ27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61" i="5"/>
  <c r="AQ260" i="5"/>
  <c r="AQ259" i="5"/>
  <c r="AQ258" i="5"/>
  <c r="AQ257" i="5"/>
  <c r="AQ256" i="5"/>
  <c r="AQ255" i="5"/>
  <c r="AQ254" i="5"/>
  <c r="AQ253" i="5"/>
  <c r="AQ252" i="5"/>
  <c r="AQ251" i="5"/>
  <c r="AQ250" i="5"/>
  <c r="AQ249" i="5"/>
  <c r="AQ248" i="5"/>
  <c r="AQ247" i="5"/>
  <c r="AQ246" i="5"/>
  <c r="AQ245" i="5"/>
  <c r="AQ244" i="5"/>
  <c r="AQ243" i="5"/>
  <c r="AQ242" i="5"/>
  <c r="AQ241" i="5"/>
  <c r="AQ240" i="5"/>
  <c r="AQ239" i="5"/>
  <c r="AQ238" i="5"/>
  <c r="AQ237" i="5"/>
  <c r="AQ236" i="5"/>
  <c r="AQ235" i="5"/>
  <c r="AQ234" i="5"/>
  <c r="AQ233" i="5"/>
  <c r="AQ232" i="5"/>
  <c r="AQ231" i="5"/>
  <c r="AQ230" i="5"/>
  <c r="AQ229" i="5"/>
  <c r="AQ228" i="5"/>
  <c r="AQ227" i="5"/>
  <c r="AQ226" i="5"/>
  <c r="AQ225" i="5"/>
  <c r="AQ224" i="5"/>
  <c r="AQ223" i="5"/>
  <c r="AQ222" i="5"/>
  <c r="AQ221" i="5"/>
  <c r="AQ220" i="5"/>
  <c r="AQ219" i="5"/>
  <c r="AQ218" i="5"/>
  <c r="AQ217" i="5"/>
  <c r="AQ216" i="5"/>
  <c r="AQ215" i="5"/>
  <c r="AQ214" i="5"/>
  <c r="AQ213" i="5"/>
  <c r="AQ212" i="5"/>
  <c r="AQ211" i="5"/>
  <c r="AQ210" i="5"/>
  <c r="AQ209" i="5"/>
  <c r="AQ208" i="5"/>
  <c r="AQ207" i="5"/>
  <c r="AQ206" i="5"/>
  <c r="AQ205" i="5"/>
  <c r="AQ204" i="5"/>
  <c r="AQ203" i="5"/>
  <c r="AQ202" i="5"/>
  <c r="AQ201" i="5"/>
  <c r="AQ200" i="5"/>
  <c r="AQ199" i="5"/>
  <c r="AQ198" i="5"/>
  <c r="AQ197" i="5"/>
  <c r="AQ196" i="5"/>
  <c r="AQ195" i="5"/>
  <c r="AQ194" i="5"/>
  <c r="AQ193" i="5"/>
  <c r="AQ192" i="5"/>
  <c r="AQ191" i="5"/>
  <c r="AQ190" i="5"/>
  <c r="AQ189" i="5"/>
  <c r="AQ188" i="5"/>
  <c r="AQ187" i="5"/>
  <c r="AQ186" i="5"/>
  <c r="AQ185" i="5"/>
  <c r="AQ184" i="5"/>
  <c r="AQ183" i="5"/>
  <c r="AQ182" i="5"/>
  <c r="AQ181" i="5"/>
  <c r="AQ180" i="5"/>
  <c r="AQ179" i="5"/>
  <c r="AQ178" i="5"/>
  <c r="AQ177" i="5"/>
  <c r="AQ176" i="5"/>
  <c r="AQ175" i="5"/>
  <c r="AQ174" i="5"/>
  <c r="AQ173" i="5"/>
  <c r="AQ172" i="5"/>
  <c r="AQ171" i="5"/>
  <c r="AQ170" i="5"/>
  <c r="AQ169" i="5"/>
  <c r="AQ168" i="5"/>
  <c r="AQ167" i="5"/>
  <c r="AQ166" i="5"/>
  <c r="AQ165" i="5"/>
  <c r="AQ164" i="5"/>
  <c r="AQ163" i="5"/>
  <c r="AQ162" i="5"/>
  <c r="AQ161" i="5"/>
  <c r="AQ160" i="5"/>
  <c r="AQ159" i="5"/>
  <c r="AQ158" i="5"/>
  <c r="AQ157" i="5"/>
  <c r="AQ156" i="5"/>
  <c r="AQ155" i="5"/>
  <c r="AQ154" i="5"/>
  <c r="AQ153" i="5"/>
  <c r="AQ152" i="5"/>
  <c r="AQ151" i="5"/>
  <c r="AQ150" i="5"/>
  <c r="AQ149" i="5"/>
  <c r="AQ148" i="5"/>
  <c r="AQ147" i="5"/>
  <c r="AQ146" i="5"/>
  <c r="AQ145" i="5"/>
  <c r="AQ144" i="5"/>
  <c r="AQ143" i="5"/>
  <c r="AQ142" i="5"/>
  <c r="AQ141" i="5"/>
  <c r="AQ140" i="5"/>
  <c r="AQ139" i="5"/>
  <c r="AQ138" i="5"/>
  <c r="AQ137" i="5"/>
  <c r="AQ136" i="5"/>
  <c r="AQ135" i="5"/>
  <c r="AQ134" i="5"/>
  <c r="AQ133" i="5"/>
  <c r="AQ132" i="5"/>
  <c r="AQ131" i="5"/>
  <c r="AQ130" i="5"/>
  <c r="AQ129" i="5"/>
  <c r="AQ128" i="5"/>
  <c r="AQ127" i="5"/>
  <c r="AQ126" i="5"/>
  <c r="AQ125" i="5"/>
  <c r="AQ124" i="5"/>
  <c r="AQ123" i="5"/>
  <c r="AQ122" i="5"/>
  <c r="AQ121" i="5"/>
  <c r="AQ120" i="5"/>
  <c r="AQ119" i="5"/>
  <c r="AQ118" i="5"/>
  <c r="AQ117" i="5"/>
  <c r="AQ116" i="5"/>
  <c r="AQ115" i="5"/>
  <c r="AQ114" i="5"/>
  <c r="AQ113" i="5"/>
  <c r="AQ112" i="5"/>
  <c r="AQ111" i="5"/>
  <c r="AQ110" i="5"/>
  <c r="AQ109" i="5"/>
  <c r="AQ108" i="5"/>
  <c r="AQ107" i="5"/>
  <c r="AQ106" i="5"/>
  <c r="AQ105" i="5"/>
  <c r="AQ104" i="5"/>
  <c r="AQ103" i="5"/>
  <c r="AQ102" i="5"/>
  <c r="AQ101" i="5"/>
  <c r="AQ100" i="5"/>
  <c r="AQ99" i="5"/>
  <c r="AQ98" i="5"/>
  <c r="AQ97" i="5"/>
  <c r="AQ96" i="5"/>
  <c r="AQ95" i="5"/>
  <c r="AQ94" i="5"/>
  <c r="AQ93" i="5"/>
  <c r="AQ92" i="5"/>
  <c r="AQ91" i="5"/>
  <c r="AQ90" i="5"/>
  <c r="AQ89" i="5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Q984" i="5" l="1"/>
  <c r="BC597" i="3" l="1"/>
  <c r="BB597" i="3"/>
  <c r="BD480" i="3"/>
  <c r="BD479" i="3" l="1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597" i="3" l="1"/>
  <c r="T9" i="17"/>
  <c r="S9" i="17"/>
  <c r="U8" i="17"/>
  <c r="U7" i="17"/>
  <c r="U6" i="17"/>
  <c r="U5" i="17"/>
  <c r="U4" i="17"/>
  <c r="U3" i="17"/>
  <c r="S6" i="15"/>
  <c r="T6" i="15"/>
  <c r="U3" i="15"/>
  <c r="U6" i="15" s="1"/>
  <c r="T9" i="16"/>
  <c r="S9" i="16"/>
  <c r="U8" i="16"/>
  <c r="U7" i="16"/>
  <c r="U6" i="16"/>
  <c r="U5" i="16"/>
  <c r="U4" i="16"/>
  <c r="U3" i="16"/>
  <c r="T18" i="14"/>
  <c r="S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9" i="17" l="1"/>
  <c r="U9" i="16"/>
  <c r="U18" i="14"/>
  <c r="U72" i="12" l="1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T334" i="12"/>
  <c r="S334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Z13" i="10"/>
  <c r="Y13" i="10"/>
  <c r="AA12" i="10"/>
  <c r="AA11" i="10"/>
  <c r="AA10" i="10"/>
  <c r="AA9" i="10"/>
  <c r="AA8" i="10"/>
  <c r="AA7" i="10"/>
  <c r="AA6" i="10"/>
  <c r="AA5" i="10"/>
  <c r="AA4" i="10"/>
  <c r="AA3" i="10"/>
  <c r="Y71" i="7"/>
  <c r="Z71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71" i="7" s="1"/>
  <c r="AC89" i="4"/>
  <c r="AB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BB62" i="2"/>
  <c r="BB63" i="2"/>
  <c r="BB64" i="2"/>
  <c r="BB65" i="2"/>
  <c r="BB66" i="2"/>
  <c r="BB67" i="2"/>
  <c r="BA68" i="2"/>
  <c r="AZ68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A13" i="10" l="1"/>
  <c r="AD89" i="4"/>
  <c r="BB68" i="2"/>
  <c r="U334" i="12"/>
  <c r="AN618" i="5" l="1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M984" i="5"/>
  <c r="AL984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984" i="5" l="1"/>
  <c r="P334" i="12" l="1"/>
  <c r="Q334" i="12"/>
  <c r="V13" i="10"/>
  <c r="W13" i="10"/>
  <c r="E352" i="3"/>
  <c r="E334" i="3"/>
  <c r="E332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AY597" i="3"/>
  <c r="AZ597" i="3"/>
  <c r="R4" i="17"/>
  <c r="R5" i="17"/>
  <c r="R6" i="17"/>
  <c r="R7" i="17"/>
  <c r="R8" i="17"/>
  <c r="Q9" i="17"/>
  <c r="P9" i="17"/>
  <c r="R6" i="15"/>
  <c r="W71" i="7"/>
  <c r="V71" i="7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6" i="4"/>
  <c r="X37" i="4"/>
  <c r="X38" i="4"/>
  <c r="X40" i="4"/>
  <c r="X41" i="4"/>
  <c r="X42" i="4"/>
  <c r="X43" i="4"/>
  <c r="X44" i="4"/>
  <c r="X46" i="4"/>
  <c r="X47" i="4"/>
  <c r="X48" i="4"/>
  <c r="X49" i="4"/>
  <c r="X50" i="4"/>
  <c r="X51" i="4"/>
  <c r="X52" i="4"/>
  <c r="X53" i="4"/>
  <c r="X54" i="4"/>
  <c r="X55" i="4"/>
  <c r="X56" i="4"/>
  <c r="X57" i="4"/>
  <c r="X59" i="4"/>
  <c r="X60" i="4"/>
  <c r="X61" i="4"/>
  <c r="X62" i="4"/>
  <c r="X63" i="4"/>
  <c r="X66" i="4"/>
  <c r="X67" i="4"/>
  <c r="X68" i="4"/>
  <c r="X69" i="4"/>
  <c r="X70" i="4"/>
  <c r="X71" i="4"/>
  <c r="X73" i="4"/>
  <c r="X74" i="4"/>
  <c r="X75" i="4"/>
  <c r="X76" i="4"/>
  <c r="X77" i="4"/>
  <c r="X78" i="4"/>
  <c r="X79" i="4"/>
  <c r="X80" i="4"/>
  <c r="X81" i="4"/>
  <c r="X82" i="4"/>
  <c r="X85" i="4"/>
  <c r="X8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E3" i="3"/>
  <c r="H3" i="3"/>
  <c r="K3" i="3"/>
  <c r="E4" i="3"/>
  <c r="H4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3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N3" i="3"/>
  <c r="N4" i="3"/>
  <c r="N5" i="3"/>
  <c r="BA3" i="3"/>
  <c r="N7" i="13" l="1"/>
  <c r="M7" i="13"/>
  <c r="M8" i="13"/>
  <c r="M5" i="13"/>
  <c r="BA597" i="3"/>
  <c r="N9" i="17"/>
  <c r="M9" i="17"/>
  <c r="K9" i="17"/>
  <c r="J9" i="17"/>
  <c r="H9" i="17"/>
  <c r="G9" i="17"/>
  <c r="E9" i="17"/>
  <c r="D9" i="17"/>
  <c r="R3" i="17"/>
  <c r="O3" i="17"/>
  <c r="O9" i="17" s="1"/>
  <c r="L3" i="17"/>
  <c r="L9" i="17" s="1"/>
  <c r="I3" i="17"/>
  <c r="I9" i="17" s="1"/>
  <c r="F3" i="17"/>
  <c r="F9" i="17" s="1"/>
  <c r="Q9" i="16"/>
  <c r="P9" i="16"/>
  <c r="R4" i="16"/>
  <c r="R5" i="16"/>
  <c r="R6" i="16"/>
  <c r="R7" i="16"/>
  <c r="R8" i="16"/>
  <c r="N9" i="16"/>
  <c r="M9" i="16"/>
  <c r="K9" i="16"/>
  <c r="J9" i="16"/>
  <c r="H9" i="16"/>
  <c r="G9" i="16"/>
  <c r="E9" i="16"/>
  <c r="D9" i="16"/>
  <c r="R3" i="16"/>
  <c r="O3" i="16"/>
  <c r="O9" i="16" s="1"/>
  <c r="L3" i="16"/>
  <c r="L9" i="16" s="1"/>
  <c r="I3" i="16"/>
  <c r="I9" i="16" s="1"/>
  <c r="F3" i="16"/>
  <c r="F9" i="16" s="1"/>
  <c r="Q6" i="15"/>
  <c r="P6" i="15"/>
  <c r="N6" i="15"/>
  <c r="M6" i="15"/>
  <c r="K6" i="15"/>
  <c r="J6" i="15"/>
  <c r="H6" i="15"/>
  <c r="G6" i="15"/>
  <c r="E6" i="15"/>
  <c r="D6" i="15"/>
  <c r="R3" i="15"/>
  <c r="O3" i="15"/>
  <c r="L3" i="15"/>
  <c r="I3" i="15"/>
  <c r="F3" i="15"/>
  <c r="Q18" i="14"/>
  <c r="P18" i="14"/>
  <c r="N18" i="14"/>
  <c r="M18" i="14"/>
  <c r="K18" i="14"/>
  <c r="J18" i="14"/>
  <c r="H18" i="14"/>
  <c r="G18" i="14"/>
  <c r="E18" i="14"/>
  <c r="D18" i="14"/>
  <c r="R17" i="14"/>
  <c r="R16" i="14"/>
  <c r="R15" i="14"/>
  <c r="R14" i="14"/>
  <c r="O14" i="14"/>
  <c r="L14" i="14"/>
  <c r="I14" i="14"/>
  <c r="R13" i="14"/>
  <c r="O13" i="14"/>
  <c r="L13" i="14"/>
  <c r="I13" i="14"/>
  <c r="R12" i="14"/>
  <c r="O12" i="14"/>
  <c r="L12" i="14"/>
  <c r="I12" i="14"/>
  <c r="F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4" i="14"/>
  <c r="K8" i="13" s="1"/>
  <c r="O4" i="14"/>
  <c r="L4" i="14"/>
  <c r="I4" i="14"/>
  <c r="F4" i="14"/>
  <c r="R3" i="14"/>
  <c r="O3" i="14"/>
  <c r="L3" i="14"/>
  <c r="I3" i="14"/>
  <c r="F3" i="14"/>
  <c r="AX68" i="2"/>
  <c r="AY68" i="2" s="1"/>
  <c r="AW68" i="2"/>
  <c r="Z89" i="4"/>
  <c r="Y89" i="4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14" i="12"/>
  <c r="R13" i="12"/>
  <c r="R12" i="12"/>
  <c r="R11" i="12"/>
  <c r="R10" i="12"/>
  <c r="R9" i="12"/>
  <c r="R8" i="12"/>
  <c r="R7" i="12"/>
  <c r="R6" i="12"/>
  <c r="R5" i="12"/>
  <c r="R4" i="12"/>
  <c r="R3" i="12"/>
  <c r="N334" i="12"/>
  <c r="M334" i="12"/>
  <c r="O14" i="12"/>
  <c r="O13" i="12"/>
  <c r="O12" i="12"/>
  <c r="O11" i="12"/>
  <c r="O10" i="12"/>
  <c r="O9" i="12"/>
  <c r="O8" i="12"/>
  <c r="O7" i="12"/>
  <c r="O6" i="12"/>
  <c r="O5" i="12"/>
  <c r="O4" i="12"/>
  <c r="O3" i="12"/>
  <c r="X12" i="10"/>
  <c r="X11" i="10"/>
  <c r="X10" i="10"/>
  <c r="X9" i="10"/>
  <c r="X8" i="10"/>
  <c r="X7" i="10"/>
  <c r="X6" i="10"/>
  <c r="X5" i="10"/>
  <c r="X4" i="10"/>
  <c r="X3" i="10"/>
  <c r="X51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3" i="7"/>
  <c r="V45" i="4"/>
  <c r="V58" i="4"/>
  <c r="W58" i="4" s="1"/>
  <c r="X58" i="4" s="1"/>
  <c r="V65" i="4"/>
  <c r="W65" i="4" s="1"/>
  <c r="X65" i="4" s="1"/>
  <c r="V64" i="4"/>
  <c r="W64" i="4" s="1"/>
  <c r="X64" i="4" s="1"/>
  <c r="V72" i="4"/>
  <c r="W72" i="4" s="1"/>
  <c r="X72" i="4" s="1"/>
  <c r="V84" i="4"/>
  <c r="W84" i="4" s="1"/>
  <c r="X84" i="4" s="1"/>
  <c r="V83" i="4"/>
  <c r="W83" i="4" s="1"/>
  <c r="X83" i="4" s="1"/>
  <c r="V88" i="4"/>
  <c r="W88" i="4" s="1"/>
  <c r="X88" i="4" s="1"/>
  <c r="V87" i="4"/>
  <c r="W87" i="4" s="1"/>
  <c r="X87" i="4" s="1"/>
  <c r="AA3" i="4"/>
  <c r="AA89" i="4" s="1"/>
  <c r="X3" i="4"/>
  <c r="AY62" i="2"/>
  <c r="AY63" i="2"/>
  <c r="AY64" i="2"/>
  <c r="AY65" i="2"/>
  <c r="AY66" i="2"/>
  <c r="AY67" i="2"/>
  <c r="X13" i="10" l="1"/>
  <c r="X71" i="7"/>
  <c r="L7" i="13"/>
  <c r="R9" i="17"/>
  <c r="N8" i="13"/>
  <c r="L8" i="13"/>
  <c r="R9" i="16"/>
  <c r="O18" i="14"/>
  <c r="F18" i="14"/>
  <c r="K7" i="13"/>
  <c r="R18" i="14"/>
  <c r="R334" i="12"/>
  <c r="W45" i="4"/>
  <c r="V89" i="4"/>
  <c r="O334" i="12"/>
  <c r="F6" i="15"/>
  <c r="O6" i="15"/>
  <c r="L6" i="15"/>
  <c r="I6" i="15"/>
  <c r="L18" i="14"/>
  <c r="I18" i="14"/>
  <c r="X45" i="4" l="1"/>
  <c r="X89" i="4" s="1"/>
  <c r="W89" i="4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3" i="2"/>
  <c r="T13" i="10" l="1"/>
  <c r="S13" i="10"/>
  <c r="U11" i="10"/>
  <c r="U10" i="10"/>
  <c r="U9" i="10"/>
  <c r="U8" i="10"/>
  <c r="U7" i="10"/>
  <c r="U6" i="10"/>
  <c r="U5" i="10"/>
  <c r="U4" i="10"/>
  <c r="U3" i="10"/>
  <c r="T71" i="7"/>
  <c r="S7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3" i="10" l="1"/>
  <c r="U71" i="7"/>
  <c r="AV597" i="3"/>
  <c r="AW597" i="3"/>
  <c r="AX232" i="3" l="1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217" i="3" l="1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168" i="3"/>
  <c r="AX169" i="3"/>
  <c r="AX170" i="3"/>
  <c r="AX171" i="3"/>
  <c r="AX172" i="3"/>
  <c r="AX173" i="3"/>
  <c r="AX174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50" i="3"/>
  <c r="AX151" i="3"/>
  <c r="AX152" i="3"/>
  <c r="AX153" i="3"/>
  <c r="AX154" i="3"/>
  <c r="AX155" i="3"/>
  <c r="AX144" i="3"/>
  <c r="AX145" i="3"/>
  <c r="AX146" i="3"/>
  <c r="AX147" i="3"/>
  <c r="AX148" i="3"/>
  <c r="AX149" i="3"/>
  <c r="AX138" i="3"/>
  <c r="AX139" i="3"/>
  <c r="AX140" i="3"/>
  <c r="AX141" i="3"/>
  <c r="AX142" i="3"/>
  <c r="AX143" i="3"/>
  <c r="AX136" i="3"/>
  <c r="AX137" i="3"/>
  <c r="AX133" i="3"/>
  <c r="AX134" i="3"/>
  <c r="AX135" i="3"/>
  <c r="AX127" i="3"/>
  <c r="AX128" i="3"/>
  <c r="AX129" i="3"/>
  <c r="AX130" i="3"/>
  <c r="AX125" i="3"/>
  <c r="AX126" i="3"/>
  <c r="AX131" i="3"/>
  <c r="AX132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U68" i="2"/>
  <c r="AT68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X597" i="3" l="1"/>
  <c r="AV68" i="2"/>
  <c r="AK613" i="5"/>
  <c r="AK612" i="5"/>
  <c r="AK611" i="5"/>
  <c r="AJ984" i="5"/>
  <c r="AI98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4" i="5"/>
  <c r="AK615" i="5"/>
  <c r="AK616" i="5"/>
  <c r="AK617" i="5"/>
  <c r="AK554" i="5" l="1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984" i="5" l="1"/>
  <c r="AG984" i="5"/>
  <c r="AF984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AH984" i="5" l="1"/>
  <c r="AR68" i="2"/>
  <c r="AQ68" i="2"/>
  <c r="L4" i="12" l="1"/>
  <c r="L5" i="12"/>
  <c r="L6" i="12"/>
  <c r="L7" i="12"/>
  <c r="L8" i="12"/>
  <c r="L9" i="12"/>
  <c r="L10" i="12"/>
  <c r="L11" i="12"/>
  <c r="L12" i="12"/>
  <c r="L13" i="12"/>
  <c r="L14" i="12"/>
  <c r="L3" i="12"/>
  <c r="K334" i="12"/>
  <c r="J334" i="12"/>
  <c r="L334" i="12" l="1"/>
  <c r="Q13" i="10"/>
  <c r="P13" i="10"/>
  <c r="R4" i="10"/>
  <c r="R5" i="10"/>
  <c r="R6" i="10"/>
  <c r="R7" i="10"/>
  <c r="R8" i="10"/>
  <c r="R9" i="10"/>
  <c r="R10" i="10"/>
  <c r="R11" i="10"/>
  <c r="R3" i="10"/>
  <c r="Q71" i="7"/>
  <c r="P71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89" i="4"/>
  <c r="S89" i="4"/>
  <c r="AT597" i="3"/>
  <c r="AS597" i="3"/>
  <c r="U89" i="4" l="1"/>
  <c r="R13" i="10"/>
  <c r="R71" i="7"/>
  <c r="AU247" i="3"/>
  <c r="AU248" i="3"/>
  <c r="AU249" i="3"/>
  <c r="AU317" i="3"/>
  <c r="AU318" i="3"/>
  <c r="AU319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3" i="3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S68" i="2" l="1"/>
  <c r="AU597" i="3"/>
  <c r="AC984" i="5"/>
  <c r="AD984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AE984" i="5" l="1"/>
  <c r="C4" i="12"/>
  <c r="C5" i="12"/>
  <c r="C6" i="12"/>
  <c r="C7" i="12"/>
  <c r="C8" i="12"/>
  <c r="C9" i="12"/>
  <c r="C10" i="12"/>
  <c r="C11" i="12"/>
  <c r="C12" i="12"/>
  <c r="C13" i="12"/>
  <c r="C14" i="12"/>
  <c r="J11" i="13" l="1"/>
  <c r="J146" i="13"/>
  <c r="J102" i="13"/>
  <c r="J62" i="13"/>
  <c r="J34" i="13"/>
  <c r="J10" i="13"/>
  <c r="J165" i="13"/>
  <c r="J149" i="13"/>
  <c r="J133" i="13"/>
  <c r="J117" i="13"/>
  <c r="J101" i="13"/>
  <c r="J85" i="13"/>
  <c r="J69" i="13"/>
  <c r="J53" i="13"/>
  <c r="J37" i="13"/>
  <c r="J21" i="13"/>
  <c r="J150" i="13"/>
  <c r="J106" i="13"/>
  <c r="J30" i="13"/>
  <c r="J168" i="13"/>
  <c r="J152" i="13"/>
  <c r="J136" i="13"/>
  <c r="J120" i="13"/>
  <c r="J104" i="13"/>
  <c r="J88" i="13"/>
  <c r="J72" i="13"/>
  <c r="J56" i="13"/>
  <c r="J40" i="13"/>
  <c r="J24" i="13"/>
  <c r="J178" i="13"/>
  <c r="J126" i="13"/>
  <c r="J78" i="13"/>
  <c r="J22" i="13"/>
  <c r="J167" i="13"/>
  <c r="J151" i="13"/>
  <c r="J135" i="13"/>
  <c r="J119" i="13"/>
  <c r="J103" i="13"/>
  <c r="J87" i="13"/>
  <c r="J71" i="13"/>
  <c r="J55" i="13"/>
  <c r="J39" i="13"/>
  <c r="J23" i="13"/>
  <c r="J51" i="13"/>
  <c r="J19" i="13"/>
  <c r="J74" i="13"/>
  <c r="J153" i="13"/>
  <c r="J105" i="13"/>
  <c r="J57" i="13"/>
  <c r="J25" i="13"/>
  <c r="J118" i="13"/>
  <c r="J124" i="13"/>
  <c r="J92" i="13"/>
  <c r="J60" i="13"/>
  <c r="J12" i="13"/>
  <c r="J46" i="13"/>
  <c r="J155" i="13"/>
  <c r="J107" i="13"/>
  <c r="J59" i="13"/>
  <c r="J174" i="13"/>
  <c r="J134" i="13"/>
  <c r="J94" i="13"/>
  <c r="J50" i="13"/>
  <c r="J26" i="13"/>
  <c r="J177" i="13"/>
  <c r="J161" i="13"/>
  <c r="J145" i="13"/>
  <c r="J129" i="13"/>
  <c r="J113" i="13"/>
  <c r="J97" i="13"/>
  <c r="J81" i="13"/>
  <c r="J65" i="13"/>
  <c r="J49" i="13"/>
  <c r="J33" i="13"/>
  <c r="J17" i="13"/>
  <c r="J138" i="13"/>
  <c r="J86" i="13"/>
  <c r="J180" i="13"/>
  <c r="J164" i="13"/>
  <c r="J148" i="13"/>
  <c r="J132" i="13"/>
  <c r="J116" i="13"/>
  <c r="J100" i="13"/>
  <c r="J84" i="13"/>
  <c r="J68" i="13"/>
  <c r="J52" i="13"/>
  <c r="J36" i="13"/>
  <c r="J20" i="13"/>
  <c r="J170" i="13"/>
  <c r="J110" i="13"/>
  <c r="J66" i="13"/>
  <c r="J179" i="13"/>
  <c r="J163" i="13"/>
  <c r="J147" i="13"/>
  <c r="J131" i="13"/>
  <c r="J115" i="13"/>
  <c r="J99" i="13"/>
  <c r="J83" i="13"/>
  <c r="J67" i="13"/>
  <c r="J35" i="13"/>
  <c r="J114" i="13"/>
  <c r="J14" i="13"/>
  <c r="J121" i="13"/>
  <c r="J73" i="13"/>
  <c r="J41" i="13"/>
  <c r="J58" i="13"/>
  <c r="J156" i="13"/>
  <c r="J108" i="13"/>
  <c r="J28" i="13"/>
  <c r="J90" i="13"/>
  <c r="J139" i="13"/>
  <c r="J91" i="13"/>
  <c r="J43" i="13"/>
  <c r="J162" i="13"/>
  <c r="J122" i="13"/>
  <c r="J82" i="13"/>
  <c r="J42" i="13"/>
  <c r="J18" i="13"/>
  <c r="J173" i="13"/>
  <c r="J157" i="13"/>
  <c r="J141" i="13"/>
  <c r="J125" i="13"/>
  <c r="J109" i="13"/>
  <c r="J93" i="13"/>
  <c r="J77" i="13"/>
  <c r="J61" i="13"/>
  <c r="J45" i="13"/>
  <c r="J29" i="13"/>
  <c r="J13" i="13"/>
  <c r="J130" i="13"/>
  <c r="J70" i="13"/>
  <c r="J176" i="13"/>
  <c r="J160" i="13"/>
  <c r="J144" i="13"/>
  <c r="J128" i="13"/>
  <c r="J112" i="13"/>
  <c r="J96" i="13"/>
  <c r="J80" i="13"/>
  <c r="J64" i="13"/>
  <c r="J48" i="13"/>
  <c r="J32" i="13"/>
  <c r="J16" i="13"/>
  <c r="J154" i="13"/>
  <c r="J98" i="13"/>
  <c r="J54" i="13"/>
  <c r="J175" i="13"/>
  <c r="J159" i="13"/>
  <c r="J143" i="13"/>
  <c r="J127" i="13"/>
  <c r="J111" i="13"/>
  <c r="J95" i="13"/>
  <c r="J79" i="13"/>
  <c r="J63" i="13"/>
  <c r="J47" i="13"/>
  <c r="J31" i="13"/>
  <c r="J15" i="13"/>
  <c r="J158" i="13"/>
  <c r="J38" i="13"/>
  <c r="J169" i="13"/>
  <c r="J137" i="13"/>
  <c r="J89" i="13"/>
  <c r="J166" i="13"/>
  <c r="J172" i="13"/>
  <c r="J140" i="13"/>
  <c r="J76" i="13"/>
  <c r="J44" i="13"/>
  <c r="J142" i="13"/>
  <c r="J171" i="13"/>
  <c r="J123" i="13"/>
  <c r="J75" i="13"/>
  <c r="J27" i="13"/>
  <c r="Q9" i="13"/>
  <c r="H334" i="12"/>
  <c r="G334" i="12"/>
  <c r="I4" i="12"/>
  <c r="I5" i="12"/>
  <c r="I6" i="12"/>
  <c r="I7" i="12"/>
  <c r="I8" i="12"/>
  <c r="I9" i="12"/>
  <c r="I10" i="12"/>
  <c r="I11" i="12"/>
  <c r="I12" i="12"/>
  <c r="I13" i="12"/>
  <c r="I14" i="12"/>
  <c r="I3" i="12"/>
  <c r="M13" i="10"/>
  <c r="N13" i="10"/>
  <c r="O4" i="10"/>
  <c r="O5" i="10"/>
  <c r="O6" i="10"/>
  <c r="O7" i="10"/>
  <c r="O8" i="10"/>
  <c r="O9" i="10"/>
  <c r="O3" i="10"/>
  <c r="M71" i="7"/>
  <c r="N71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89" i="4"/>
  <c r="Q89" i="4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247" i="3"/>
  <c r="AR248" i="3"/>
  <c r="AR249" i="3"/>
  <c r="AR317" i="3"/>
  <c r="AR318" i="3"/>
  <c r="AR319" i="3"/>
  <c r="AR3" i="3"/>
  <c r="AQ597" i="3"/>
  <c r="AP597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8" i="2"/>
  <c r="AN68" i="2"/>
  <c r="C61" i="2"/>
  <c r="C60" i="2"/>
  <c r="J7" i="13" l="1"/>
  <c r="J8" i="13"/>
  <c r="I334" i="12"/>
  <c r="R89" i="4"/>
  <c r="O71" i="7"/>
  <c r="O13" i="10"/>
  <c r="AR597" i="3"/>
  <c r="AP68" i="2"/>
  <c r="X984" i="5"/>
  <c r="Z984" i="5"/>
  <c r="AA984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984" i="5" l="1"/>
  <c r="D334" i="12"/>
  <c r="E334" i="12"/>
  <c r="F3" i="12" l="1"/>
  <c r="F10" i="12"/>
  <c r="F11" i="12"/>
  <c r="F12" i="12"/>
  <c r="F9" i="12"/>
  <c r="F8" i="12"/>
  <c r="F7" i="12"/>
  <c r="F6" i="12"/>
  <c r="F5" i="12"/>
  <c r="F4" i="12"/>
  <c r="K13" i="10"/>
  <c r="J13" i="10"/>
  <c r="L4" i="10"/>
  <c r="L5" i="10"/>
  <c r="L6" i="10"/>
  <c r="L7" i="10"/>
  <c r="L8" i="10"/>
  <c r="L9" i="10"/>
  <c r="L3" i="10"/>
  <c r="C6" i="10"/>
  <c r="C7" i="10"/>
  <c r="C8" i="10"/>
  <c r="K71" i="7"/>
  <c r="J7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89" i="4"/>
  <c r="M8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O3" i="4"/>
  <c r="C41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597" i="3"/>
  <c r="AN597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247" i="3"/>
  <c r="AO248" i="3"/>
  <c r="AO249" i="3"/>
  <c r="AO317" i="3"/>
  <c r="AO318" i="3"/>
  <c r="AO319" i="3"/>
  <c r="AO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8" i="2"/>
  <c r="AK68" i="2"/>
  <c r="L9" i="11"/>
  <c r="AM68" i="2" l="1"/>
  <c r="F334" i="12"/>
  <c r="L13" i="10"/>
  <c r="L71" i="7"/>
  <c r="AO597" i="3"/>
  <c r="O89" i="4"/>
  <c r="L9" i="9"/>
  <c r="Y138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984" i="5"/>
  <c r="Y984" i="5" l="1"/>
  <c r="F5" i="10"/>
  <c r="F4" i="10"/>
  <c r="F3" i="10"/>
  <c r="C4" i="10"/>
  <c r="C5" i="10"/>
  <c r="C3" i="10"/>
  <c r="H13" i="10"/>
  <c r="G13" i="10"/>
  <c r="E13" i="10"/>
  <c r="D13" i="10"/>
  <c r="I5" i="10"/>
  <c r="I4" i="10"/>
  <c r="I3" i="10"/>
  <c r="G71" i="7"/>
  <c r="H7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89" i="4"/>
  <c r="K89" i="4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247" i="3"/>
  <c r="AL248" i="3"/>
  <c r="AL249" i="3"/>
  <c r="AL317" i="3"/>
  <c r="AL318" i="3"/>
  <c r="AL319" i="3"/>
  <c r="AL3" i="3"/>
  <c r="I94" i="11" l="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71" i="7"/>
  <c r="AL597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3" i="10"/>
  <c r="F13" i="10"/>
  <c r="L89" i="4"/>
  <c r="AH597" i="3"/>
  <c r="AJ597" i="3"/>
  <c r="AK597" i="3"/>
  <c r="AG597" i="3"/>
  <c r="L5" i="13" l="1"/>
  <c r="I8" i="13"/>
  <c r="I7" i="13"/>
  <c r="I8" i="11"/>
  <c r="I7" i="11"/>
  <c r="I7" i="9"/>
  <c r="I8" i="9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8" i="2"/>
  <c r="AH68" i="2"/>
  <c r="N6" i="13" l="1"/>
  <c r="AJ68" i="2"/>
  <c r="C3" i="7"/>
  <c r="U984" i="5" l="1"/>
  <c r="V303" i="5" l="1"/>
  <c r="T98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984" i="5"/>
  <c r="R984" i="5"/>
  <c r="V984" i="5" l="1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33" i="2"/>
  <c r="C34" i="2"/>
  <c r="C35" i="2"/>
  <c r="C36" i="2"/>
  <c r="C37" i="2"/>
  <c r="C38" i="2"/>
  <c r="C39" i="2"/>
  <c r="H138" i="11" l="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71" i="7"/>
  <c r="D71" i="7"/>
  <c r="F5" i="7"/>
  <c r="F6" i="7"/>
  <c r="F7" i="7"/>
  <c r="F4" i="7"/>
  <c r="F3" i="7"/>
  <c r="I4" i="4"/>
  <c r="I3" i="4"/>
  <c r="G89" i="4"/>
  <c r="H89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247" i="3"/>
  <c r="AI248" i="3"/>
  <c r="AI249" i="3"/>
  <c r="AI317" i="3"/>
  <c r="AI318" i="3"/>
  <c r="AI319" i="3"/>
  <c r="AI3" i="3"/>
  <c r="AB68" i="2"/>
  <c r="AC68" i="2"/>
  <c r="AE68" i="2"/>
  <c r="AF68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I89" i="4" l="1"/>
  <c r="N5" i="13"/>
  <c r="H7" i="13"/>
  <c r="H5" i="13"/>
  <c r="H8" i="13"/>
  <c r="H8" i="8"/>
  <c r="H5" i="11"/>
  <c r="H8" i="11"/>
  <c r="H7" i="11"/>
  <c r="H8" i="9"/>
  <c r="H7" i="9"/>
  <c r="AI597" i="3"/>
  <c r="H90" i="8"/>
  <c r="H5" i="9"/>
  <c r="H181" i="8"/>
  <c r="AG68" i="2"/>
  <c r="F71" i="7"/>
  <c r="F3" i="4"/>
  <c r="F4" i="4"/>
  <c r="H6" i="9" l="1"/>
  <c r="H6" i="13"/>
  <c r="H6" i="11"/>
  <c r="H5" i="8"/>
  <c r="F984" i="5"/>
  <c r="H984" i="5"/>
  <c r="I984" i="5"/>
  <c r="K984" i="5"/>
  <c r="L984" i="5"/>
  <c r="N984" i="5"/>
  <c r="O984" i="5"/>
  <c r="E984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89" i="4"/>
  <c r="F89" i="4"/>
  <c r="D89" i="4"/>
  <c r="F597" i="3"/>
  <c r="G597" i="3"/>
  <c r="I597" i="3"/>
  <c r="J597" i="3"/>
  <c r="L597" i="3"/>
  <c r="M597" i="3"/>
  <c r="O597" i="3"/>
  <c r="P597" i="3"/>
  <c r="R597" i="3"/>
  <c r="S597" i="3"/>
  <c r="U597" i="3"/>
  <c r="AA597" i="3"/>
  <c r="AB597" i="3"/>
  <c r="AD597" i="3"/>
  <c r="AE597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247" i="3"/>
  <c r="AF248" i="3"/>
  <c r="AF249" i="3"/>
  <c r="AF317" i="3"/>
  <c r="AF318" i="3"/>
  <c r="AF319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247" i="3"/>
  <c r="AC248" i="3"/>
  <c r="AC249" i="3"/>
  <c r="AC317" i="3"/>
  <c r="AC318" i="3"/>
  <c r="AC319" i="3"/>
  <c r="AF3" i="3"/>
  <c r="AC3" i="3"/>
  <c r="Z318" i="3"/>
  <c r="Z119" i="3"/>
  <c r="Z101" i="3"/>
  <c r="Z93" i="3"/>
  <c r="Z76" i="3"/>
  <c r="Z75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3" i="3"/>
  <c r="T10" i="3"/>
  <c r="T9" i="3"/>
  <c r="T8" i="3"/>
  <c r="T7" i="3"/>
  <c r="T6" i="3"/>
  <c r="T5" i="3"/>
  <c r="T4" i="3"/>
  <c r="Q3" i="3"/>
  <c r="Q10" i="3"/>
  <c r="Q9" i="3"/>
  <c r="Q8" i="3"/>
  <c r="Q7" i="3"/>
  <c r="Q6" i="3"/>
  <c r="Q5" i="3"/>
  <c r="Q4" i="3"/>
  <c r="D68" i="2"/>
  <c r="E68" i="2"/>
  <c r="G68" i="2"/>
  <c r="H68" i="2"/>
  <c r="J68" i="2"/>
  <c r="K68" i="2"/>
  <c r="M68" i="2"/>
  <c r="N68" i="2"/>
  <c r="P68" i="2"/>
  <c r="Q68" i="2"/>
  <c r="Y68" i="2"/>
  <c r="Z68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F3" i="2"/>
  <c r="F68" i="2" s="1"/>
  <c r="M6" i="13" l="1"/>
  <c r="K5" i="13"/>
  <c r="I68" i="2"/>
  <c r="G984" i="5"/>
  <c r="J984" i="5"/>
  <c r="M984" i="5"/>
  <c r="P984" i="5"/>
  <c r="L68" i="2"/>
  <c r="AD68" i="2"/>
  <c r="S984" i="5"/>
  <c r="R68" i="2"/>
  <c r="AA68" i="2"/>
  <c r="O68" i="2"/>
  <c r="K597" i="3"/>
  <c r="N597" i="3"/>
  <c r="T597" i="3"/>
  <c r="AC597" i="3"/>
  <c r="Q597" i="3"/>
  <c r="H597" i="3"/>
  <c r="AF597" i="3"/>
  <c r="K94" i="11" l="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Y319" i="3"/>
  <c r="Z319" i="3" s="1"/>
  <c r="X319" i="3"/>
  <c r="Y317" i="3"/>
  <c r="Z317" i="3" s="1"/>
  <c r="X317" i="3"/>
  <c r="Y249" i="3"/>
  <c r="Z249" i="3" s="1"/>
  <c r="X249" i="3"/>
  <c r="Y248" i="3"/>
  <c r="Z248" i="3" s="1"/>
  <c r="X248" i="3"/>
  <c r="Y247" i="3"/>
  <c r="Z247" i="3" s="1"/>
  <c r="X247" i="3"/>
  <c r="Y123" i="3"/>
  <c r="Z123" i="3" s="1"/>
  <c r="X123" i="3"/>
  <c r="Y122" i="3"/>
  <c r="Z122" i="3" s="1"/>
  <c r="X122" i="3"/>
  <c r="Y121" i="3"/>
  <c r="Z121" i="3" s="1"/>
  <c r="X121" i="3"/>
  <c r="Y120" i="3"/>
  <c r="Z120" i="3" s="1"/>
  <c r="X120" i="3"/>
  <c r="Y118" i="3"/>
  <c r="Z118" i="3" s="1"/>
  <c r="X118" i="3"/>
  <c r="Y117" i="3"/>
  <c r="Z117" i="3" s="1"/>
  <c r="X117" i="3"/>
  <c r="Y116" i="3"/>
  <c r="Z116" i="3" s="1"/>
  <c r="X116" i="3"/>
  <c r="Y115" i="3"/>
  <c r="Z115" i="3" s="1"/>
  <c r="X115" i="3"/>
  <c r="Y114" i="3"/>
  <c r="Z114" i="3" s="1"/>
  <c r="X114" i="3"/>
  <c r="Y113" i="3"/>
  <c r="Z113" i="3" s="1"/>
  <c r="X113" i="3"/>
  <c r="Y112" i="3"/>
  <c r="Z112" i="3" s="1"/>
  <c r="X112" i="3"/>
  <c r="Y111" i="3"/>
  <c r="Z111" i="3" s="1"/>
  <c r="X111" i="3"/>
  <c r="Y110" i="3"/>
  <c r="Z110" i="3" s="1"/>
  <c r="X110" i="3"/>
  <c r="Y109" i="3"/>
  <c r="Z109" i="3" s="1"/>
  <c r="X109" i="3"/>
  <c r="Y108" i="3"/>
  <c r="Z108" i="3" s="1"/>
  <c r="X108" i="3"/>
  <c r="Y107" i="3"/>
  <c r="Z107" i="3" s="1"/>
  <c r="X107" i="3"/>
  <c r="Y106" i="3"/>
  <c r="Z106" i="3" s="1"/>
  <c r="X106" i="3"/>
  <c r="Y105" i="3"/>
  <c r="Z105" i="3" s="1"/>
  <c r="X105" i="3"/>
  <c r="Y104" i="3"/>
  <c r="Z104" i="3" s="1"/>
  <c r="X104" i="3"/>
  <c r="Y103" i="3"/>
  <c r="Z103" i="3" s="1"/>
  <c r="X103" i="3"/>
  <c r="Y102" i="3"/>
  <c r="Z102" i="3" s="1"/>
  <c r="X102" i="3"/>
  <c r="Y100" i="3"/>
  <c r="Z100" i="3" s="1"/>
  <c r="X100" i="3"/>
  <c r="Y99" i="3"/>
  <c r="Z99" i="3" s="1"/>
  <c r="X99" i="3"/>
  <c r="Y98" i="3"/>
  <c r="Z98" i="3" s="1"/>
  <c r="X98" i="3"/>
  <c r="Y97" i="3"/>
  <c r="Z97" i="3" s="1"/>
  <c r="X97" i="3"/>
  <c r="Y96" i="3"/>
  <c r="Z96" i="3" s="1"/>
  <c r="X96" i="3"/>
  <c r="Y95" i="3"/>
  <c r="Z95" i="3" s="1"/>
  <c r="X95" i="3"/>
  <c r="Y94" i="3"/>
  <c r="Z94" i="3" s="1"/>
  <c r="X94" i="3"/>
  <c r="Y92" i="3"/>
  <c r="Z92" i="3" s="1"/>
  <c r="X92" i="3"/>
  <c r="Y91" i="3"/>
  <c r="Z91" i="3" s="1"/>
  <c r="X91" i="3"/>
  <c r="Y90" i="3"/>
  <c r="Z90" i="3" s="1"/>
  <c r="X90" i="3"/>
  <c r="Y89" i="3"/>
  <c r="Z89" i="3" s="1"/>
  <c r="X89" i="3"/>
  <c r="Y88" i="3"/>
  <c r="Z88" i="3" s="1"/>
  <c r="X88" i="3"/>
  <c r="Y87" i="3"/>
  <c r="Z87" i="3" s="1"/>
  <c r="X87" i="3"/>
  <c r="Y86" i="3"/>
  <c r="Z86" i="3" s="1"/>
  <c r="X86" i="3"/>
  <c r="Y85" i="3"/>
  <c r="Z85" i="3" s="1"/>
  <c r="X85" i="3"/>
  <c r="Y84" i="3"/>
  <c r="Z84" i="3" s="1"/>
  <c r="X84" i="3"/>
  <c r="Y83" i="3"/>
  <c r="Z83" i="3" s="1"/>
  <c r="X83" i="3"/>
  <c r="Y82" i="3"/>
  <c r="Z82" i="3" s="1"/>
  <c r="X82" i="3"/>
  <c r="Y81" i="3"/>
  <c r="Z81" i="3" s="1"/>
  <c r="X81" i="3"/>
  <c r="Y80" i="3"/>
  <c r="Z80" i="3" s="1"/>
  <c r="X80" i="3"/>
  <c r="Y79" i="3"/>
  <c r="Z79" i="3" s="1"/>
  <c r="X79" i="3"/>
  <c r="Y78" i="3"/>
  <c r="Z78" i="3" s="1"/>
  <c r="X78" i="3"/>
  <c r="Y77" i="3"/>
  <c r="Z77" i="3" s="1"/>
  <c r="X77" i="3"/>
  <c r="Y74" i="3"/>
  <c r="Z74" i="3" s="1"/>
  <c r="X74" i="3"/>
  <c r="Y73" i="3"/>
  <c r="Z73" i="3" s="1"/>
  <c r="X73" i="3"/>
  <c r="Y72" i="3"/>
  <c r="Z72" i="3" s="1"/>
  <c r="X72" i="3"/>
  <c r="Y71" i="3"/>
  <c r="Z71" i="3" s="1"/>
  <c r="X71" i="3"/>
  <c r="Y70" i="3"/>
  <c r="Z70" i="3" s="1"/>
  <c r="X70" i="3"/>
  <c r="Y69" i="3"/>
  <c r="Z69" i="3" s="1"/>
  <c r="X69" i="3"/>
  <c r="Y68" i="3"/>
  <c r="Z68" i="3" s="1"/>
  <c r="X68" i="3"/>
  <c r="Y67" i="3"/>
  <c r="Z67" i="3" s="1"/>
  <c r="X67" i="3"/>
  <c r="Y66" i="3"/>
  <c r="Z66" i="3" s="1"/>
  <c r="X66" i="3"/>
  <c r="Y65" i="3"/>
  <c r="Z65" i="3" s="1"/>
  <c r="X65" i="3"/>
  <c r="Y64" i="3"/>
  <c r="Z64" i="3" s="1"/>
  <c r="X64" i="3"/>
  <c r="Y63" i="3"/>
  <c r="Z63" i="3" s="1"/>
  <c r="X63" i="3"/>
  <c r="Y62" i="3"/>
  <c r="Z62" i="3" s="1"/>
  <c r="X62" i="3"/>
  <c r="Y61" i="3"/>
  <c r="Z61" i="3" s="1"/>
  <c r="X61" i="3"/>
  <c r="Y60" i="3"/>
  <c r="Z60" i="3" s="1"/>
  <c r="X60" i="3"/>
  <c r="Y59" i="3"/>
  <c r="Z59" i="3" s="1"/>
  <c r="X59" i="3"/>
  <c r="Y58" i="3"/>
  <c r="Z58" i="3" s="1"/>
  <c r="X58" i="3"/>
  <c r="Y57" i="3"/>
  <c r="Z57" i="3" s="1"/>
  <c r="X57" i="3"/>
  <c r="Y56" i="3"/>
  <c r="Z56" i="3" s="1"/>
  <c r="X56" i="3"/>
  <c r="Y55" i="3"/>
  <c r="Z55" i="3" s="1"/>
  <c r="X55" i="3"/>
  <c r="Y54" i="3"/>
  <c r="Z54" i="3" s="1"/>
  <c r="X54" i="3"/>
  <c r="Y53" i="3"/>
  <c r="Z53" i="3" s="1"/>
  <c r="X53" i="3"/>
  <c r="Y52" i="3"/>
  <c r="Z52" i="3" s="1"/>
  <c r="X52" i="3"/>
  <c r="Y51" i="3"/>
  <c r="Z51" i="3" s="1"/>
  <c r="X51" i="3"/>
  <c r="Y50" i="3"/>
  <c r="Z50" i="3" s="1"/>
  <c r="X50" i="3"/>
  <c r="Y49" i="3"/>
  <c r="Z49" i="3" s="1"/>
  <c r="X49" i="3"/>
  <c r="Y48" i="3"/>
  <c r="Z48" i="3" s="1"/>
  <c r="X48" i="3"/>
  <c r="Y47" i="3"/>
  <c r="Z47" i="3" s="1"/>
  <c r="X47" i="3"/>
  <c r="Y46" i="3"/>
  <c r="Z46" i="3" s="1"/>
  <c r="X46" i="3"/>
  <c r="Y45" i="3"/>
  <c r="Z45" i="3" s="1"/>
  <c r="X45" i="3"/>
  <c r="Y44" i="3"/>
  <c r="Z44" i="3" s="1"/>
  <c r="X44" i="3"/>
  <c r="Y43" i="3"/>
  <c r="Z43" i="3" s="1"/>
  <c r="X43" i="3"/>
  <c r="Y42" i="3"/>
  <c r="Z42" i="3" s="1"/>
  <c r="X42" i="3"/>
  <c r="Y41" i="3"/>
  <c r="Z41" i="3" s="1"/>
  <c r="X41" i="3"/>
  <c r="Y40" i="3"/>
  <c r="Z40" i="3" s="1"/>
  <c r="X40" i="3"/>
  <c r="Y39" i="3"/>
  <c r="Z39" i="3" s="1"/>
  <c r="X39" i="3"/>
  <c r="Y38" i="3"/>
  <c r="Z38" i="3" s="1"/>
  <c r="X38" i="3"/>
  <c r="Y37" i="3"/>
  <c r="Z37" i="3" s="1"/>
  <c r="X37" i="3"/>
  <c r="Y36" i="3"/>
  <c r="Z36" i="3" s="1"/>
  <c r="X36" i="3"/>
  <c r="Y35" i="3"/>
  <c r="Z35" i="3" s="1"/>
  <c r="X35" i="3"/>
  <c r="Y34" i="3"/>
  <c r="Z34" i="3" s="1"/>
  <c r="X34" i="3"/>
  <c r="Y33" i="3"/>
  <c r="Z33" i="3" s="1"/>
  <c r="X33" i="3"/>
  <c r="Y32" i="3"/>
  <c r="Z32" i="3" s="1"/>
  <c r="X32" i="3"/>
  <c r="Y31" i="3"/>
  <c r="Z31" i="3" s="1"/>
  <c r="X31" i="3"/>
  <c r="Y30" i="3"/>
  <c r="Z30" i="3" s="1"/>
  <c r="X30" i="3"/>
  <c r="Y29" i="3"/>
  <c r="Z29" i="3" s="1"/>
  <c r="X29" i="3"/>
  <c r="Y28" i="3"/>
  <c r="Z28" i="3" s="1"/>
  <c r="X28" i="3"/>
  <c r="Y27" i="3"/>
  <c r="Z27" i="3" s="1"/>
  <c r="X27" i="3"/>
  <c r="Y26" i="3"/>
  <c r="Z26" i="3" s="1"/>
  <c r="X26" i="3"/>
  <c r="Y25" i="3"/>
  <c r="Z25" i="3" s="1"/>
  <c r="X25" i="3"/>
  <c r="Y24" i="3"/>
  <c r="Z24" i="3" s="1"/>
  <c r="X24" i="3"/>
  <c r="Y23" i="3"/>
  <c r="Z23" i="3" s="1"/>
  <c r="X23" i="3"/>
  <c r="Y22" i="3"/>
  <c r="Z22" i="3" s="1"/>
  <c r="X22" i="3"/>
  <c r="Y21" i="3"/>
  <c r="Z21" i="3" s="1"/>
  <c r="X21" i="3"/>
  <c r="Y20" i="3"/>
  <c r="Z20" i="3" s="1"/>
  <c r="X20" i="3"/>
  <c r="Y19" i="3"/>
  <c r="Z19" i="3" s="1"/>
  <c r="X19" i="3"/>
  <c r="Y18" i="3"/>
  <c r="Z18" i="3" s="1"/>
  <c r="X18" i="3"/>
  <c r="V18" i="3"/>
  <c r="V597" i="3" s="1"/>
  <c r="Y17" i="3"/>
  <c r="Z17" i="3" s="1"/>
  <c r="X17" i="3"/>
  <c r="Y16" i="3"/>
  <c r="Z16" i="3" s="1"/>
  <c r="X16" i="3"/>
  <c r="Y15" i="3"/>
  <c r="Z15" i="3" s="1"/>
  <c r="X15" i="3"/>
  <c r="Y14" i="3"/>
  <c r="Z14" i="3" s="1"/>
  <c r="X14" i="3"/>
  <c r="Y13" i="3"/>
  <c r="Z13" i="3" s="1"/>
  <c r="X13" i="3"/>
  <c r="Y12" i="3"/>
  <c r="Z12" i="3" s="1"/>
  <c r="X12" i="3"/>
  <c r="Y11" i="3"/>
  <c r="Z11" i="3" s="1"/>
  <c r="X11" i="3"/>
  <c r="Y10" i="3"/>
  <c r="Z10" i="3" s="1"/>
  <c r="X10" i="3"/>
  <c r="Y9" i="3"/>
  <c r="Z9" i="3" s="1"/>
  <c r="X9" i="3"/>
  <c r="Y8" i="3"/>
  <c r="Z8" i="3" s="1"/>
  <c r="X8" i="3"/>
  <c r="Y7" i="3"/>
  <c r="Z7" i="3" s="1"/>
  <c r="X7" i="3"/>
  <c r="Y6" i="3"/>
  <c r="Z6" i="3" s="1"/>
  <c r="X6" i="3"/>
  <c r="Y5" i="3"/>
  <c r="Z5" i="3" s="1"/>
  <c r="X5" i="3"/>
  <c r="Y4" i="3"/>
  <c r="Z4" i="3" s="1"/>
  <c r="X4" i="3"/>
  <c r="Y3" i="3"/>
  <c r="X3" i="3"/>
  <c r="C29" i="2"/>
  <c r="C30" i="2"/>
  <c r="C31" i="2"/>
  <c r="C32" i="2"/>
  <c r="C21" i="2"/>
  <c r="C23" i="2"/>
  <c r="C2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O135" i="13" l="1"/>
  <c r="O151" i="13"/>
  <c r="O60" i="13"/>
  <c r="O140" i="13"/>
  <c r="O152" i="13"/>
  <c r="O156" i="13"/>
  <c r="O21" i="13"/>
  <c r="Q21" i="13" s="1"/>
  <c r="O53" i="13"/>
  <c r="Q53" i="13" s="1"/>
  <c r="O61" i="13"/>
  <c r="O101" i="13"/>
  <c r="O117" i="13"/>
  <c r="O157" i="13"/>
  <c r="O165" i="13"/>
  <c r="O130" i="13"/>
  <c r="O170" i="13"/>
  <c r="O26" i="13"/>
  <c r="O42" i="13"/>
  <c r="O90" i="13"/>
  <c r="Q90" i="13" s="1"/>
  <c r="O98" i="13"/>
  <c r="O138" i="13"/>
  <c r="O11" i="13"/>
  <c r="O27" i="13"/>
  <c r="O43" i="13"/>
  <c r="O59" i="13"/>
  <c r="O75" i="13"/>
  <c r="O91" i="13"/>
  <c r="O99" i="13"/>
  <c r="O107" i="13"/>
  <c r="O123" i="13"/>
  <c r="O139" i="13"/>
  <c r="O147" i="13"/>
  <c r="O155" i="13"/>
  <c r="O171" i="13"/>
  <c r="O72" i="13"/>
  <c r="O84" i="13"/>
  <c r="O100" i="13"/>
  <c r="O120" i="13"/>
  <c r="O136" i="13"/>
  <c r="O164" i="13"/>
  <c r="O176" i="13"/>
  <c r="O20" i="13"/>
  <c r="O24" i="13"/>
  <c r="O40" i="13"/>
  <c r="O52" i="13"/>
  <c r="O56" i="13"/>
  <c r="O88" i="13"/>
  <c r="O96" i="13"/>
  <c r="O168" i="13"/>
  <c r="O37" i="13"/>
  <c r="Q37" i="13" s="1"/>
  <c r="O45" i="13"/>
  <c r="O69" i="13"/>
  <c r="O85" i="13"/>
  <c r="O133" i="13"/>
  <c r="O149" i="13"/>
  <c r="O10" i="13"/>
  <c r="O22" i="13"/>
  <c r="O58" i="13"/>
  <c r="O74" i="13"/>
  <c r="O106" i="13"/>
  <c r="O122" i="13"/>
  <c r="O154" i="13"/>
  <c r="O162" i="13"/>
  <c r="O166" i="13"/>
  <c r="O36" i="13"/>
  <c r="O79" i="13"/>
  <c r="O143" i="13"/>
  <c r="O80" i="13"/>
  <c r="O15" i="13"/>
  <c r="O31" i="13"/>
  <c r="O47" i="13"/>
  <c r="O63" i="13"/>
  <c r="Q63" i="13" s="1"/>
  <c r="O67" i="13"/>
  <c r="O83" i="13"/>
  <c r="O95" i="13"/>
  <c r="O111" i="13"/>
  <c r="O115" i="13"/>
  <c r="Q115" i="13" s="1"/>
  <c r="O127" i="13"/>
  <c r="O131" i="13"/>
  <c r="O159" i="13"/>
  <c r="O163" i="13"/>
  <c r="O175" i="13"/>
  <c r="O112" i="13"/>
  <c r="O128" i="13"/>
  <c r="O144" i="13"/>
  <c r="O68" i="13"/>
  <c r="O81" i="13"/>
  <c r="G49" i="1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P8" i="13"/>
  <c r="P5" i="13"/>
  <c r="P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E94" i="11"/>
  <c r="E133" i="11"/>
  <c r="E75" i="11"/>
  <c r="E19" i="11"/>
  <c r="E121" i="11"/>
  <c r="E96" i="11"/>
  <c r="E171" i="11"/>
  <c r="E89" i="11"/>
  <c r="E21" i="11"/>
  <c r="E13" i="11"/>
  <c r="E48" i="11"/>
  <c r="E80" i="11"/>
  <c r="E33" i="11"/>
  <c r="E70" i="11"/>
  <c r="E56" i="11"/>
  <c r="E26" i="11"/>
  <c r="E142" i="11"/>
  <c r="E144" i="11"/>
  <c r="E120" i="11"/>
  <c r="E54" i="11"/>
  <c r="E82" i="11"/>
  <c r="E88" i="11"/>
  <c r="E23" i="11"/>
  <c r="E42" i="11"/>
  <c r="E137" i="11"/>
  <c r="E107" i="11"/>
  <c r="E170" i="11"/>
  <c r="E53" i="11"/>
  <c r="E100" i="11"/>
  <c r="E86" i="11"/>
  <c r="E22" i="11"/>
  <c r="E87" i="11"/>
  <c r="E159" i="11"/>
  <c r="E24" i="11"/>
  <c r="E98" i="11"/>
  <c r="E180" i="11"/>
  <c r="E44" i="11"/>
  <c r="E162" i="11"/>
  <c r="E160" i="11"/>
  <c r="E32" i="11"/>
  <c r="E108" i="11"/>
  <c r="E177" i="11"/>
  <c r="E143" i="11"/>
  <c r="E102" i="11"/>
  <c r="E129" i="11"/>
  <c r="E161" i="11"/>
  <c r="E69" i="11"/>
  <c r="E71" i="11"/>
  <c r="E179" i="11"/>
  <c r="E55" i="11"/>
  <c r="E16" i="11"/>
  <c r="E90" i="11"/>
  <c r="E73" i="11"/>
  <c r="E153" i="11"/>
  <c r="E15" i="11"/>
  <c r="E115" i="11"/>
  <c r="E131" i="11"/>
  <c r="E148" i="11"/>
  <c r="E178" i="11"/>
  <c r="E118" i="11"/>
  <c r="E132" i="11"/>
  <c r="E112" i="11"/>
  <c r="E127" i="11"/>
  <c r="E138" i="11"/>
  <c r="E67" i="11"/>
  <c r="E17" i="11"/>
  <c r="E57" i="11"/>
  <c r="E119" i="11"/>
  <c r="E149" i="11"/>
  <c r="E60" i="11"/>
  <c r="E167" i="11"/>
  <c r="E172" i="11"/>
  <c r="E41" i="11"/>
  <c r="E27" i="11"/>
  <c r="E139" i="11"/>
  <c r="E175" i="11"/>
  <c r="E63" i="11"/>
  <c r="E59" i="11"/>
  <c r="E126" i="11"/>
  <c r="E116" i="1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E74" i="11"/>
  <c r="E62" i="11"/>
  <c r="E169" i="11"/>
  <c r="E174" i="11"/>
  <c r="E20" i="11"/>
  <c r="E37" i="11"/>
  <c r="E147" i="11"/>
  <c r="E101" i="11"/>
  <c r="E150" i="11"/>
  <c r="E79" i="11"/>
  <c r="E40" i="11"/>
  <c r="E155" i="11"/>
  <c r="E124" i="11"/>
  <c r="E35" i="11"/>
  <c r="E49" i="11"/>
  <c r="E122" i="11"/>
  <c r="E97" i="11"/>
  <c r="E43" i="11"/>
  <c r="E84" i="11"/>
  <c r="E140" i="11"/>
  <c r="E39" i="11"/>
  <c r="E141" i="11"/>
  <c r="E77" i="11"/>
  <c r="E81" i="11"/>
  <c r="E125" i="11"/>
  <c r="E110" i="11"/>
  <c r="E157" i="11"/>
  <c r="E25" i="11"/>
  <c r="E104" i="11"/>
  <c r="E145" i="11"/>
  <c r="E93" i="11"/>
  <c r="E61" i="11"/>
  <c r="E68" i="11"/>
  <c r="E176" i="11"/>
  <c r="E72" i="11"/>
  <c r="E99" i="1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E36" i="11"/>
  <c r="E103" i="11"/>
  <c r="E163" i="11"/>
  <c r="E168" i="11"/>
  <c r="E31" i="11"/>
  <c r="E11" i="11"/>
  <c r="E50" i="11"/>
  <c r="E130" i="11"/>
  <c r="E166" i="11"/>
  <c r="E78" i="11"/>
  <c r="E156" i="11"/>
  <c r="E154" i="11"/>
  <c r="E83" i="11"/>
  <c r="E66" i="11"/>
  <c r="E30" i="11"/>
  <c r="E12" i="11"/>
  <c r="E95" i="11"/>
  <c r="E134" i="11"/>
  <c r="E106" i="11"/>
  <c r="E46" i="11"/>
  <c r="E51" i="1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8" i="2"/>
  <c r="U3" i="2"/>
  <c r="U68" i="2" s="1"/>
  <c r="T68" i="2"/>
  <c r="V68" i="2"/>
  <c r="W68" i="2"/>
  <c r="X3" i="2"/>
  <c r="X68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X597" i="3"/>
  <c r="Y597" i="3"/>
  <c r="Z3" i="3"/>
  <c r="Z597" i="3" s="1"/>
  <c r="W18" i="3"/>
  <c r="W597" i="3" s="1"/>
  <c r="O119" i="13" l="1"/>
  <c r="Q119" i="13" s="1"/>
  <c r="O14" i="13"/>
  <c r="Q14" i="13" s="1"/>
  <c r="O57" i="13"/>
  <c r="Q57" i="13" s="1"/>
  <c r="O169" i="13"/>
  <c r="Q169" i="13" s="1"/>
  <c r="O153" i="13"/>
  <c r="Q153" i="13" s="1"/>
  <c r="O137" i="13"/>
  <c r="Q137" i="13" s="1"/>
  <c r="O121" i="13"/>
  <c r="Q121" i="13" s="1"/>
  <c r="O105" i="13"/>
  <c r="Q105" i="13" s="1"/>
  <c r="O89" i="13"/>
  <c r="Q89" i="13" s="1"/>
  <c r="O73" i="13"/>
  <c r="Q73" i="13" s="1"/>
  <c r="O41" i="13"/>
  <c r="Q41" i="13" s="1"/>
  <c r="O25" i="13"/>
  <c r="Q25" i="13" s="1"/>
  <c r="O108" i="13"/>
  <c r="Q108" i="13" s="1"/>
  <c r="O92" i="13"/>
  <c r="Q92" i="13" s="1"/>
  <c r="O44" i="13"/>
  <c r="Q44" i="13" s="1"/>
  <c r="O28" i="13"/>
  <c r="Q28" i="13" s="1"/>
  <c r="O12" i="13"/>
  <c r="Q12" i="13" s="1"/>
  <c r="O180" i="13"/>
  <c r="Q180" i="13" s="1"/>
  <c r="O103" i="13"/>
  <c r="Q103" i="13" s="1"/>
  <c r="O87" i="13"/>
  <c r="Q87" i="13" s="1"/>
  <c r="O71" i="13"/>
  <c r="Q71" i="13" s="1"/>
  <c r="O39" i="13"/>
  <c r="Q39" i="13" s="1"/>
  <c r="O23" i="13"/>
  <c r="Q23" i="13" s="1"/>
  <c r="O66" i="13"/>
  <c r="Q66" i="13" s="1"/>
  <c r="O34" i="13"/>
  <c r="O97" i="13"/>
  <c r="Q97" i="13" s="1"/>
  <c r="O49" i="13"/>
  <c r="Q49" i="13" s="1"/>
  <c r="O33" i="13"/>
  <c r="Q33" i="13" s="1"/>
  <c r="O178" i="13"/>
  <c r="Q178" i="13" s="1"/>
  <c r="O146" i="13"/>
  <c r="O114" i="13"/>
  <c r="Q114" i="13" s="1"/>
  <c r="O82" i="13"/>
  <c r="Q82" i="13" s="1"/>
  <c r="O50" i="13"/>
  <c r="Q50" i="13" s="1"/>
  <c r="O18" i="13"/>
  <c r="Q18" i="13" s="1"/>
  <c r="O173" i="13"/>
  <c r="Q173" i="13" s="1"/>
  <c r="O141" i="13"/>
  <c r="Q141" i="13" s="1"/>
  <c r="O125" i="13"/>
  <c r="Q125" i="13" s="1"/>
  <c r="O109" i="13"/>
  <c r="Q109" i="13" s="1"/>
  <c r="O93" i="13"/>
  <c r="Q93" i="13" s="1"/>
  <c r="O77" i="13"/>
  <c r="Q77" i="13" s="1"/>
  <c r="O13" i="13"/>
  <c r="Q13" i="13" s="1"/>
  <c r="O104" i="13"/>
  <c r="Q104" i="13" s="1"/>
  <c r="O64" i="13"/>
  <c r="Q64" i="13" s="1"/>
  <c r="O48" i="13"/>
  <c r="Q48" i="13" s="1"/>
  <c r="O32" i="13"/>
  <c r="Q32" i="13" s="1"/>
  <c r="Q16" i="13"/>
  <c r="O148" i="13"/>
  <c r="Q148" i="13" s="1"/>
  <c r="O132" i="13"/>
  <c r="Q132" i="13" s="1"/>
  <c r="O116" i="13"/>
  <c r="Q116" i="13" s="1"/>
  <c r="O179" i="13"/>
  <c r="Q179" i="13" s="1"/>
  <c r="O51" i="13"/>
  <c r="Q51" i="13" s="1"/>
  <c r="O35" i="13"/>
  <c r="Q35" i="13" s="1"/>
  <c r="O19" i="13"/>
  <c r="Q19" i="13" s="1"/>
  <c r="O174" i="13"/>
  <c r="Q174" i="13" s="1"/>
  <c r="O158" i="13"/>
  <c r="Q158" i="13" s="1"/>
  <c r="O142" i="13"/>
  <c r="Q142" i="13" s="1"/>
  <c r="O126" i="13"/>
  <c r="Q126" i="13" s="1"/>
  <c r="O110" i="13"/>
  <c r="Q110" i="13" s="1"/>
  <c r="O94" i="13"/>
  <c r="Q94" i="13" s="1"/>
  <c r="O78" i="13"/>
  <c r="Q78" i="13" s="1"/>
  <c r="O62" i="13"/>
  <c r="Q62" i="13" s="1"/>
  <c r="O46" i="13"/>
  <c r="Q46" i="13" s="1"/>
  <c r="O30" i="13"/>
  <c r="Q30" i="13" s="1"/>
  <c r="O150" i="13"/>
  <c r="Q150" i="13" s="1"/>
  <c r="O134" i="13"/>
  <c r="Q134" i="13" s="1"/>
  <c r="O118" i="13"/>
  <c r="O102" i="13"/>
  <c r="Q102" i="13" s="1"/>
  <c r="O86" i="13"/>
  <c r="Q86" i="13" s="1"/>
  <c r="O70" i="13"/>
  <c r="Q70" i="13" s="1"/>
  <c r="O54" i="13"/>
  <c r="Q54" i="13" s="1"/>
  <c r="O38" i="13"/>
  <c r="Q38" i="13" s="1"/>
  <c r="O177" i="13"/>
  <c r="Q177" i="13" s="1"/>
  <c r="O161" i="13"/>
  <c r="Q161" i="13" s="1"/>
  <c r="O145" i="13"/>
  <c r="Q145" i="13" s="1"/>
  <c r="O129" i="13"/>
  <c r="Q129" i="13" s="1"/>
  <c r="O76" i="13"/>
  <c r="Q76" i="13" s="1"/>
  <c r="O113" i="13"/>
  <c r="Q113" i="13" s="1"/>
  <c r="O65" i="13"/>
  <c r="Q65" i="13" s="1"/>
  <c r="Q17" i="13"/>
  <c r="O160" i="13"/>
  <c r="Q160" i="13" s="1"/>
  <c r="O172" i="13"/>
  <c r="Q172" i="13" s="1"/>
  <c r="O124" i="13"/>
  <c r="Q124" i="13" s="1"/>
  <c r="O167" i="13"/>
  <c r="Q167" i="13" s="1"/>
  <c r="O55" i="13"/>
  <c r="Q55" i="13" s="1"/>
  <c r="O29" i="13"/>
  <c r="Q29" i="13" s="1"/>
  <c r="Q146" i="13"/>
  <c r="Q36" i="13"/>
  <c r="Q154" i="13"/>
  <c r="Q122" i="13"/>
  <c r="Q117" i="13"/>
  <c r="Q155" i="13"/>
  <c r="Q81" i="13"/>
  <c r="Q85" i="13"/>
  <c r="Q165" i="13"/>
  <c r="Q101" i="13"/>
  <c r="I172" i="8"/>
  <c r="K172" i="8" s="1"/>
  <c r="Q79" i="13"/>
  <c r="Q47" i="13"/>
  <c r="Q31" i="13"/>
  <c r="Q15" i="13"/>
  <c r="Q131" i="13"/>
  <c r="Q99" i="13"/>
  <c r="Q83" i="13"/>
  <c r="Q67" i="13"/>
  <c r="Q61" i="13"/>
  <c r="Q127" i="13"/>
  <c r="Q111" i="13"/>
  <c r="Q95" i="13"/>
  <c r="Q24" i="13"/>
  <c r="Q175" i="13"/>
  <c r="Q143" i="13"/>
  <c r="Q159" i="13"/>
  <c r="Q52" i="13"/>
  <c r="Q20" i="13"/>
  <c r="Q147" i="13"/>
  <c r="Q163" i="13"/>
  <c r="Q34" i="13"/>
  <c r="Q171" i="13"/>
  <c r="Q139" i="13"/>
  <c r="Q123" i="13"/>
  <c r="Q107" i="13"/>
  <c r="Q91" i="13"/>
  <c r="Q75" i="13"/>
  <c r="Q59" i="13"/>
  <c r="Q43" i="13"/>
  <c r="Q27" i="13"/>
  <c r="Q11" i="13"/>
  <c r="Q45" i="13"/>
  <c r="Q151" i="13"/>
  <c r="Q69" i="13"/>
  <c r="Q149" i="13"/>
  <c r="Q10" i="13"/>
  <c r="Q133" i="13"/>
  <c r="Q164" i="13"/>
  <c r="Q156" i="13"/>
  <c r="Q140" i="13"/>
  <c r="Q60" i="13"/>
  <c r="Q72" i="13"/>
  <c r="Q56" i="13"/>
  <c r="Q40" i="13"/>
  <c r="Q135" i="13"/>
  <c r="Q100" i="13"/>
  <c r="Q84" i="13"/>
  <c r="Q68" i="13"/>
  <c r="Q168" i="13"/>
  <c r="Q152" i="13"/>
  <c r="Q136" i="13"/>
  <c r="Q120" i="13"/>
  <c r="Q58" i="13"/>
  <c r="Q42" i="13"/>
  <c r="Q26" i="13"/>
  <c r="Q138" i="13"/>
  <c r="Q106" i="13"/>
  <c r="Q74" i="13"/>
  <c r="Q176" i="13"/>
  <c r="Q144" i="13"/>
  <c r="Q128" i="13"/>
  <c r="Q112" i="13"/>
  <c r="Q96" i="13"/>
  <c r="Q80" i="13"/>
  <c r="Q22" i="13"/>
  <c r="Q166" i="13"/>
  <c r="Q130" i="13"/>
  <c r="Q162" i="13"/>
  <c r="Q98" i="13"/>
  <c r="Q170" i="13"/>
  <c r="E7" i="13"/>
  <c r="E8" i="13"/>
  <c r="I26" i="8"/>
  <c r="K26" i="8" s="1"/>
  <c r="I34" i="8"/>
  <c r="K34" i="8" s="1"/>
  <c r="J117" i="11"/>
  <c r="L117" i="11" s="1"/>
  <c r="J99" i="11"/>
  <c r="L99" i="11" s="1"/>
  <c r="J85" i="11"/>
  <c r="L85" i="11" s="1"/>
  <c r="J175" i="11"/>
  <c r="L175" i="11" s="1"/>
  <c r="J90" i="11"/>
  <c r="L90" i="11" s="1"/>
  <c r="J154" i="11"/>
  <c r="L154" i="11" s="1"/>
  <c r="J140" i="11"/>
  <c r="L140" i="11" s="1"/>
  <c r="J42" i="11"/>
  <c r="L42" i="11" s="1"/>
  <c r="J80" i="11"/>
  <c r="L80" i="11" s="1"/>
  <c r="J134" i="11"/>
  <c r="L134" i="11" s="1"/>
  <c r="J11" i="11"/>
  <c r="L11" i="11" s="1"/>
  <c r="J35" i="11"/>
  <c r="L35" i="11" s="1"/>
  <c r="J79" i="11"/>
  <c r="L79" i="11" s="1"/>
  <c r="J153" i="11"/>
  <c r="L153" i="11" s="1"/>
  <c r="J96" i="11"/>
  <c r="L96" i="11" s="1"/>
  <c r="J133" i="11"/>
  <c r="L133" i="11" s="1"/>
  <c r="J63" i="11"/>
  <c r="L63" i="11" s="1"/>
  <c r="J129" i="11"/>
  <c r="L129" i="11" s="1"/>
  <c r="J93" i="11"/>
  <c r="L93" i="11" s="1"/>
  <c r="J169" i="11"/>
  <c r="L169" i="11" s="1"/>
  <c r="J167" i="11"/>
  <c r="L167" i="11" s="1"/>
  <c r="J57" i="11"/>
  <c r="L57" i="11" s="1"/>
  <c r="J160" i="11"/>
  <c r="L160" i="11" s="1"/>
  <c r="J170" i="11"/>
  <c r="L170" i="11" s="1"/>
  <c r="J116" i="11"/>
  <c r="L116" i="11" s="1"/>
  <c r="J110" i="11"/>
  <c r="L110" i="11" s="1"/>
  <c r="J141" i="11"/>
  <c r="L141" i="11" s="1"/>
  <c r="J121" i="11"/>
  <c r="L121" i="11" s="1"/>
  <c r="J26" i="11"/>
  <c r="L26" i="11" s="1"/>
  <c r="J78" i="11"/>
  <c r="L78" i="11" s="1"/>
  <c r="J70" i="11"/>
  <c r="L70" i="11" s="1"/>
  <c r="J51" i="11"/>
  <c r="L51" i="11" s="1"/>
  <c r="J104" i="11"/>
  <c r="L104" i="11" s="1"/>
  <c r="J125" i="11"/>
  <c r="L125" i="11" s="1"/>
  <c r="J97" i="11"/>
  <c r="L97" i="11" s="1"/>
  <c r="J73" i="11"/>
  <c r="L73" i="11" s="1"/>
  <c r="J44" i="11"/>
  <c r="L44" i="11" s="1"/>
  <c r="J166" i="11"/>
  <c r="L166" i="11" s="1"/>
  <c r="J39" i="11"/>
  <c r="L39" i="11" s="1"/>
  <c r="J131" i="11"/>
  <c r="L131" i="11" s="1"/>
  <c r="J47" i="11"/>
  <c r="L47" i="11" s="1"/>
  <c r="G7" i="13"/>
  <c r="G8" i="13"/>
  <c r="G5" i="13"/>
  <c r="J64" i="11"/>
  <c r="L64" i="11" s="1"/>
  <c r="J179" i="11"/>
  <c r="L179" i="11" s="1"/>
  <c r="J137" i="11"/>
  <c r="L137" i="11" s="1"/>
  <c r="J40" i="11"/>
  <c r="L40" i="11" s="1"/>
  <c r="J147" i="11"/>
  <c r="L147" i="11" s="1"/>
  <c r="J22" i="11"/>
  <c r="L22" i="11" s="1"/>
  <c r="J120" i="11"/>
  <c r="L120" i="11" s="1"/>
  <c r="J135" i="11"/>
  <c r="L135" i="11" s="1"/>
  <c r="J30" i="11"/>
  <c r="L30" i="11" s="1"/>
  <c r="J58" i="11"/>
  <c r="L58" i="11" s="1"/>
  <c r="J113" i="11"/>
  <c r="L113" i="11" s="1"/>
  <c r="J143" i="11"/>
  <c r="L143" i="11" s="1"/>
  <c r="J165" i="11"/>
  <c r="L165" i="11" s="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L60" i="11" s="1"/>
  <c r="J112" i="11"/>
  <c r="L112" i="11" s="1"/>
  <c r="J148" i="11"/>
  <c r="L148" i="11" s="1"/>
  <c r="J177" i="11"/>
  <c r="L177" i="11" s="1"/>
  <c r="J83" i="11"/>
  <c r="L83" i="11" s="1"/>
  <c r="J31" i="11"/>
  <c r="L31" i="11" s="1"/>
  <c r="J91" i="11"/>
  <c r="L91" i="11" s="1"/>
  <c r="J105" i="11"/>
  <c r="L105" i="11" s="1"/>
  <c r="J68" i="11"/>
  <c r="L68" i="11" s="1"/>
  <c r="J67" i="11"/>
  <c r="L67" i="11" s="1"/>
  <c r="J48" i="11"/>
  <c r="L48" i="11" s="1"/>
  <c r="J66" i="11"/>
  <c r="L66" i="11" s="1"/>
  <c r="J144" i="11"/>
  <c r="L144" i="11" s="1"/>
  <c r="J95" i="11"/>
  <c r="L95" i="11" s="1"/>
  <c r="J74" i="11"/>
  <c r="L74" i="11" s="1"/>
  <c r="J14" i="11"/>
  <c r="L14" i="11" s="1"/>
  <c r="J108" i="11"/>
  <c r="L108" i="11" s="1"/>
  <c r="J21" i="11"/>
  <c r="L21" i="11" s="1"/>
  <c r="J94" i="11"/>
  <c r="J41" i="11"/>
  <c r="L41" i="11" s="1"/>
  <c r="J100" i="11"/>
  <c r="L100" i="11" s="1"/>
  <c r="J33" i="11"/>
  <c r="L33" i="11" s="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L53" i="11" s="1"/>
  <c r="J54" i="11"/>
  <c r="L54" i="11" s="1"/>
  <c r="J168" i="11"/>
  <c r="L168" i="11" s="1"/>
  <c r="J25" i="11"/>
  <c r="L25" i="11" s="1"/>
  <c r="J81" i="11"/>
  <c r="L81" i="11" s="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L77" i="11" s="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L27" i="11" s="1"/>
  <c r="J162" i="11"/>
  <c r="L162" i="11" s="1"/>
  <c r="J24" i="11"/>
  <c r="L24" i="11" s="1"/>
  <c r="J65" i="11"/>
  <c r="L65" i="11" s="1"/>
  <c r="J82" i="11"/>
  <c r="L82" i="11" s="1"/>
  <c r="J142" i="11"/>
  <c r="L142" i="11" s="1"/>
  <c r="P6" i="13"/>
  <c r="K6" i="9"/>
  <c r="Q157" i="13"/>
  <c r="Q118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5" i="13"/>
  <c r="K6" i="11"/>
  <c r="J131" i="9"/>
  <c r="L131" i="9" s="1"/>
  <c r="J10" i="9"/>
  <c r="L10" i="9" s="1"/>
  <c r="I88" i="8"/>
  <c r="K88" i="8" s="1"/>
  <c r="I134" i="8"/>
  <c r="K134" i="8" s="1"/>
  <c r="I56" i="8"/>
  <c r="K56" i="8" s="1"/>
  <c r="I115" i="8"/>
  <c r="K115" i="8" s="1"/>
  <c r="I22" i="8"/>
  <c r="K22" i="8" s="1"/>
  <c r="I21" i="8"/>
  <c r="K21" i="8" s="1"/>
  <c r="I147" i="8"/>
  <c r="K147" i="8" s="1"/>
  <c r="I36" i="8"/>
  <c r="K36" i="8" s="1"/>
  <c r="I118" i="8"/>
  <c r="K118" i="8" s="1"/>
  <c r="I84" i="8"/>
  <c r="K84" i="8" s="1"/>
  <c r="J144" i="9"/>
  <c r="L144" i="9" s="1"/>
  <c r="J95" i="9"/>
  <c r="L95" i="9" s="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I170" i="8"/>
  <c r="K170" i="8" s="1"/>
  <c r="I113" i="8"/>
  <c r="K113" i="8" s="1"/>
  <c r="I183" i="8"/>
  <c r="K183" i="8" s="1"/>
  <c r="J146" i="9"/>
  <c r="L146" i="9" s="1"/>
  <c r="G8" i="11"/>
  <c r="G5" i="11"/>
  <c r="G63" i="6"/>
  <c r="I63" i="6" s="1"/>
  <c r="J128" i="9"/>
  <c r="L128" i="9" s="1"/>
  <c r="G7" i="11"/>
  <c r="J112" i="9"/>
  <c r="L112" i="9" s="1"/>
  <c r="F5" i="11"/>
  <c r="F8" i="11"/>
  <c r="I45" i="8"/>
  <c r="K45" i="8" s="1"/>
  <c r="I54" i="8"/>
  <c r="K54" i="8" s="1"/>
  <c r="F7" i="11"/>
  <c r="I65" i="8"/>
  <c r="K65" i="8" s="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K169" i="8" s="1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G24" i="6"/>
  <c r="I24" i="6" s="1"/>
  <c r="G7" i="6"/>
  <c r="I7" i="6" s="1"/>
  <c r="G5" i="8"/>
  <c r="F5" i="6"/>
  <c r="E5" i="8"/>
  <c r="K143" i="8"/>
  <c r="F5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O8" i="13" l="1"/>
  <c r="O7" i="13"/>
  <c r="E6" i="13"/>
  <c r="G6" i="13"/>
  <c r="F6" i="13"/>
  <c r="O5" i="13"/>
  <c r="Q88" i="13"/>
  <c r="Q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J6" i="9"/>
  <c r="J6" i="11"/>
  <c r="L7" i="11"/>
  <c r="L6" i="11" s="1"/>
  <c r="L7" i="9"/>
  <c r="L6" i="9" s="1"/>
  <c r="J6" i="13" l="1"/>
  <c r="Q8" i="13"/>
  <c r="Q7" i="13" l="1"/>
  <c r="Q6" i="13" s="1"/>
  <c r="O6" i="13"/>
  <c r="L6" i="13" l="1"/>
  <c r="Y2" i="12"/>
</calcChain>
</file>

<file path=xl/sharedStrings.xml><?xml version="1.0" encoding="utf-8"?>
<sst xmlns="http://schemas.openxmlformats.org/spreadsheetml/2006/main" count="9881" uniqueCount="3895">
  <si>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</si>
  <si>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</si>
  <si>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</si>
  <si>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</si>
  <si>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</si>
  <si>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</si>
  <si>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</si>
  <si>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</si>
  <si>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</si>
  <si>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</si>
  <si>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</si>
  <si>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</si>
  <si>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</si>
  <si>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</si>
  <si>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</si>
  <si>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</si>
  <si>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</si>
  <si>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</si>
  <si>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</si>
  <si>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</si>
  <si>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</si>
  <si>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</si>
  <si>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</si>
  <si>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</si>
  <si>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</si>
  <si>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</si>
  <si>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</si>
  <si>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</si>
  <si>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</si>
  <si>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</si>
  <si>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</si>
  <si>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</si>
  <si>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</si>
  <si>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</si>
  <si>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</si>
  <si>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</si>
  <si>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</si>
  <si>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</si>
  <si>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</si>
  <si>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</si>
  <si>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</si>
  <si>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</si>
  <si>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</si>
  <si>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</si>
  <si>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</si>
  <si>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</si>
  <si>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</si>
  <si>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</si>
  <si>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</si>
  <si>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</si>
  <si>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</si>
  <si>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</si>
  <si>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</si>
  <si>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</si>
  <si>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</si>
  <si>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</si>
  <si>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</si>
  <si>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</si>
  <si>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</si>
  <si>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</si>
  <si>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</si>
  <si>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</si>
  <si>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</si>
  <si>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</si>
  <si>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</si>
  <si>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</si>
  <si>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</si>
  <si>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</si>
  <si>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</si>
  <si>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</si>
  <si>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</si>
  <si>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</si>
  <si>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</si>
  <si>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</si>
  <si>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</si>
  <si>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</si>
  <si>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</si>
  <si>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</si>
  <si>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</si>
  <si>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</si>
  <si>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</si>
  <si>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</si>
  <si>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</si>
  <si>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</si>
  <si>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</si>
  <si>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</si>
  <si>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</si>
  <si>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</si>
  <si>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</si>
  <si>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</si>
  <si>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</si>
  <si>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</si>
  <si>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</si>
  <si>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</si>
  <si>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</si>
  <si>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</si>
  <si>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</si>
  <si>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</si>
  <si>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</si>
  <si>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</si>
  <si>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</si>
  <si>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</si>
  <si>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</si>
  <si>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</si>
  <si>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</si>
  <si>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</si>
  <si>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</si>
  <si>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</si>
  <si>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</si>
  <si>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</si>
  <si>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</si>
  <si>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</si>
  <si>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</si>
  <si>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</si>
  <si>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</si>
  <si>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</si>
  <si>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</si>
  <si>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</si>
  <si>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</si>
  <si>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</si>
  <si>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</si>
  <si>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</si>
  <si>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</si>
  <si>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</si>
  <si>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</si>
  <si>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</si>
  <si>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</si>
  <si>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</si>
  <si>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</si>
  <si>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</si>
  <si>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</si>
  <si>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</si>
  <si>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</si>
  <si>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</si>
  <si>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</si>
  <si>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</si>
  <si>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</si>
  <si>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</si>
  <si>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</si>
  <si>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</si>
  <si>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</si>
  <si>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</si>
  <si>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</si>
  <si>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</si>
  <si>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</si>
  <si>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</si>
  <si>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</si>
  <si>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</si>
  <si>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</si>
  <si>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</si>
  <si>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</si>
  <si>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</si>
  <si>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</si>
  <si>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</si>
  <si>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</si>
  <si>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</si>
  <si>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</si>
  <si>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</si>
  <si>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</si>
  <si>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</si>
  <si>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</si>
  <si>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</si>
  <si>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</si>
  <si>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</si>
  <si>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</si>
  <si>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</si>
  <si>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</si>
  <si>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</si>
  <si>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</si>
  <si>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</si>
  <si>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</si>
  <si>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</si>
  <si>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</si>
  <si>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</si>
  <si>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</si>
  <si>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</si>
  <si>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</si>
  <si>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</si>
  <si>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</si>
  <si>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</si>
  <si>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</si>
  <si>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</si>
  <si>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</si>
  <si>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</si>
  <si>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</si>
  <si>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</si>
  <si>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</si>
  <si>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</si>
  <si>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</si>
  <si>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</si>
  <si>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</si>
  <si>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</si>
  <si>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</si>
  <si>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</si>
  <si>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</si>
  <si>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</si>
  <si>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</si>
  <si>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</si>
  <si>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</si>
  <si>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</si>
  <si>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</si>
  <si>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</si>
  <si>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</si>
  <si>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</si>
  <si>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</si>
  <si>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</si>
  <si>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</si>
  <si>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</si>
  <si>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</si>
  <si>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</si>
  <si>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</si>
  <si>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</si>
  <si>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</si>
  <si>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</si>
  <si>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</si>
  <si>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</si>
  <si>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</si>
  <si>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</si>
  <si>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</si>
  <si>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</si>
  <si>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</si>
  <si>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</si>
  <si>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</si>
  <si>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</si>
  <si>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</si>
  <si>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</si>
  <si>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</si>
  <si>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</si>
  <si>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</si>
  <si>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</si>
  <si>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</si>
  <si>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</si>
  <si>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</si>
  <si>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</si>
  <si>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</si>
  <si>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</si>
  <si>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</si>
  <si>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</si>
  <si>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</si>
  <si>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</si>
  <si>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</si>
  <si>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</si>
  <si>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</si>
  <si>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</si>
  <si>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</si>
  <si>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</si>
  <si>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</si>
  <si>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</si>
  <si>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</si>
  <si>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</si>
  <si>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</si>
  <si>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</si>
  <si>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</si>
  <si>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</si>
  <si>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</si>
  <si>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</si>
  <si>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</si>
  <si>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</si>
  <si>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</si>
  <si>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</si>
  <si>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</si>
  <si>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</si>
  <si>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</si>
  <si>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</si>
  <si>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</si>
  <si>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</si>
  <si>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</si>
  <si>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</si>
  <si>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</si>
  <si>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</si>
  <si>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</si>
  <si>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</si>
  <si>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</si>
  <si>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</si>
  <si>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</si>
  <si>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</si>
  <si>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</si>
  <si>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</si>
  <si>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</si>
  <si>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</si>
  <si>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</si>
  <si>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</si>
  <si>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</si>
  <si>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</si>
  <si>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</si>
  <si>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</si>
  <si>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</si>
  <si>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</si>
  <si>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</si>
  <si>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</si>
  <si>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</si>
  <si>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</si>
  <si>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</si>
  <si>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</si>
  <si>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</si>
  <si>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</si>
  <si>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</si>
  <si>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</si>
  <si>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</si>
  <si>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</si>
  <si>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</si>
  <si>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</si>
  <si>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</si>
  <si>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</si>
  <si>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</si>
  <si>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</si>
  <si>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</si>
  <si>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</si>
  <si>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</si>
  <si>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</si>
  <si>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</si>
  <si>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</si>
  <si>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</si>
  <si>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</si>
  <si>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</si>
  <si>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</si>
  <si>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</si>
  <si>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</si>
  <si>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</si>
  <si>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</si>
  <si>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</si>
  <si>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</si>
  <si>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</si>
  <si>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</si>
  <si>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</si>
  <si>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</si>
  <si>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</si>
  <si>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</si>
  <si>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</si>
  <si>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</si>
  <si>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</si>
  <si>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</si>
  <si>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</si>
  <si>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</si>
  <si>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</si>
  <si>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</si>
  <si>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</si>
  <si>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</si>
  <si>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</si>
  <si>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</si>
  <si>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</si>
  <si>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</si>
  <si>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</si>
  <si>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</si>
  <si>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</si>
  <si>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</si>
  <si>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</si>
  <si>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</si>
  <si>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</si>
  <si>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</si>
  <si>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</si>
  <si>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</si>
  <si>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</si>
  <si>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</si>
  <si>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</si>
  <si>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</si>
  <si>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</si>
  <si>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</si>
  <si>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</si>
  <si>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</si>
  <si>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</si>
  <si>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</si>
  <si>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</si>
  <si>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</si>
  <si>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</si>
  <si>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</si>
  <si>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</si>
  <si>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</si>
  <si>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</si>
  <si>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</si>
  <si>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</si>
  <si>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</si>
  <si>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</si>
  <si>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</si>
  <si>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</si>
  <si>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</si>
  <si>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</si>
  <si>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</si>
  <si>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</si>
  <si>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</si>
  <si>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</si>
  <si>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</si>
  <si>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</si>
  <si>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</si>
  <si>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</si>
  <si>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</si>
  <si>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</si>
  <si>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</si>
  <si>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</si>
  <si>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</si>
  <si>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</si>
  <si>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</si>
  <si>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</si>
  <si>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</si>
  <si>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</si>
  <si>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</si>
  <si>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</si>
  <si>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</si>
  <si>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</si>
  <si>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</si>
  <si>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</si>
  <si>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</si>
  <si>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</si>
  <si>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</si>
  <si>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</si>
  <si>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</si>
  <si>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</si>
  <si>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</si>
  <si>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</si>
  <si>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</si>
  <si>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</si>
  <si>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</si>
  <si>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</si>
  <si>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</si>
  <si>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</si>
  <si>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</si>
  <si>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</si>
  <si>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</si>
  <si>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</si>
  <si>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</si>
  <si>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</si>
  <si>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</si>
  <si>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</si>
  <si>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</si>
  <si>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</si>
  <si>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</si>
  <si>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</si>
  <si>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</si>
  <si>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</si>
  <si>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</si>
  <si>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</si>
  <si>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</si>
  <si>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</si>
  <si>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</si>
  <si>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</si>
  <si>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</si>
  <si>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</si>
  <si>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</si>
  <si>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</si>
  <si>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</si>
  <si>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</si>
  <si>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</si>
  <si>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</si>
  <si>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</si>
  <si>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</si>
  <si>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</si>
  <si>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</si>
  <si>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</si>
  <si>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</si>
  <si>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</si>
  <si>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</si>
  <si>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</si>
  <si>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</si>
  <si>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</si>
  <si>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</si>
  <si>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</si>
  <si>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</si>
  <si>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</si>
  <si>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</si>
  <si>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</si>
  <si>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</si>
  <si>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</si>
  <si>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</si>
  <si>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</si>
  <si>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</si>
  <si>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</si>
  <si>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</si>
  <si>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</si>
  <si>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</si>
  <si>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</si>
  <si>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</si>
  <si>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</si>
  <si>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</si>
  <si>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</si>
  <si>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</si>
  <si>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</si>
  <si>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</si>
  <si>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</si>
  <si>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</si>
  <si>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</si>
  <si>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</si>
  <si>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</si>
  <si>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</si>
  <si>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</si>
  <si>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</si>
  <si>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</si>
  <si>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</si>
  <si>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</si>
  <si>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</si>
  <si>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</si>
  <si>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</si>
  <si>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</si>
  <si>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</si>
  <si>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</si>
  <si>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</si>
  <si>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</si>
  <si>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</si>
  <si>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</si>
  <si>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</si>
  <si>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</si>
  <si>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</si>
  <si>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</si>
  <si>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</si>
  <si>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</si>
  <si>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</si>
  <si>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</si>
  <si>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</si>
  <si>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</si>
  <si>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</si>
  <si>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</si>
  <si>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</si>
  <si>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</si>
  <si>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</si>
  <si>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</si>
  <si>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</si>
  <si>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</si>
  <si>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</si>
  <si>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</si>
  <si>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</si>
  <si>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</si>
  <si>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</si>
  <si>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</si>
  <si>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</si>
  <si>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</si>
  <si>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</si>
  <si>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</si>
  <si>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</si>
  <si>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</si>
  <si>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</si>
  <si>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</si>
  <si>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</si>
  <si>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</si>
  <si>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</si>
  <si>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</si>
  <si>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</si>
  <si>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</si>
  <si>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</si>
  <si>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</si>
  <si>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</si>
  <si>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</si>
  <si>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</si>
  <si>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</si>
  <si>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</si>
  <si>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</si>
  <si>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</si>
  <si>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</si>
  <si>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</si>
  <si>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</si>
  <si>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</si>
  <si>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</si>
  <si>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</si>
  <si>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</si>
  <si>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</si>
  <si>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</si>
  <si>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</si>
  <si>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</si>
  <si>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</si>
  <si>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</si>
  <si>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</si>
  <si>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</si>
  <si>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</si>
  <si>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</si>
  <si>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</si>
  <si>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</si>
  <si>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</si>
  <si>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</si>
  <si>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</si>
  <si>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</si>
  <si>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</si>
  <si>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</si>
  <si>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</si>
  <si>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</si>
  <si>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</si>
  <si>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</si>
  <si>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</si>
  <si>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</si>
  <si>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</si>
  <si>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</si>
  <si>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</si>
  <si>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</si>
  <si>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</si>
  <si>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</si>
  <si>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</si>
  <si>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</si>
  <si>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</si>
  <si>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</si>
  <si>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</si>
  <si>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</si>
  <si>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</si>
  <si>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</si>
  <si>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</si>
  <si>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</si>
  <si>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</si>
  <si>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</si>
  <si>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</si>
  <si>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</si>
  <si>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</si>
  <si>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</si>
  <si>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</si>
  <si>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</si>
  <si>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</si>
  <si>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</si>
  <si>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</si>
  <si>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</si>
  <si>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</si>
  <si>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</si>
  <si>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</si>
  <si>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</si>
  <si>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</si>
  <si>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</si>
  <si>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</si>
  <si>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</si>
  <si>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</si>
  <si>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</si>
  <si>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</si>
  <si>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</si>
  <si>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</si>
  <si>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</si>
  <si>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</si>
  <si>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</si>
  <si>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</si>
  <si>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</si>
  <si>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</si>
  <si>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</si>
  <si>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</si>
  <si>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</si>
  <si>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</si>
  <si>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</si>
  <si>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</si>
  <si>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</si>
  <si>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</si>
  <si>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</si>
  <si>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</si>
  <si>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</si>
  <si>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</si>
  <si>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</si>
  <si>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</si>
  <si>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</si>
  <si>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</si>
  <si>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</si>
  <si>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</si>
  <si>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</si>
  <si>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</si>
  <si>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</si>
  <si>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</si>
  <si>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</si>
  <si>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</si>
  <si>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</si>
  <si>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</si>
  <si>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</si>
  <si>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</si>
  <si>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</si>
  <si>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</si>
  <si>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</si>
  <si>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</si>
  <si>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</si>
  <si>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</si>
  <si>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</si>
  <si>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</si>
  <si>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</si>
  <si>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</si>
  <si>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</si>
  <si>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</si>
  <si>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</si>
  <si>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</si>
  <si>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</si>
  <si>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</si>
  <si>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</si>
  <si>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</si>
  <si>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</si>
  <si>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</si>
  <si>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</si>
  <si>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</si>
  <si>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</si>
  <si>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</si>
  <si>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</si>
  <si>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</si>
  <si>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</si>
  <si>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</si>
  <si>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</si>
  <si>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</si>
  <si>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</si>
  <si>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</si>
  <si>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</si>
  <si>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</si>
  <si>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</si>
  <si>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</si>
  <si>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</si>
  <si>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</si>
  <si>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</si>
  <si>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</si>
  <si>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</si>
  <si>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</si>
  <si>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</si>
  <si>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</si>
  <si>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</si>
  <si>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</si>
  <si>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</si>
  <si>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</si>
  <si>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</si>
  <si>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</si>
  <si>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</si>
  <si>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</si>
  <si>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</si>
  <si>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</si>
  <si>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</si>
  <si>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</si>
  <si>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</si>
  <si>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</si>
  <si>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</si>
  <si>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</si>
  <si>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</si>
  <si>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</si>
  <si>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</si>
  <si>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</si>
  <si>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</si>
  <si>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</si>
  <si>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</si>
  <si>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</si>
  <si>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</si>
  <si>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</si>
  <si>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</si>
  <si>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</si>
  <si>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</si>
  <si>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</si>
  <si>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</si>
  <si>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</si>
  <si>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</si>
  <si>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</si>
  <si>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</si>
  <si>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</si>
  <si>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</si>
  <si>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</si>
  <si>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</si>
  <si>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</si>
  <si>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</si>
  <si>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</si>
  <si>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</si>
  <si>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</si>
  <si>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</si>
  <si>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</si>
  <si>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</si>
  <si>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</si>
  <si>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</si>
  <si>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</si>
  <si>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</si>
  <si>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</si>
  <si>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</si>
  <si>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</si>
  <si>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</si>
  <si>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</si>
  <si>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</si>
  <si>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</si>
  <si>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</si>
  <si>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</si>
  <si>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</si>
  <si>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</si>
  <si>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</si>
  <si>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</si>
  <si>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</si>
  <si>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</si>
  <si>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</si>
  <si>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</si>
  <si>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</si>
  <si>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</si>
  <si>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</si>
  <si>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</si>
  <si>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</si>
  <si>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</si>
  <si>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</si>
  <si>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</si>
  <si>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</si>
  <si>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</si>
  <si>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</si>
  <si>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</si>
  <si>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</si>
  <si>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</si>
  <si>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</si>
  <si>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</si>
  <si>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</si>
  <si>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</si>
  <si>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</si>
  <si>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</si>
  <si>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</si>
  <si>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</si>
  <si>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</si>
  <si>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</si>
  <si>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</si>
  <si>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</si>
  <si>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</si>
  <si>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</si>
  <si>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</si>
  <si>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</si>
  <si>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</si>
  <si>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</si>
  <si>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</si>
  <si>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</si>
  <si>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</si>
  <si>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</si>
  <si>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</si>
  <si>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</si>
  <si>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</si>
  <si>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</si>
  <si>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</si>
  <si>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</si>
  <si>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</si>
  <si>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</si>
  <si>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</si>
  <si>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</si>
  <si>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</si>
  <si>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</si>
  <si>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</si>
  <si>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</si>
  <si>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</si>
  <si>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</si>
  <si>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</si>
  <si>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</si>
  <si>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</si>
  <si>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</si>
  <si>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</si>
  <si>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</si>
  <si>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</si>
  <si>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</si>
  <si>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</si>
  <si>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</si>
  <si>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</si>
  <si>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</si>
  <si>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</si>
  <si>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</si>
  <si>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</si>
  <si>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</si>
  <si>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</si>
  <si>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</si>
  <si>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</si>
  <si>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</si>
  <si>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</si>
  <si>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</si>
  <si>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</si>
  <si>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</si>
  <si>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</si>
  <si>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</si>
  <si>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</si>
  <si>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</si>
  <si>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</si>
  <si>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</si>
  <si>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</si>
  <si>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</si>
  <si>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</si>
  <si>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</si>
  <si>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</si>
  <si>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</si>
  <si>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</si>
  <si>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</si>
  <si>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</si>
  <si>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</si>
  <si>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</si>
  <si>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</si>
  <si>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</si>
  <si>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</si>
  <si>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</si>
  <si>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</si>
  <si>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</si>
  <si>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</si>
  <si>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</si>
  <si>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</si>
  <si>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</si>
  <si>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</si>
  <si>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</si>
  <si>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</si>
  <si>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</si>
  <si>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</si>
  <si>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</si>
  <si>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</si>
  <si>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</si>
  <si>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</si>
  <si>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</si>
  <si>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</si>
  <si>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</si>
  <si>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</si>
  <si>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</si>
  <si>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</si>
  <si>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</si>
  <si>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</si>
  <si>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</si>
  <si>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</si>
  <si>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</si>
  <si>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</si>
  <si>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</si>
  <si>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</si>
  <si>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</si>
  <si>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</si>
  <si>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</si>
  <si>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</si>
  <si>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</si>
  <si>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</si>
  <si>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</si>
  <si>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</si>
  <si>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</si>
  <si>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</si>
  <si>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</si>
  <si>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</si>
  <si>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</si>
  <si>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</si>
  <si>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</si>
  <si>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</si>
  <si>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</si>
  <si>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</si>
  <si>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</si>
  <si>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</si>
  <si>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</si>
  <si>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</si>
  <si>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</si>
  <si>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</si>
  <si>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</si>
  <si>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</si>
  <si>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</si>
  <si>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</si>
  <si>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</si>
  <si>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</si>
  <si>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</si>
  <si>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</si>
  <si>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</si>
  <si>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</si>
  <si>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</si>
  <si>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</si>
  <si>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</si>
  <si>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</si>
  <si>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</si>
  <si>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</si>
  <si>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</si>
  <si>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</si>
  <si>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</si>
  <si>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</si>
  <si>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</si>
  <si>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</si>
  <si>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</si>
  <si>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</si>
  <si>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</si>
  <si>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</si>
  <si>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</si>
  <si>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</si>
  <si>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</si>
  <si>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</si>
  <si>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</si>
  <si>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</si>
  <si>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</si>
  <si>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</si>
  <si>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</si>
  <si>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</si>
  <si>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</si>
  <si>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</si>
  <si>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</si>
  <si>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</si>
  <si>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</si>
  <si>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</si>
  <si>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</si>
  <si>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</si>
  <si>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</si>
  <si>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</si>
  <si>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</si>
  <si>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</si>
  <si>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</si>
  <si>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</si>
  <si>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</si>
  <si>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</si>
  <si>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</si>
  <si>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</si>
  <si>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</si>
  <si>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</si>
  <si>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</si>
  <si>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</si>
  <si>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</si>
  <si>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</si>
  <si>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</si>
  <si>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</si>
  <si>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</si>
  <si>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</si>
  <si>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</si>
  <si>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</si>
  <si>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</si>
  <si>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</si>
  <si>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</si>
  <si>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</si>
  <si>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</si>
  <si>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</si>
  <si>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</si>
  <si>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</si>
  <si>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</si>
  <si>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</si>
  <si>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</si>
  <si>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</si>
  <si>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</si>
  <si>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</si>
  <si>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</si>
  <si>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</si>
  <si>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</si>
  <si>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</si>
  <si>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</si>
  <si>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</si>
  <si>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</si>
  <si>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</si>
  <si>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</si>
  <si>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</si>
  <si>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</si>
  <si>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</si>
  <si>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</si>
  <si>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</si>
  <si>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</si>
  <si>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</si>
  <si>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</si>
  <si>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</si>
  <si>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</si>
  <si>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</si>
  <si>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</si>
  <si>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</si>
  <si>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</si>
  <si>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</si>
  <si>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</si>
  <si>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</si>
  <si>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</si>
  <si>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</si>
  <si>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</si>
  <si>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</si>
  <si>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</si>
  <si>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</si>
  <si>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</si>
  <si>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</si>
  <si>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</si>
  <si>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</si>
  <si>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</si>
  <si>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</si>
  <si>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</si>
  <si>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</si>
  <si>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</si>
  <si>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</si>
  <si>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</si>
  <si>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</si>
  <si>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</si>
  <si>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</si>
  <si>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</si>
  <si>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</si>
  <si>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</si>
  <si>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</si>
  <si>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</si>
  <si>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</si>
  <si>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</si>
  <si>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</si>
  <si>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</si>
  <si>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</si>
  <si>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</si>
  <si>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</si>
  <si>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</si>
  <si>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</si>
  <si>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</si>
  <si>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</si>
  <si>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</si>
  <si>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</si>
  <si>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</si>
  <si>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</si>
  <si>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</si>
  <si>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</si>
  <si>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</si>
  <si>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</si>
  <si>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</si>
  <si>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</si>
  <si>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</si>
  <si>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</si>
  <si>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</si>
  <si>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</si>
  <si>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</si>
  <si>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</si>
  <si>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</si>
  <si>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</si>
  <si>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</si>
  <si>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</si>
  <si>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</si>
  <si>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</si>
  <si>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</si>
  <si>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</si>
  <si>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</si>
  <si>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</si>
  <si>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</si>
  <si>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</si>
  <si>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</si>
  <si>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</si>
  <si>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</si>
  <si>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</si>
  <si>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</si>
  <si>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</si>
  <si>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</si>
  <si>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</si>
  <si>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</si>
  <si>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</si>
  <si>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</si>
  <si>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</si>
  <si>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</si>
  <si>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</si>
  <si>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</si>
  <si>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</si>
  <si>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</si>
  <si>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</si>
  <si>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</si>
  <si>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</si>
  <si>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</si>
  <si>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</si>
  <si>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</si>
  <si>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</si>
  <si>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</si>
  <si>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</si>
  <si>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</si>
  <si>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</si>
  <si>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</si>
  <si>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</si>
  <si>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</si>
  <si>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</si>
  <si>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</si>
  <si>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</si>
  <si>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</si>
  <si>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</si>
  <si>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</si>
  <si>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</si>
  <si>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</si>
  <si>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</si>
  <si>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</si>
  <si>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</si>
  <si>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</si>
  <si>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</si>
  <si>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</si>
  <si>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</si>
  <si>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</si>
  <si>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</si>
  <si>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</si>
  <si>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</si>
  <si>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</si>
  <si>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</si>
  <si>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</si>
  <si>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</si>
  <si>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</si>
  <si>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</si>
  <si>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</si>
  <si>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</si>
  <si>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</si>
  <si>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</si>
  <si>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</si>
  <si>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</si>
  <si>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</si>
  <si>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</si>
  <si>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</si>
  <si>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</si>
  <si>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</si>
  <si>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</si>
  <si>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</si>
  <si>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</si>
  <si>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</si>
  <si>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</si>
  <si>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</si>
  <si>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</si>
  <si>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</si>
  <si>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</si>
  <si>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</si>
  <si>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</si>
  <si>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</si>
  <si>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</si>
  <si>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</si>
  <si>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</si>
  <si>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</si>
  <si>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</si>
  <si>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</si>
  <si>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</si>
  <si>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</si>
  <si>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</si>
  <si>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</si>
  <si>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</si>
  <si>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</si>
  <si>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</si>
  <si>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</si>
  <si>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</si>
  <si>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</si>
  <si>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</si>
  <si>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</si>
  <si>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</si>
  <si>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</si>
  <si>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</si>
  <si>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</si>
  <si>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</si>
  <si>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</si>
  <si>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</si>
  <si>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</si>
  <si>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</si>
  <si>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</si>
  <si>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</si>
  <si>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</si>
  <si>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</si>
  <si>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</si>
  <si>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</si>
  <si>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</si>
  <si>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</si>
  <si>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</si>
  <si>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</si>
  <si>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</si>
  <si>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</si>
  <si>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</si>
  <si>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</si>
  <si>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</si>
  <si>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</si>
  <si>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</si>
  <si>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</si>
  <si>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</si>
  <si>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</si>
  <si>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</si>
  <si>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</si>
  <si>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</si>
  <si>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</si>
  <si>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</si>
  <si>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</si>
  <si>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</si>
  <si>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</si>
  <si>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</si>
  <si>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</si>
  <si>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</si>
  <si>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</si>
  <si>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</si>
  <si>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</si>
  <si>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</si>
  <si>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</si>
  <si>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</si>
  <si>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</si>
  <si>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</si>
  <si>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</si>
  <si>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</si>
  <si>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</si>
  <si>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</si>
  <si>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</si>
  <si>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</si>
  <si>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</si>
  <si>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</si>
  <si>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</si>
  <si>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</si>
  <si>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</si>
  <si>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</si>
  <si>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</si>
  <si>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</si>
  <si>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</si>
  <si>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</si>
  <si>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</si>
  <si>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</si>
  <si>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</si>
  <si>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</si>
  <si>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</si>
  <si>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</si>
  <si>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</si>
  <si>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</si>
  <si>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</si>
  <si>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</si>
  <si>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</si>
  <si>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</si>
  <si>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</si>
  <si>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</si>
  <si>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</si>
  <si>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</si>
  <si>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</si>
  <si>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</si>
  <si>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</si>
  <si>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</si>
  <si>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</si>
  <si>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</si>
  <si>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</si>
  <si>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</si>
  <si>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</si>
  <si>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</si>
  <si>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</si>
  <si>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</si>
  <si>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</si>
  <si>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</si>
  <si>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</si>
  <si>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</si>
  <si>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</si>
  <si>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</si>
  <si>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</si>
  <si>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</si>
  <si>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</si>
  <si>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</si>
  <si>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</si>
  <si>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</si>
  <si>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</si>
  <si>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</si>
  <si>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</si>
  <si>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</si>
  <si>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</si>
  <si>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</si>
  <si>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</si>
  <si>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</si>
  <si>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</si>
  <si>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</si>
  <si>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</si>
  <si>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</si>
  <si>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</si>
  <si>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</si>
  <si>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</si>
  <si>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</si>
  <si>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</si>
  <si>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</si>
  <si>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</si>
  <si>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</si>
  <si>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</si>
  <si>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</si>
  <si>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</si>
  <si>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</si>
  <si>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</si>
  <si>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</si>
  <si>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</si>
  <si>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</si>
  <si>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</si>
  <si>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</si>
  <si>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</si>
  <si>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</si>
  <si>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</si>
  <si>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</si>
  <si>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</si>
  <si>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</si>
  <si>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</si>
  <si>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</si>
  <si>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</si>
  <si>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</si>
  <si>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</si>
  <si>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</si>
  <si>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</si>
  <si>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</si>
  <si>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</si>
  <si>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</si>
  <si>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</si>
  <si>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</si>
  <si>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</si>
  <si>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</si>
  <si>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</si>
  <si>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</si>
  <si>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</si>
  <si>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</si>
  <si>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</si>
  <si>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</si>
  <si>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</si>
  <si>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</si>
  <si>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</si>
  <si>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</si>
  <si>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</si>
  <si>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</si>
  <si>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</si>
  <si>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</si>
  <si>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</si>
  <si>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</si>
  <si>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</si>
  <si>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</si>
  <si>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</si>
  <si>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</si>
  <si>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</si>
  <si>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</si>
  <si>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</si>
  <si>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</si>
  <si>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</si>
  <si>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</si>
  <si>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</si>
  <si>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</si>
  <si>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</si>
  <si>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</si>
  <si>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</si>
  <si>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</si>
  <si>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</si>
  <si>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</si>
  <si>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</si>
  <si>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</si>
  <si>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</si>
  <si>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</si>
  <si>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</si>
  <si>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</si>
  <si>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</si>
  <si>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</si>
  <si>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</si>
  <si>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</si>
  <si>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</si>
  <si>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</si>
  <si>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</si>
  <si>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</si>
  <si>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</si>
  <si>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</si>
  <si>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</si>
  <si>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</si>
  <si>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</si>
  <si>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</si>
  <si>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</si>
  <si>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</si>
  <si>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</si>
  <si>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</si>
  <si>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</si>
  <si>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</si>
  <si>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</si>
  <si>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</si>
  <si>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</si>
  <si>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</si>
  <si>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</si>
  <si>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</si>
  <si>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</si>
  <si>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</si>
  <si>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</si>
  <si>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</si>
  <si>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</si>
  <si>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</si>
  <si>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</si>
  <si>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</si>
  <si>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</si>
  <si>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</si>
  <si>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</si>
  <si>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</si>
  <si>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</si>
  <si>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</si>
  <si>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</si>
  <si>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</si>
  <si>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</si>
  <si>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</si>
  <si>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</si>
  <si>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</si>
  <si>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</si>
  <si>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</si>
  <si>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</si>
  <si>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</si>
  <si>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</si>
  <si>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</si>
  <si>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</si>
  <si>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</si>
  <si>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</si>
  <si>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</si>
  <si>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</si>
  <si>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</si>
  <si>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</si>
  <si>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</si>
  <si>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</si>
  <si>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</si>
  <si>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</si>
  <si>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</si>
  <si>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</si>
  <si>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</si>
  <si>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</si>
  <si>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</si>
  <si>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</si>
  <si>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</si>
  <si>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</si>
  <si>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</si>
  <si>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</si>
  <si>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</si>
  <si>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</si>
  <si>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</si>
  <si>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</si>
  <si>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</si>
  <si>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</si>
  <si>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</si>
  <si>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</si>
  <si>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</si>
  <si>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</si>
  <si>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</si>
  <si>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</si>
  <si>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</si>
  <si>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</si>
  <si>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</si>
  <si>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</si>
  <si>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</si>
  <si>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</si>
  <si>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</si>
  <si>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</si>
  <si>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</si>
  <si>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</si>
  <si>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</si>
  <si>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</si>
  <si>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</si>
  <si>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</si>
  <si>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</si>
  <si>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</si>
  <si>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</si>
  <si>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</si>
  <si>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</si>
  <si>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</si>
  <si>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</si>
  <si>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</si>
  <si>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</si>
  <si>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</si>
  <si>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</si>
  <si>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</si>
  <si>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</si>
  <si>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</si>
  <si>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</si>
  <si>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</si>
  <si>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</si>
  <si>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</si>
  <si>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</si>
  <si>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</si>
  <si>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</si>
  <si>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</si>
  <si>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</si>
  <si>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</si>
  <si>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</si>
  <si>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</si>
  <si>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</si>
  <si>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</si>
  <si>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</si>
  <si>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</si>
  <si>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</si>
  <si>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</si>
  <si>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</si>
  <si>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</si>
  <si>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</si>
  <si>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</si>
  <si>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</si>
  <si>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</si>
  <si>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</si>
  <si>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</si>
  <si>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</si>
  <si>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</si>
  <si>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</si>
  <si>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</si>
  <si>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</si>
  <si>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</si>
  <si>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</si>
  <si>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</si>
  <si>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</si>
  <si>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</si>
  <si>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</si>
  <si>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</si>
  <si>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</si>
  <si>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</si>
  <si>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</si>
  <si>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</si>
  <si>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</si>
  <si>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</si>
  <si>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</si>
  <si>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</si>
  <si>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</si>
  <si>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</si>
  <si>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</si>
  <si>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</si>
  <si>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</si>
  <si>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</si>
  <si>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</si>
  <si>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</si>
  <si>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</si>
  <si>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</si>
  <si>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</si>
  <si>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</si>
  <si>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</si>
  <si>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</si>
  <si>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</si>
  <si>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</si>
  <si>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</si>
  <si>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</si>
  <si>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</si>
  <si>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</si>
  <si>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</si>
  <si>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</si>
  <si>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</si>
  <si>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</si>
  <si>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</si>
  <si>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</si>
  <si>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</si>
  <si>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</si>
  <si>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</si>
  <si>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</si>
  <si>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</si>
  <si>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</si>
  <si>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</si>
  <si>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</si>
  <si>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</si>
  <si>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</si>
  <si>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</si>
  <si>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</si>
  <si>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</si>
  <si>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</si>
  <si>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</si>
  <si>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</si>
  <si>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</si>
  <si>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</si>
  <si>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</si>
  <si>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</si>
  <si>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</si>
  <si>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</si>
  <si>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</si>
  <si>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</si>
  <si>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</si>
  <si>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</si>
  <si>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</si>
  <si>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</si>
  <si>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</si>
  <si>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</si>
  <si>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</si>
  <si>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</si>
  <si>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</si>
  <si>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</si>
  <si>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</si>
  <si>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</si>
  <si>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</si>
  <si>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</si>
  <si>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</si>
  <si>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</si>
  <si>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</si>
  <si>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</si>
  <si>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</si>
  <si>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</si>
  <si>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</si>
  <si>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</si>
  <si>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</si>
  <si>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</si>
  <si>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</si>
  <si>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</si>
  <si>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</si>
  <si>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</si>
  <si>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</si>
  <si>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</si>
  <si>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</si>
  <si>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</si>
  <si>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</si>
  <si>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</si>
  <si>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</si>
  <si>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</si>
  <si>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</si>
  <si>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</si>
  <si>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</si>
  <si>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</si>
  <si>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</si>
  <si>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</si>
  <si>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</si>
  <si>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</si>
  <si>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</si>
  <si>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</si>
  <si>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</si>
  <si>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</si>
  <si>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</si>
  <si>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</si>
  <si>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</si>
  <si>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</si>
  <si>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</si>
  <si>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</si>
  <si>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</si>
  <si>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</si>
  <si>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</si>
  <si>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</si>
  <si>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</si>
  <si>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</si>
  <si>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</si>
  <si>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</si>
  <si>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</si>
  <si>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</si>
  <si>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</si>
  <si>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</si>
  <si>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</si>
  <si>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</si>
  <si>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</si>
  <si>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</si>
  <si>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</si>
  <si>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</si>
  <si>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</si>
  <si>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</si>
  <si>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</si>
  <si>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</si>
  <si>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</si>
  <si>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</si>
  <si>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</si>
  <si>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</si>
  <si>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</si>
  <si>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</si>
  <si>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</si>
  <si>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</si>
  <si>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</si>
  <si>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</si>
  <si>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</si>
  <si>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</si>
  <si>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</si>
  <si>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</si>
  <si>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</si>
  <si>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</si>
  <si>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</si>
  <si>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</si>
  <si>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</si>
  <si>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</si>
  <si>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</si>
  <si>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</si>
  <si>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</si>
  <si>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</si>
  <si>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</si>
  <si>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</si>
  <si>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</si>
  <si>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</si>
  <si>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</si>
  <si>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</si>
  <si>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</si>
  <si>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</si>
  <si>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</si>
  <si>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</si>
  <si>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</si>
  <si>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</si>
  <si>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</si>
  <si>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</si>
  <si>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</si>
  <si>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</si>
  <si>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</si>
  <si>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</si>
  <si>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</si>
  <si>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</si>
  <si>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</si>
  <si>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</si>
  <si>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</si>
  <si>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</si>
  <si>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</si>
  <si>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</si>
  <si>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</si>
  <si>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</si>
  <si>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</si>
  <si>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</si>
  <si>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</si>
  <si>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</si>
  <si>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</si>
  <si>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</si>
  <si>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</si>
  <si>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</si>
  <si>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</si>
  <si>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</si>
  <si>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</si>
  <si>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</si>
  <si>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</si>
  <si>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</si>
  <si>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</si>
  <si>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</si>
  <si>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</si>
  <si>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</si>
  <si>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</si>
  <si>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</si>
  <si>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</si>
  <si>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</si>
  <si>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</si>
  <si>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</si>
  <si>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</si>
  <si>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</si>
  <si>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</si>
  <si>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</si>
  <si>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</si>
  <si>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</si>
  <si>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</si>
  <si>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</si>
  <si>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</si>
  <si>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</si>
  <si>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</si>
  <si>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</si>
  <si>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</si>
  <si>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</si>
  <si>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</si>
  <si>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</si>
  <si>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</si>
  <si>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</si>
  <si>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</si>
  <si>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</si>
  <si>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</si>
  <si>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</si>
  <si>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</si>
  <si>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</si>
  <si>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</si>
  <si>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</si>
  <si>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</si>
  <si>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MBC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</si>
  <si>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</si>
  <si>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</si>
  <si>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</si>
  <si>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</si>
  <si>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</si>
  <si>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</si>
  <si>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</si>
  <si>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</si>
  <si>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</si>
  <si>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</si>
  <si>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</si>
  <si>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</si>
  <si>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</si>
  <si>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</si>
  <si>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</si>
  <si>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</si>
  <si>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</si>
  <si>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</si>
  <si>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</si>
  <si>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</si>
  <si>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</si>
  <si>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</si>
  <si>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</si>
  <si>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</si>
  <si>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</si>
  <si>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</si>
  <si>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</si>
  <si>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</si>
  <si>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</si>
  <si>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</si>
  <si>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</si>
  <si>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</si>
  <si>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</si>
  <si>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</si>
  <si>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</si>
  <si>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</si>
  <si>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</si>
  <si>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</si>
  <si>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</si>
  <si>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</si>
  <si>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</si>
  <si>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</si>
  <si>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</si>
  <si>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</si>
  <si>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</si>
  <si>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</si>
  <si>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</si>
  <si>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</si>
  <si>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</si>
  <si>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</si>
  <si>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</si>
  <si>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</si>
  <si>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</si>
  <si>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</si>
  <si>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</si>
  <si>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</si>
  <si>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</si>
  <si>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</si>
  <si>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</si>
  <si>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</si>
  <si>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</si>
  <si>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</si>
  <si>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</si>
  <si>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</si>
  <si>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</si>
  <si>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</si>
  <si>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</si>
  <si>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</si>
  <si>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</si>
  <si>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</si>
  <si>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</si>
  <si>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</si>
  <si>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</si>
  <si>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</si>
  <si>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</si>
  <si>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</si>
  <si>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</si>
  <si>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</si>
  <si>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</si>
  <si>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</si>
  <si>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</si>
  <si>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</si>
  <si>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</si>
  <si>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</si>
  <si>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</si>
  <si>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</si>
  <si>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</si>
  <si>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</si>
  <si>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</si>
  <si>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</si>
  <si>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</si>
  <si>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</si>
  <si>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</si>
  <si>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</si>
  <si>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</si>
  <si>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</si>
  <si>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</si>
  <si>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</si>
  <si>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</si>
  <si>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</si>
  <si>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</si>
  <si>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</si>
  <si>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</si>
  <si>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</si>
  <si>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</si>
  <si>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</si>
  <si>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</si>
  <si>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</si>
  <si>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</si>
  <si>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</si>
  <si>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</si>
  <si>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</si>
  <si>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</si>
  <si>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</si>
  <si>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</si>
  <si>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</si>
  <si>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</si>
  <si>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</si>
  <si>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</si>
  <si>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</si>
  <si>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</si>
  <si>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</si>
  <si>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</si>
  <si>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</si>
  <si>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</si>
  <si>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</si>
  <si>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</si>
  <si>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</si>
  <si>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</si>
  <si>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</si>
  <si>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</si>
  <si>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</si>
  <si>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</si>
  <si>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</si>
  <si>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</si>
  <si>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</si>
  <si>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</si>
  <si>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</si>
  <si>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</si>
  <si>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</si>
  <si>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</si>
  <si>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</si>
  <si>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</si>
  <si>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</si>
  <si>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</si>
  <si>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</si>
  <si>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</si>
  <si>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</si>
  <si>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</si>
  <si>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</si>
  <si>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</si>
  <si>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</si>
  <si>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</si>
  <si>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</si>
  <si>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</si>
  <si>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</si>
  <si>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</si>
  <si>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</si>
  <si>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</si>
  <si>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</si>
  <si>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</si>
  <si>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</si>
  <si>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</si>
  <si>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</si>
  <si>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</si>
  <si>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</si>
  <si>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</si>
  <si>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</si>
  <si>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</si>
  <si>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</si>
  <si>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</si>
  <si>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</si>
  <si>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</si>
  <si>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</si>
  <si>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</si>
  <si>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</si>
  <si>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</si>
  <si>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</si>
  <si>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</si>
  <si>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</si>
  <si>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</si>
  <si>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</si>
  <si>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</si>
  <si>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</si>
  <si>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</si>
  <si>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</si>
  <si>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</si>
  <si>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</si>
  <si>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</si>
  <si>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</si>
  <si>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</si>
  <si>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</si>
  <si>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</si>
  <si>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</si>
  <si>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</si>
  <si>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</si>
  <si>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</si>
  <si>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</si>
  <si>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</si>
  <si>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</si>
  <si>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</si>
  <si>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</si>
  <si>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</si>
  <si>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</si>
  <si>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</si>
  <si>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</si>
  <si>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</si>
  <si>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</si>
  <si>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</si>
  <si>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</si>
  <si>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</si>
  <si>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</si>
  <si>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</si>
  <si>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</si>
  <si>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</si>
  <si>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</si>
  <si>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</si>
  <si>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</si>
  <si>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</si>
  <si>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</si>
  <si>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</si>
  <si>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</si>
  <si>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</si>
  <si>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</si>
  <si>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</si>
  <si>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</si>
  <si>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</si>
  <si>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</si>
  <si>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</si>
  <si>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</si>
  <si>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</si>
  <si>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</si>
  <si>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</si>
  <si>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</si>
  <si>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</si>
  <si>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</si>
  <si>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</si>
  <si>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</si>
  <si>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</si>
  <si>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</si>
  <si>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</si>
  <si>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</si>
  <si>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</si>
  <si>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</si>
  <si>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</si>
  <si>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</si>
  <si>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</si>
  <si>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</si>
  <si>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</si>
  <si>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</si>
  <si>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</si>
  <si>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</si>
  <si>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</si>
  <si>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</si>
  <si>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</si>
  <si>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</si>
  <si>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</si>
  <si>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</si>
  <si>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</si>
  <si>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</si>
  <si>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</si>
  <si>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</si>
  <si>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</si>
  <si>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</si>
  <si>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</si>
  <si>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</si>
  <si>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</si>
  <si>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</si>
  <si>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</si>
  <si>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</si>
  <si>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</si>
  <si>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</si>
  <si>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</si>
  <si>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</si>
  <si>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</si>
  <si>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</si>
  <si>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</si>
  <si>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</si>
  <si>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</si>
  <si>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</si>
  <si>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</si>
  <si>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</si>
  <si>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</si>
  <si>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</si>
  <si>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</si>
  <si>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</si>
  <si>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</si>
  <si>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</si>
  <si>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</si>
  <si>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</si>
  <si>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</si>
  <si>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</si>
  <si>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</si>
  <si>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</si>
  <si>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</si>
  <si>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</si>
  <si>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</si>
  <si>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</si>
  <si>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</si>
  <si>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</si>
  <si>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</si>
  <si>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</si>
  <si>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</si>
  <si>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</si>
  <si>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</si>
  <si>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</si>
  <si>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</si>
  <si>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</si>
  <si>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</si>
  <si>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</si>
  <si>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</si>
  <si>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</si>
  <si>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</si>
  <si>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</si>
  <si>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</si>
  <si>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</si>
  <si>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</si>
  <si>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</si>
  <si>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</si>
  <si>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</si>
  <si>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อัจฉราวดี แสงอาวุธ(โจ๊ก)</t>
  </si>
  <si>
    <t>เก่งเจริญ - บางใหญ่</t>
  </si>
  <si>
    <t>เก่งเจริญ - ซอยกันตนา</t>
  </si>
  <si>
    <t>ร้านอารีย์</t>
  </si>
  <si>
    <t>ร้านกันย์สปอร์ต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</si>
  <si>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</si>
  <si>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</si>
  <si>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</si>
  <si>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</si>
  <si>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</si>
  <si>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</si>
  <si>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</si>
  <si>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</si>
  <si>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</si>
  <si>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</si>
  <si>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</si>
  <si>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</si>
  <si>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</si>
  <si>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</si>
  <si>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นาตาลี</t>
  </si>
  <si>
    <t>นานา เอ็กซ์เพรส</t>
  </si>
  <si>
    <t>บ้านสมุนไพรโอสถ</t>
  </si>
  <si>
    <t>ร้านมันนี่โซน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</si>
  <si>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</si>
  <si>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</si>
  <si>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</si>
  <si>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</si>
  <si>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</si>
  <si>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</si>
  <si>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</si>
  <si>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</si>
  <si>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</si>
  <si>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</si>
  <si>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</si>
  <si>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</si>
  <si>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</si>
  <si>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</si>
  <si>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</si>
  <si>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</si>
  <si>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</si>
  <si>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</si>
  <si>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</si>
  <si>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</si>
  <si>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</si>
  <si>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</si>
  <si>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</si>
  <si>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</si>
  <si>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</si>
  <si>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</si>
  <si>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</si>
  <si>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</si>
  <si>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</si>
  <si>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</si>
  <si>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</si>
  <si>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</si>
  <si>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</si>
  <si>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</si>
  <si>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</si>
  <si>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</si>
  <si>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</si>
  <si>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</si>
  <si>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</si>
  <si>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</si>
  <si>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</si>
  <si>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</si>
  <si>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</si>
  <si>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</si>
  <si>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</si>
  <si>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</si>
  <si>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</si>
  <si>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</si>
  <si>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</si>
  <si>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</si>
  <si>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</si>
  <si>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</si>
  <si>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</si>
  <si>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</si>
  <si>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</si>
  <si>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PSP7608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</si>
  <si>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</si>
  <si>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</si>
  <si>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</si>
  <si>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</si>
  <si>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</si>
  <si>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</si>
  <si>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</si>
  <si>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</si>
  <si>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โทมุ โทมุ</t>
  </si>
  <si>
    <t>ร้านเทคนิคจักรเย็บผ้า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</si>
  <si>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</si>
  <si>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</si>
  <si>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</si>
  <si>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</si>
  <si>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</si>
  <si>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แอท ตลาดพลู</t>
  </si>
  <si>
    <t>บีเอสโฮม แอนด์ ทูลมาร์ท</t>
  </si>
  <si>
    <t>อนันตา</t>
  </si>
  <si>
    <t>อังรี คอฟฟี่</t>
  </si>
  <si>
    <t>ซิงเกอร์ เพชรเกษม 114</t>
  </si>
  <si>
    <t>ร้านชินชัยดิจิตอลโฟโต้ สาขา 2</t>
  </si>
  <si>
    <t>ร้าน 20 บาท ซ. 42</t>
  </si>
  <si>
    <t>ฟรุ๊ตมิลล์ทีโทส</t>
  </si>
  <si>
    <t>ถูกและดี</t>
  </si>
  <si>
    <t>ที่ทำการดนตรี คลองหก</t>
  </si>
  <si>
    <t>โซลเมท สตูดิโอ</t>
  </si>
  <si>
    <t>หมูคาร์</t>
  </si>
  <si>
    <t>ศิริชัย</t>
  </si>
  <si>
    <t>เบ็ดสยาม</t>
  </si>
  <si>
    <t>168 พลาสติก แบ๊กส์ แอนด์ ซัพพลาย</t>
  </si>
  <si>
    <t>ร้านยาใหม่</t>
  </si>
  <si>
    <t>ร้านอั่งเปา เพ็ทมอลล์</t>
  </si>
  <si>
    <t>นกมินิมาร์ท</t>
  </si>
  <si>
    <t>พรบ.</t>
  </si>
  <si>
    <t>ร้านถุงเงินโมบาย</t>
  </si>
  <si>
    <t>ร้าน444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</si>
  <si>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</si>
  <si>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</si>
  <si>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</si>
  <si>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</si>
  <si>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ปตท.วิภาวดี66</t>
  </si>
  <si>
    <t>ร้านดีเอ็มอาร์</t>
  </si>
  <si>
    <t>ร้านนายห้าง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</si>
  <si>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</si>
  <si>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</si>
  <si>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</si>
  <si>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</si>
  <si>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พระนครโทรฟี</t>
  </si>
  <si>
    <t>047</t>
  </si>
  <si>
    <t>051</t>
  </si>
  <si>
    <t>053</t>
  </si>
  <si>
    <t>065</t>
  </si>
  <si>
    <t>RAMKHAMHAENG hospital</t>
  </si>
  <si>
    <t xml:space="preserve">THEPARAK KM.8 GAS STATION </t>
  </si>
  <si>
    <t>KRIS GARDEN PRARAM 9</t>
  </si>
  <si>
    <t xml:space="preserve">LAMLUKKA KLONG 6 GAS STATION </t>
  </si>
  <si>
    <t>FUTURERUNGSIT</t>
  </si>
  <si>
    <t>SUSCO YANNAWA</t>
  </si>
  <si>
    <t>SOI ONPA</t>
  </si>
  <si>
    <t>LUMLUKKA KLONG 7 GAS STATION</t>
  </si>
  <si>
    <t>PRECHA 9</t>
  </si>
  <si>
    <t>PATTANAKRAN 20</t>
  </si>
  <si>
    <t>F.THAGHANRUE BANGNA</t>
  </si>
  <si>
    <t>SAHAKARNPAMOON</t>
  </si>
  <si>
    <t>NATHONG 3</t>
  </si>
  <si>
    <t>REWADEE 6</t>
  </si>
  <si>
    <t>LADPHARO 95</t>
  </si>
  <si>
    <t>SOI KUSOLSIN</t>
  </si>
  <si>
    <t>NGAMWONGWAN 47 YAEK 42</t>
  </si>
  <si>
    <t>CALTEX YEAK KRUNGTHEPKREETHA</t>
  </si>
  <si>
    <t xml:space="preserve">CALTEX KASET NGAMWONGWAN </t>
  </si>
  <si>
    <t>PRASERT MANUKITCH SOI 33</t>
  </si>
  <si>
    <t>YAEK BANGBUATHONG - SAINOI</t>
  </si>
  <si>
    <t>FLAT THUNGMAHAMEAK</t>
  </si>
  <si>
    <t>NOMJIT 2</t>
  </si>
  <si>
    <t xml:space="preserve">WAT CHAOARM </t>
  </si>
  <si>
    <t>ISARAPAP 5</t>
  </si>
  <si>
    <t>RATCHAPAT VALAIALONGKORN</t>
  </si>
  <si>
    <t>LPN NARATHIVART CHAPORAYA</t>
  </si>
  <si>
    <t>SRIYEAK PRAWET</t>
  </si>
  <si>
    <t>TALAD BANGKAPI 1</t>
  </si>
  <si>
    <t xml:space="preserve">M.PATTARANIWAST </t>
  </si>
  <si>
    <t>LADKABANG 14/1</t>
  </si>
  <si>
    <t>BANGAE CONDO</t>
  </si>
  <si>
    <t>LPN PARKPINKLAO</t>
  </si>
  <si>
    <t>SAHAKARNPAMOON 2</t>
  </si>
  <si>
    <t>SOI BORDINDECHA</t>
  </si>
  <si>
    <t xml:space="preserve">CHAROENNAKORN 10 </t>
  </si>
  <si>
    <t>RATCHADAPISEK 20</t>
  </si>
  <si>
    <t>SONG PRAPHA 30</t>
  </si>
  <si>
    <t>RAMKHAMHAENG 8 YEAK 4</t>
  </si>
  <si>
    <t>CHALOEM PRAKIAT 30 YAEK 14</t>
  </si>
  <si>
    <t>LADPRAO 18 YEAK 1</t>
  </si>
  <si>
    <t>PATTANAKRAN 15</t>
  </si>
  <si>
    <t>BANTEPALUK</t>
  </si>
  <si>
    <t>SAHAKARNPAMOON 3</t>
  </si>
  <si>
    <t>RATCHADAPISEK 17</t>
  </si>
  <si>
    <t>SOR THORRANIN</t>
  </si>
  <si>
    <t>THE SQUARE BANGYAI</t>
  </si>
  <si>
    <t>PREEDIPHANOMYONG 45</t>
  </si>
  <si>
    <t>PATTANAKARN 44</t>
  </si>
  <si>
    <t>KEHA KLONGCHAN</t>
  </si>
  <si>
    <t xml:space="preserve">KEHA BANGCHAN </t>
  </si>
  <si>
    <t>PHAHOLYOTHIN 45</t>
  </si>
  <si>
    <t>SUKHAPIBAN 2</t>
  </si>
  <si>
    <t>SOI BANGPLA 2.2</t>
  </si>
  <si>
    <t>BANGNA - TRAD KM.10</t>
  </si>
  <si>
    <t>CALTEX SRISAMAN</t>
  </si>
  <si>
    <t xml:space="preserve">THANON KINGKAEW </t>
  </si>
  <si>
    <t>THANON BANGBUATHONG - SUPANBURI GAS STATION</t>
  </si>
  <si>
    <t>THANON LUMLUKKA GAS STATION</t>
  </si>
  <si>
    <t xml:space="preserve">CALTEX SUKSAWAT </t>
  </si>
  <si>
    <t>NANGNA-TRAD KM 6.5 GAS STATION</t>
  </si>
  <si>
    <t>BANGNA - TRAD KM.8 GAS STATION</t>
  </si>
  <si>
    <t>TALAD RUNGSITGASSTATION</t>
  </si>
  <si>
    <t>BANGNA - TRAD KM.17.5 GAS STATION</t>
  </si>
  <si>
    <t>CALTEX SATHORN SOI 2 GAS STATION</t>
  </si>
  <si>
    <t xml:space="preserve">BAN KLANG GAS STATION </t>
  </si>
  <si>
    <t>RANGSIT UNIVERSITY 3</t>
  </si>
  <si>
    <t>SUKHUMVIT 39.2</t>
  </si>
  <si>
    <t>SUKSAWAT 14</t>
  </si>
  <si>
    <t>CHARANSANITWONG 91</t>
  </si>
  <si>
    <t>GROM ANAMAI</t>
  </si>
  <si>
    <t xml:space="preserve">MOOBAN SUPMUNKONG </t>
  </si>
  <si>
    <t>seriruk 2 hospital</t>
  </si>
  <si>
    <t>Krabi</t>
  </si>
  <si>
    <t>Hadyai</t>
  </si>
  <si>
    <t>Phuket</t>
  </si>
  <si>
    <t>CentralFestival Hatyai</t>
  </si>
  <si>
    <t>Nakhon Si Thammarat</t>
  </si>
  <si>
    <t>066</t>
  </si>
  <si>
    <t>067</t>
  </si>
  <si>
    <t>068</t>
  </si>
  <si>
    <t>069</t>
  </si>
  <si>
    <t>070</t>
  </si>
  <si>
    <t>071</t>
  </si>
  <si>
    <t>CDS Pattaya</t>
  </si>
  <si>
    <t>RBS Trang</t>
  </si>
  <si>
    <t>RBS Ubonratchathani 2</t>
  </si>
  <si>
    <t>Huahin Market Village</t>
  </si>
  <si>
    <t>RBS Petchaburi</t>
  </si>
  <si>
    <t>RBS Ratchaburi</t>
  </si>
  <si>
    <t>RBS Suphanburi</t>
  </si>
  <si>
    <t>RBS Kanchanaburi</t>
  </si>
  <si>
    <t>RBS Sakhonnakorn</t>
  </si>
  <si>
    <t>RBS CHACHENGSAO</t>
  </si>
  <si>
    <t>RBS Sriracha</t>
  </si>
  <si>
    <t>RBS Chiang Mai</t>
  </si>
  <si>
    <t>RBS Saraburi</t>
  </si>
  <si>
    <t xml:space="preserve">RBS  Roi Et </t>
  </si>
  <si>
    <t>Tesco Hadyai</t>
  </si>
  <si>
    <t>RBS Chanthaburi</t>
  </si>
  <si>
    <t>RBS Robinson Ayuthaya</t>
  </si>
  <si>
    <t>CPN Phitsanulok</t>
  </si>
  <si>
    <t>CPN SAMUI</t>
  </si>
  <si>
    <t xml:space="preserve">Robinson Prachinburi </t>
  </si>
  <si>
    <t>RBS Had Yai</t>
  </si>
  <si>
    <t>RBS Nakornsrithammrat</t>
  </si>
  <si>
    <t>RBS Lampang</t>
  </si>
  <si>
    <t>RBS SURIN</t>
  </si>
  <si>
    <t>Robinson Mukdahan</t>
  </si>
  <si>
    <t>RBS Burirum</t>
  </si>
  <si>
    <t>ASAWANN NONGKHAI</t>
  </si>
  <si>
    <t>Tesco Saraburi</t>
  </si>
  <si>
    <t>RBS Lopburi</t>
  </si>
  <si>
    <t>RBS Kampheangpetch</t>
  </si>
  <si>
    <t>Tops Pichit</t>
  </si>
  <si>
    <t>BigC Nakornsawan</t>
  </si>
  <si>
    <t>Changklan</t>
  </si>
  <si>
    <t>Taweekij Burirum</t>
  </si>
  <si>
    <t>Sermthai Complex</t>
  </si>
  <si>
    <t>Lamthong Bangsaen</t>
  </si>
  <si>
    <t>CDS Kadsuankaew</t>
  </si>
  <si>
    <t xml:space="preserve">Passione Shopping Destin    </t>
  </si>
  <si>
    <t>Tesco Kamtieng</t>
  </si>
  <si>
    <t>Lee Songkhla</t>
  </si>
  <si>
    <t>Tops Phayao</t>
  </si>
  <si>
    <t>Senafest</t>
  </si>
  <si>
    <t>Bigc Sattahip</t>
  </si>
  <si>
    <t>RBS  Amata Chonburi</t>
  </si>
  <si>
    <t>B2S042</t>
  </si>
  <si>
    <t>B2S043</t>
  </si>
  <si>
    <t>B2S044</t>
  </si>
  <si>
    <t>B2S045</t>
  </si>
  <si>
    <t>B2S046</t>
  </si>
  <si>
    <t>B2S047</t>
  </si>
  <si>
    <t>B2S048</t>
  </si>
  <si>
    <t>B2S049</t>
  </si>
  <si>
    <t>B2S050</t>
  </si>
  <si>
    <t>B2S051</t>
  </si>
  <si>
    <t>B2S052</t>
  </si>
  <si>
    <t>B2S053</t>
  </si>
  <si>
    <t>B2S054</t>
  </si>
  <si>
    <t>B2S055</t>
  </si>
  <si>
    <t>B2S056</t>
  </si>
  <si>
    <t>B2S057</t>
  </si>
  <si>
    <t>B2S058</t>
  </si>
  <si>
    <t>B2S059</t>
  </si>
  <si>
    <t>B2S060</t>
  </si>
  <si>
    <t>B2S061</t>
  </si>
  <si>
    <t>B2S062</t>
  </si>
  <si>
    <t>B2S063</t>
  </si>
  <si>
    <t>B2S064</t>
  </si>
  <si>
    <t>B2S065</t>
  </si>
  <si>
    <t>B2S066</t>
  </si>
  <si>
    <t>B2S067</t>
  </si>
  <si>
    <t>B2S068</t>
  </si>
  <si>
    <t>B2S069</t>
  </si>
  <si>
    <t>B2S070</t>
  </si>
  <si>
    <t>B2S071</t>
  </si>
  <si>
    <t>B2S072</t>
  </si>
  <si>
    <t>B2S073</t>
  </si>
  <si>
    <t>B2S074</t>
  </si>
  <si>
    <t>B2S075</t>
  </si>
  <si>
    <t>B2S076</t>
  </si>
  <si>
    <t>B2S077</t>
  </si>
  <si>
    <t>B2S078</t>
  </si>
  <si>
    <t>B2S079</t>
  </si>
  <si>
    <t>B2S080</t>
  </si>
  <si>
    <t>B2S081</t>
  </si>
  <si>
    <t>B2S082</t>
  </si>
  <si>
    <t>B2S083</t>
  </si>
  <si>
    <t>B2S084</t>
  </si>
  <si>
    <t>B2S085</t>
  </si>
  <si>
    <t>B2S086</t>
  </si>
  <si>
    <t>TPD050</t>
  </si>
  <si>
    <t>Krungthep Krita 32</t>
  </si>
  <si>
    <t>10.Hat yai</t>
  </si>
  <si>
    <t>LEG010</t>
  </si>
  <si>
    <t>MBC013</t>
  </si>
  <si>
    <t>MBC014</t>
  </si>
  <si>
    <t>MBC015</t>
  </si>
  <si>
    <t>MBC016</t>
  </si>
  <si>
    <t>MBC017</t>
  </si>
  <si>
    <t>MBC018</t>
  </si>
  <si>
    <t>MBC019</t>
  </si>
  <si>
    <t>MBC020</t>
  </si>
  <si>
    <t>MBC021</t>
  </si>
  <si>
    <t>MBC022</t>
  </si>
  <si>
    <t>MBC023</t>
  </si>
  <si>
    <t>MBC024</t>
  </si>
  <si>
    <t>MBC025</t>
  </si>
  <si>
    <t>MBC026</t>
  </si>
  <si>
    <t>MBC027</t>
  </si>
  <si>
    <t>MBC028</t>
  </si>
  <si>
    <t>MBC029</t>
  </si>
  <si>
    <t>MBC030</t>
  </si>
  <si>
    <t>MBC031</t>
  </si>
  <si>
    <t>MBC032</t>
  </si>
  <si>
    <t>MBC033</t>
  </si>
  <si>
    <t>MBC034</t>
  </si>
  <si>
    <t>MBC035</t>
  </si>
  <si>
    <t>MBC036</t>
  </si>
  <si>
    <t>MBC037</t>
  </si>
  <si>
    <t>MBC Auarethorn Bangkhen</t>
  </si>
  <si>
    <t>MBC Auarethorn Ramintra</t>
  </si>
  <si>
    <t>MBC Auarethorn Wat Goo</t>
  </si>
  <si>
    <t>MBC Bangkradee</t>
  </si>
  <si>
    <t>MBC BCP Charoenkrung</t>
  </si>
  <si>
    <t>MBC BCP Pattanakarn</t>
  </si>
  <si>
    <t>MBC BCP Rama 3(3)</t>
  </si>
  <si>
    <t>MBC BCP Sukhapiban 1(2)</t>
  </si>
  <si>
    <t>MBC Chalamnimit</t>
  </si>
  <si>
    <t>MBC Chalermphakiat</t>
  </si>
  <si>
    <t>MBC Chinnaket</t>
  </si>
  <si>
    <t>MBC Chokchai4 Soi31</t>
  </si>
  <si>
    <t>MBC Keha Ramintra</t>
  </si>
  <si>
    <t>MBC Keha Samutprakarn</t>
  </si>
  <si>
    <t>MBC Keha Thani 4</t>
  </si>
  <si>
    <t>MBC Ladprao 80</t>
  </si>
  <si>
    <t>MBC Ladprao107</t>
  </si>
  <si>
    <t>MBC Laemfapa</t>
  </si>
  <si>
    <t>MBC Lasalle 24</t>
  </si>
  <si>
    <t>MBC Luangphaeng 1</t>
  </si>
  <si>
    <t>MBC Luangphaeng 5</t>
  </si>
  <si>
    <t>MBC Moo Ban Sahakorn</t>
  </si>
  <si>
    <t>MBC Mooban Nukkeela</t>
  </si>
  <si>
    <t>MBC Mooban Prapin5</t>
  </si>
  <si>
    <t>MBC Moobanprueksachart</t>
  </si>
  <si>
    <t>MBC Nikom bangplee</t>
  </si>
  <si>
    <t>MBC On Nut 17</t>
  </si>
  <si>
    <t>MBC Paolo Hospital</t>
  </si>
  <si>
    <t>MBC Pattanakarn 20</t>
  </si>
  <si>
    <t>MBC Petchsiam 3</t>
  </si>
  <si>
    <t>MBC Petkasem 81</t>
  </si>
  <si>
    <t>MBC Phaholyothin 54</t>
  </si>
  <si>
    <t>MBC Phaholyothin52</t>
  </si>
  <si>
    <t>MBC Pracha U Thit 90</t>
  </si>
  <si>
    <t>MBC Prapin 3</t>
  </si>
  <si>
    <t>MBC Safari World</t>
  </si>
  <si>
    <t>MBC Serithai 41</t>
  </si>
  <si>
    <t>MBC Soi Bearing 34</t>
  </si>
  <si>
    <t>MBC Soi Ekkachai 99/1</t>
  </si>
  <si>
    <t>MBC Soi Puengmee 17</t>
  </si>
  <si>
    <t>MBC Soi Srisamith</t>
  </si>
  <si>
    <t>MBC Suayaiutis</t>
  </si>
  <si>
    <t>MBC Sukaphibal 2</t>
  </si>
  <si>
    <t>MBC Sukontasawat</t>
  </si>
  <si>
    <t>MBC Talad Airport Plaza</t>
  </si>
  <si>
    <t>MBC Talad Krungthon</t>
  </si>
  <si>
    <t>MBC Talad Petch Aree</t>
  </si>
  <si>
    <t>MBC Tarad Numthai</t>
  </si>
  <si>
    <t>MBC Tarad Orngearn</t>
  </si>
  <si>
    <t>MBC Tha-it</t>
  </si>
  <si>
    <t>MBC Thanon Samrej Pattana</t>
  </si>
  <si>
    <t>MBC Thippimarn</t>
  </si>
  <si>
    <t>MBC Uar Arthorn Ladkabang 2</t>
  </si>
  <si>
    <t>MBC Udomsook</t>
  </si>
  <si>
    <t>MBC Wanghiin</t>
  </si>
  <si>
    <t>MBC Wat Nam Daeng</t>
  </si>
  <si>
    <t>MBC Watcharapol</t>
  </si>
  <si>
    <t>MBC038</t>
  </si>
  <si>
    <t>MBC039</t>
  </si>
  <si>
    <t>MBC040</t>
  </si>
  <si>
    <t>MBC041</t>
  </si>
  <si>
    <t>MBC042</t>
  </si>
  <si>
    <t>MBC043</t>
  </si>
  <si>
    <t>MBC044</t>
  </si>
  <si>
    <t>MBC045</t>
  </si>
  <si>
    <t>MBC046</t>
  </si>
  <si>
    <t>MBC047</t>
  </si>
  <si>
    <t>MBC048</t>
  </si>
  <si>
    <t>MBC049</t>
  </si>
  <si>
    <t>MBC050</t>
  </si>
  <si>
    <t>MBC051</t>
  </si>
  <si>
    <t>MBC052</t>
  </si>
  <si>
    <t>MBC053</t>
  </si>
  <si>
    <t>MBC054</t>
  </si>
  <si>
    <t>MBC055</t>
  </si>
  <si>
    <t>MBC056</t>
  </si>
  <si>
    <t>MBC057</t>
  </si>
  <si>
    <t>MBC058</t>
  </si>
  <si>
    <t>MBC059</t>
  </si>
  <si>
    <t>MBC060</t>
  </si>
  <si>
    <t>MBC061</t>
  </si>
  <si>
    <t>MBC062</t>
  </si>
  <si>
    <t>MBC063</t>
  </si>
  <si>
    <t>MBC064</t>
  </si>
  <si>
    <t>MBC065</t>
  </si>
  <si>
    <t>MBC066</t>
  </si>
  <si>
    <t>MBC067</t>
  </si>
  <si>
    <t>MBC068</t>
  </si>
  <si>
    <t>MBC069</t>
  </si>
  <si>
    <t>JIF001</t>
  </si>
  <si>
    <t>JIF002</t>
  </si>
  <si>
    <t>JIF003</t>
  </si>
  <si>
    <t>JIF004</t>
  </si>
  <si>
    <t>JIF005</t>
  </si>
  <si>
    <t>JIF006</t>
  </si>
  <si>
    <t>JIF007</t>
  </si>
  <si>
    <t>JIF008</t>
  </si>
  <si>
    <t>JIF009</t>
  </si>
  <si>
    <t>JIF010</t>
  </si>
  <si>
    <t>JIF011</t>
  </si>
  <si>
    <t>JIF012</t>
  </si>
  <si>
    <t>JIF013</t>
  </si>
  <si>
    <t>JIF014</t>
  </si>
  <si>
    <t>JIF015</t>
  </si>
  <si>
    <t>Bangkok - Zeer OB</t>
  </si>
  <si>
    <t>Bangkok - Rama II (KM 5 Bangmod)</t>
  </si>
  <si>
    <t xml:space="preserve">Bangkok - Ring Road Bangkae 2 (The Mall) </t>
  </si>
  <si>
    <t>Khon Kaen - Mitraphab</t>
  </si>
  <si>
    <t>Khon Kaen - Maliwan 1</t>
  </si>
  <si>
    <t>Khon Kaen - Srichan</t>
  </si>
  <si>
    <t>Khon Kaen - Prachasamosorn</t>
  </si>
  <si>
    <t>Khon Kaen - Maliwan 2</t>
  </si>
  <si>
    <t>Samut Prakarn - Bangna Trad (KM. 27)</t>
  </si>
  <si>
    <t>Samut Prakarn - Srinakarin 2</t>
  </si>
  <si>
    <t>Jiffy Bangkok GMM Grammy</t>
  </si>
  <si>
    <t xml:space="preserve">Chiang Mai - Highway </t>
  </si>
  <si>
    <t>Chiang Mai - Thammasart</t>
  </si>
  <si>
    <t>Chiang Mai - Airport 2</t>
  </si>
  <si>
    <t>Jiffy Enco C</t>
  </si>
  <si>
    <t>BET004</t>
  </si>
  <si>
    <t>Betrend The Mall  Bangkae</t>
  </si>
  <si>
    <t>Inthanin Vibhavadi Rangsit</t>
  </si>
  <si>
    <t>004</t>
  </si>
  <si>
    <t>Inthanin Pinklao - Nakhon Chaisri 4</t>
  </si>
  <si>
    <t>Inthanin Ratchaphruek</t>
  </si>
  <si>
    <t>Inthanin Srinakarin Samitivej</t>
  </si>
  <si>
    <t>Inthanin Striwithya 2</t>
  </si>
  <si>
    <t>Inthanin Udom Suk 45</t>
  </si>
  <si>
    <t>SPA001</t>
  </si>
  <si>
    <t>Spar AOT</t>
  </si>
  <si>
    <t>SPA002</t>
  </si>
  <si>
    <t>Spar Srinakarin</t>
  </si>
  <si>
    <t>SPA003</t>
  </si>
  <si>
    <t xml:space="preserve">Spar M Tower </t>
  </si>
  <si>
    <t>SPA006</t>
  </si>
  <si>
    <t>Spar Ramindra 71</t>
  </si>
  <si>
    <t>SPA010</t>
  </si>
  <si>
    <t>Spar Ratchaphruek 2</t>
  </si>
  <si>
    <t>SPA013</t>
  </si>
  <si>
    <t>Spar Ramkhamhaeng 164</t>
  </si>
  <si>
    <t>Thonglor 13</t>
  </si>
  <si>
    <t>JIF</t>
  </si>
  <si>
    <t>INT</t>
  </si>
  <si>
    <t>BET</t>
  </si>
  <si>
    <t>SPA</t>
  </si>
  <si>
    <t>PSP7616</t>
  </si>
  <si>
    <t>PSP7617</t>
  </si>
  <si>
    <t>PSP7618</t>
  </si>
  <si>
    <t>PSP7619</t>
  </si>
  <si>
    <t>PSP7620</t>
  </si>
  <si>
    <t>PSP7621</t>
  </si>
  <si>
    <t>PSP7622</t>
  </si>
  <si>
    <t>PSP7623</t>
  </si>
  <si>
    <t>PSP7624</t>
  </si>
  <si>
    <t>PSP7625</t>
  </si>
  <si>
    <t>PSP7626</t>
  </si>
  <si>
    <t>PSP7627</t>
  </si>
  <si>
    <t>PSP7628</t>
  </si>
  <si>
    <t>PSP7629</t>
  </si>
  <si>
    <t>PSP7630</t>
  </si>
  <si>
    <t>PSP7631</t>
  </si>
  <si>
    <t>PSP7632</t>
  </si>
  <si>
    <t>PSP7633</t>
  </si>
  <si>
    <t>PSP7634</t>
  </si>
  <si>
    <t>PSP7635</t>
  </si>
  <si>
    <t>PSP7636</t>
  </si>
  <si>
    <t>PSP7637</t>
  </si>
  <si>
    <t>PSP7638</t>
  </si>
  <si>
    <t>PSP7639</t>
  </si>
  <si>
    <t>PSP7640</t>
  </si>
  <si>
    <t>PSP7641</t>
  </si>
  <si>
    <t>PSP7642</t>
  </si>
  <si>
    <t>PSP7643</t>
  </si>
  <si>
    <t>PSP7644</t>
  </si>
  <si>
    <t>PSP7645</t>
  </si>
  <si>
    <t>PSP7646</t>
  </si>
  <si>
    <t>PSP7647</t>
  </si>
  <si>
    <t>PSP7648</t>
  </si>
  <si>
    <t>PSP7649</t>
  </si>
  <si>
    <t>PSP7650</t>
  </si>
  <si>
    <t>PSP7651</t>
  </si>
  <si>
    <t>PSP7652</t>
  </si>
  <si>
    <t>PSP7653</t>
  </si>
  <si>
    <t>PSP7654</t>
  </si>
  <si>
    <t>PSP7655</t>
  </si>
  <si>
    <t>PSP7656</t>
  </si>
  <si>
    <t>PSP7657</t>
  </si>
  <si>
    <t>PSP7658</t>
  </si>
  <si>
    <t>PSP7659</t>
  </si>
  <si>
    <t>PSP7660</t>
  </si>
  <si>
    <t>PSP7661</t>
  </si>
  <si>
    <t>PSP7662</t>
  </si>
  <si>
    <t>PSP7663</t>
  </si>
  <si>
    <t>PSP7664</t>
  </si>
  <si>
    <t>PSP7665</t>
  </si>
  <si>
    <t>PSP7666</t>
  </si>
  <si>
    <t>PSP7667</t>
  </si>
  <si>
    <t>PSP7668</t>
  </si>
  <si>
    <t>PSP7669</t>
  </si>
  <si>
    <t>PSP7670</t>
  </si>
  <si>
    <t>PSP7671</t>
  </si>
  <si>
    <t>PSP7672</t>
  </si>
  <si>
    <t>PSP7673</t>
  </si>
  <si>
    <t>PSP7674</t>
  </si>
  <si>
    <t>PSP7675</t>
  </si>
  <si>
    <t>PSP7676</t>
  </si>
  <si>
    <t>PSP7677</t>
  </si>
  <si>
    <t>PSP7678</t>
  </si>
  <si>
    <t>PSP7679</t>
  </si>
  <si>
    <t>PSP7680</t>
  </si>
  <si>
    <t>PSP7681</t>
  </si>
  <si>
    <t>PSP7682</t>
  </si>
  <si>
    <t>PSP7683</t>
  </si>
  <si>
    <t>PSP7684</t>
  </si>
  <si>
    <t>PSP7685</t>
  </si>
  <si>
    <t>PSP7686</t>
  </si>
  <si>
    <t>PSP7687</t>
  </si>
  <si>
    <t>PSP7688</t>
  </si>
  <si>
    <t>PSP7689</t>
  </si>
  <si>
    <t>PSP7690</t>
  </si>
  <si>
    <t>PSP7691</t>
  </si>
  <si>
    <t>PSP7692</t>
  </si>
  <si>
    <t>PSP7693</t>
  </si>
  <si>
    <t>PSP7694</t>
  </si>
  <si>
    <t>PSP7695</t>
  </si>
  <si>
    <t>PSP7696</t>
  </si>
  <si>
    <t>PSP7697</t>
  </si>
  <si>
    <t>PSP7698</t>
  </si>
  <si>
    <t>PSP7699</t>
  </si>
  <si>
    <t>PSP7700</t>
  </si>
  <si>
    <t>PSP7701</t>
  </si>
  <si>
    <t>PSP7702</t>
  </si>
  <si>
    <t>PSP7703</t>
  </si>
  <si>
    <t>PSP7704</t>
  </si>
  <si>
    <t>PSP7705</t>
  </si>
  <si>
    <t>PSP7706</t>
  </si>
  <si>
    <t>PSP7707</t>
  </si>
  <si>
    <t>PSP7708</t>
  </si>
  <si>
    <t>PSP7709</t>
  </si>
  <si>
    <t>PSP7710</t>
  </si>
  <si>
    <t>PSP7711</t>
  </si>
  <si>
    <t>PSP7712</t>
  </si>
  <si>
    <t>PSP7713</t>
  </si>
  <si>
    <t>PSP7714</t>
  </si>
  <si>
    <t>PSP7715</t>
  </si>
  <si>
    <t>PSP7716</t>
  </si>
  <si>
    <t>PSP7717</t>
  </si>
  <si>
    <t>PSP7718</t>
  </si>
  <si>
    <t>PSP7719</t>
  </si>
  <si>
    <t>PSP7720</t>
  </si>
  <si>
    <t>PSP7721</t>
  </si>
  <si>
    <t>PSP7722</t>
  </si>
  <si>
    <t>PSP7723</t>
  </si>
  <si>
    <t>PSP7724</t>
  </si>
  <si>
    <t>PSP7725</t>
  </si>
  <si>
    <t>PSP7726</t>
  </si>
  <si>
    <t>PSP7727</t>
  </si>
  <si>
    <t>PSP7728</t>
  </si>
  <si>
    <t>PSP7729</t>
  </si>
  <si>
    <t>PSP7730</t>
  </si>
  <si>
    <t>PSP7731</t>
  </si>
  <si>
    <t>PSP7732</t>
  </si>
  <si>
    <t>PSP7733</t>
  </si>
  <si>
    <t>PSP7734</t>
  </si>
  <si>
    <t>PSP7735</t>
  </si>
  <si>
    <t>PSP7736</t>
  </si>
  <si>
    <t>PSP7737</t>
  </si>
  <si>
    <t>PSP7738</t>
  </si>
  <si>
    <t>PSP7739</t>
  </si>
  <si>
    <t>PSP7740</t>
  </si>
  <si>
    <t>PSP7741</t>
  </si>
  <si>
    <t>PSP7742</t>
  </si>
  <si>
    <t>PSP7743</t>
  </si>
  <si>
    <t>Yummy Petshop</t>
  </si>
  <si>
    <t>KC Cafe'</t>
  </si>
  <si>
    <t>Bagspasolution</t>
  </si>
  <si>
    <t>CERAS imply</t>
  </si>
  <si>
    <t>สยามการไฟฟ้า</t>
  </si>
  <si>
    <t>ยาฟาร์คลินิก</t>
  </si>
  <si>
    <t>ไท ไท ช็อป</t>
  </si>
  <si>
    <t>FARM NOM's</t>
  </si>
  <si>
    <t>Jinna's Coffee Garden</t>
  </si>
  <si>
    <t>แอล พี ก๊อปปี้</t>
  </si>
  <si>
    <t>โรงขนม</t>
  </si>
  <si>
    <t>กาแฟบ้านไข่</t>
  </si>
  <si>
    <t>สเต็กบ็อกซ</t>
  </si>
  <si>
    <t>เสถียรค้าปลีก</t>
  </si>
  <si>
    <t>ออเร้นท์บิวตี้</t>
  </si>
  <si>
    <t>คิว ปริ้นติ้ง แอนด์ บิสซิเนส</t>
  </si>
  <si>
    <t>มีนัดคาเฟ่</t>
  </si>
  <si>
    <t>Smile Shop</t>
  </si>
  <si>
    <t>คิว ปริ้้นท์ติ้ง</t>
  </si>
  <si>
    <t>มยุรีไซเคิล</t>
  </si>
  <si>
    <t>BP - NET</t>
  </si>
  <si>
    <t>ลิฟวิ่ง รูม</t>
  </si>
  <si>
    <t>AREA 71</t>
  </si>
  <si>
    <t>อาร์ทออนไลน์</t>
  </si>
  <si>
    <t>ร้านกาแฟยกนิ้ว</t>
  </si>
  <si>
    <t>พันธิภา</t>
  </si>
  <si>
    <t>ชาจันทร์หอม</t>
  </si>
  <si>
    <t>คลังยาเจริญดี</t>
  </si>
  <si>
    <t>สมัยเจริญเภสัช</t>
  </si>
  <si>
    <t>คิคุไบท์</t>
  </si>
  <si>
    <t>เกตธนโชต</t>
  </si>
  <si>
    <t>กิจเจริญแมนชั่น</t>
  </si>
  <si>
    <t>suay 24 hours</t>
  </si>
  <si>
    <t>บริษัท สหศรีบูรพาผ้าใบ จำกัด</t>
  </si>
  <si>
    <t>Estrella</t>
  </si>
  <si>
    <t>Something 20</t>
  </si>
  <si>
    <t>SWEET LITTLE THINGS</t>
  </si>
  <si>
    <t>บ้านรักผ้า</t>
  </si>
  <si>
    <t>อัมมี่โฟน</t>
  </si>
  <si>
    <t>Super Seed</t>
  </si>
  <si>
    <t>สามหนุ่ม</t>
  </si>
  <si>
    <t>อันล็อค คาเฟ่</t>
  </si>
  <si>
    <t>PA.postbox</t>
  </si>
  <si>
    <t>ดี คอฟฟี</t>
  </si>
  <si>
    <t>ดับเบิ๊ล บี สปอร์ต</t>
  </si>
  <si>
    <t>เจี๊ยบประกันภัย</t>
  </si>
  <si>
    <t>โรงพิมพ์เอกชัย 105</t>
  </si>
  <si>
    <t>ชาพะยอม สาขาพระราม 2</t>
  </si>
  <si>
    <t>ตะกร้าแดง</t>
  </si>
  <si>
    <t>Worldwide ซามูไรสกาย</t>
  </si>
  <si>
    <t>MERC GEARS</t>
  </si>
  <si>
    <t>ปราณีภัณฑ์ เครื่องเขียน 1</t>
  </si>
  <si>
    <t>เอส คิว ออดิท</t>
  </si>
  <si>
    <t>ปราณีภัณฑ์ เครื่องเขียน 2</t>
  </si>
  <si>
    <t>แม่ผึ้ง</t>
  </si>
  <si>
    <t>Dejing Shop</t>
  </si>
  <si>
    <t>The cottage Bingsoo</t>
  </si>
  <si>
    <t>ศศิกาญจน์ ฟาร์มาซี</t>
  </si>
  <si>
    <t>ศูนย์ถ่ายเอกสาร ราม53</t>
  </si>
  <si>
    <t>อี.ที.ซี .โพสต์</t>
  </si>
  <si>
    <t>บริษัท ซายน์ วิชั่น จำกัด</t>
  </si>
  <si>
    <t>อมรภัณฑ์</t>
  </si>
  <si>
    <t>ท่าทรายกนก</t>
  </si>
  <si>
    <t>AutoXtreme75</t>
  </si>
  <si>
    <t>ร้านครัวเรือน</t>
  </si>
  <si>
    <t>Coffee V</t>
  </si>
  <si>
    <t>เจ้าหญิง 4</t>
  </si>
  <si>
    <t>Kate Shop</t>
  </si>
  <si>
    <t>โรงพิมพ์หน้าลลิล</t>
  </si>
  <si>
    <t>กาแฟคุนเกรซ</t>
  </si>
  <si>
    <t>3 JAI</t>
  </si>
  <si>
    <t>N.N.J SERVICE</t>
  </si>
  <si>
    <t>มารวย ช็อป</t>
  </si>
  <si>
    <t>ไทยรัตน์</t>
  </si>
  <si>
    <t>DK เซอร์วิส</t>
  </si>
  <si>
    <t>พี.แอล.เอ.เซอร์วิส</t>
  </si>
  <si>
    <t>ไพรินทร์ ทราเวล</t>
  </si>
  <si>
    <t>ไพรินทร์ ทราเวล (2)</t>
  </si>
  <si>
    <t>ร้านบ้านการ์ตูน</t>
  </si>
  <si>
    <t>พี แอนด์ พี อควาติก</t>
  </si>
  <si>
    <t>4G APLUS</t>
  </si>
  <si>
    <t>OPPO</t>
  </si>
  <si>
    <t>ITAYA</t>
  </si>
  <si>
    <t>รตานา</t>
  </si>
  <si>
    <t>ร้านผ้าหอม 2</t>
  </si>
  <si>
    <t>ดีว่า</t>
  </si>
  <si>
    <t>สากลเทคนิค</t>
  </si>
  <si>
    <t>ลายเส้น</t>
  </si>
  <si>
    <t>ประจักษ์เบเกอรี่</t>
  </si>
  <si>
    <t>อุ๋มอิ๋มคอฟฟี่</t>
  </si>
  <si>
    <t>แฮร์ดู ชาลอน</t>
  </si>
  <si>
    <t>ASP 58</t>
  </si>
  <si>
    <t>ไอดู น้ำหอม</t>
  </si>
  <si>
    <t>บจก. ซูเลียน สาธุประดิษฐ์ นิว เอเยนซี่</t>
  </si>
  <si>
    <t>ร้านกาแฟห้องสมุด</t>
  </si>
  <si>
    <t>ส.รุ่งประเสริฐ</t>
  </si>
  <si>
    <t>กึกก้องพาณิชย์</t>
  </si>
  <si>
    <t>JAS Minimart</t>
  </si>
  <si>
    <t>ร้านน้องเพ็ทช็อป สาขาปทุมธานี</t>
  </si>
  <si>
    <t>23 มาสเตอร์ดรักส์</t>
  </si>
  <si>
    <t>ร่มไทร เซอร์วิส</t>
  </si>
  <si>
    <t>วิลาวรรณ</t>
  </si>
  <si>
    <t>เส้นสวย</t>
  </si>
  <si>
    <t>ร้าน 19 บาท</t>
  </si>
  <si>
    <t>จอมเกษา บาร์เบอร์</t>
  </si>
  <si>
    <t>พี.พี.โมบาย</t>
  </si>
  <si>
    <t>SMART RACING</t>
  </si>
  <si>
    <t>พระราม 2 คอสเมติกส์</t>
  </si>
  <si>
    <t>โพสท์หกสิบสี่</t>
  </si>
  <si>
    <t>ก.เปรมศิลป์</t>
  </si>
  <si>
    <t>VMB Plus (วีเอ็มบี พลัส)</t>
  </si>
  <si>
    <t>ร้าน Go On</t>
  </si>
  <si>
    <t>เชษฐ์สิริการค้า</t>
  </si>
  <si>
    <t>ร้านขายยา ทัสซึเมดิซีน</t>
  </si>
  <si>
    <t>KAWIN BK</t>
  </si>
  <si>
    <t>วัฒนาเฟอร์นิเจอร์</t>
  </si>
  <si>
    <t>สามเหลี่ยมลาดหญ้า</t>
  </si>
  <si>
    <t>จุ๋ม คอฟฟี่ &amp; เบเกอรี่</t>
  </si>
  <si>
    <t>กาแฟสด</t>
  </si>
  <si>
    <t>35 ส.ต.</t>
  </si>
  <si>
    <t>ออกัสชอป</t>
  </si>
  <si>
    <t>ร้านฝนประกันภัย</t>
  </si>
  <si>
    <t>สวนกล้วยไม้</t>
  </si>
  <si>
    <t>ไอปริ้นท์</t>
  </si>
  <si>
    <t>Thalang</t>
  </si>
  <si>
    <t>CPS HADYAI</t>
  </si>
  <si>
    <t xml:space="preserve">MBC  Keha Ramkhumhaeng </t>
  </si>
  <si>
    <t xml:space="preserve">MBC  Kukhwang 6 </t>
  </si>
  <si>
    <t xml:space="preserve">MBC Auarethorn Klong 1 </t>
  </si>
  <si>
    <t>MBC Auarethorn Suvarnabhumi</t>
  </si>
  <si>
    <t>MBC Aur R-Thorn Bangchalong</t>
  </si>
  <si>
    <t xml:space="preserve">MBC Ban Fha Rangsit Klong4 </t>
  </si>
  <si>
    <t>MBC Bang Bo</t>
  </si>
  <si>
    <t xml:space="preserve">MBC BCP Bangbuatong-Bangpoon </t>
  </si>
  <si>
    <t>MBC BCP Bangna Km.13</t>
  </si>
  <si>
    <t>MBC BCP Borom KorMor 15</t>
  </si>
  <si>
    <t xml:space="preserve">MBC BCP Borommaratchachonnani Km.9  </t>
  </si>
  <si>
    <t xml:space="preserve">MBC BCP Borommaratchachonnani Km.9 (OB) </t>
  </si>
  <si>
    <t>MBC BCP Chalermphrakiat 7</t>
  </si>
  <si>
    <t xml:space="preserve">MBC BCP Chuan Chuen </t>
  </si>
  <si>
    <t>MBC BCP Issaraphap</t>
  </si>
  <si>
    <t>MBC BCP Kanlapaphruek</t>
  </si>
  <si>
    <t>MBC BCP Keha Bangplee</t>
  </si>
  <si>
    <t>MBC BCP Kingkaew</t>
  </si>
  <si>
    <t>MBC BCP Krungthep Kreetha</t>
  </si>
  <si>
    <t>MBC BCP Lamlukka Klong 7</t>
  </si>
  <si>
    <t>MBC BCP Lumlukka</t>
  </si>
  <si>
    <t xml:space="preserve">MBC BCP Nimit Mai 1 </t>
  </si>
  <si>
    <t>MBC BCP Petch PhraRam</t>
  </si>
  <si>
    <t xml:space="preserve">MBC BCP Phaholyothin KM.38 </t>
  </si>
  <si>
    <t>MBC BCP Phetkasem 92</t>
  </si>
  <si>
    <t>MBC BCP Phiboonsongkram</t>
  </si>
  <si>
    <t>MBC BCP Pradit Manutham (2)</t>
  </si>
  <si>
    <t xml:space="preserve">MBC BCP Praeksa 11 </t>
  </si>
  <si>
    <t>MBC BCP Rama 2 Km.11</t>
  </si>
  <si>
    <t>MBC BCP Rama 2 Soi 28</t>
  </si>
  <si>
    <t xml:space="preserve">MBC BCP Rangsit Klong 8 </t>
  </si>
  <si>
    <t xml:space="preserve">MBC BCP Ratanathibet </t>
  </si>
  <si>
    <t xml:space="preserve">MBC BCP Ratchphruek  </t>
  </si>
  <si>
    <t xml:space="preserve">MBC BCP San Phawut  </t>
  </si>
  <si>
    <t>MBC BCP Satriwitaya 2</t>
  </si>
  <si>
    <t>MBC BCP Soi Mahatthai</t>
  </si>
  <si>
    <t>MBC BCP Srinakarin - Samitivej</t>
  </si>
  <si>
    <t>MBC BCP Sukhapiban 3</t>
  </si>
  <si>
    <t>MBC BCP Sukhumvit 99</t>
  </si>
  <si>
    <t xml:space="preserve">MBC BCP Suksawat 39 </t>
  </si>
  <si>
    <t xml:space="preserve">MBC BCP Suksawat 42 </t>
  </si>
  <si>
    <t xml:space="preserve">MBC BCP Suwintawong </t>
  </si>
  <si>
    <t xml:space="preserve">MBC BCP Tessaban Bangpu77 </t>
  </si>
  <si>
    <t>MBC BCP Theparak Km.7 (OB)</t>
  </si>
  <si>
    <t>MBC BCP Theparak Km.9</t>
  </si>
  <si>
    <t>MBC BCP Udomsuk 45</t>
  </si>
  <si>
    <t xml:space="preserve">MBC Boon Siri </t>
  </si>
  <si>
    <t>MBC Buathong Thani</t>
  </si>
  <si>
    <t>MBC Chalermprakiat 65</t>
  </si>
  <si>
    <t>MBC Chalong Krung 53</t>
  </si>
  <si>
    <t>MBC CTX Klong Luang</t>
  </si>
  <si>
    <t>MBC CTX Ramintra 40</t>
  </si>
  <si>
    <t xml:space="preserve">MBC Ekkachai 46 </t>
  </si>
  <si>
    <t>MBC Hathairat 25</t>
  </si>
  <si>
    <t>MBC Intravat</t>
  </si>
  <si>
    <t xml:space="preserve">MBC Kaha Mabtaphud </t>
  </si>
  <si>
    <t>MBC Keha Klong Chan</t>
  </si>
  <si>
    <t>MBC Khong Luang Soi 19</t>
  </si>
  <si>
    <t xml:space="preserve">MBC Ladprao 64 </t>
  </si>
  <si>
    <t>MBC Meeting Mall Charansanitwong</t>
  </si>
  <si>
    <t>MBC Moo Ban Bua Thong</t>
  </si>
  <si>
    <t>MBC Moo Ban Pomtisan4</t>
  </si>
  <si>
    <t>MBC Mooban Hansa</t>
  </si>
  <si>
    <t>MBC Mooban Sinthawee Rama 2 Soi 43</t>
  </si>
  <si>
    <t>MBC Mooban Sripetch</t>
  </si>
  <si>
    <t>MBC Mu Ban Phattaraniwet</t>
  </si>
  <si>
    <t xml:space="preserve">MBC MuBaan Sue Trong </t>
  </si>
  <si>
    <t>MBC Muban DK</t>
  </si>
  <si>
    <t>MBC Muban Poomjai Niwet</t>
  </si>
  <si>
    <t>MBC Muban Wisetsuk Nakorn</t>
  </si>
  <si>
    <t>MBC Nikom Ladkrabang</t>
  </si>
  <si>
    <t xml:space="preserve">MBC Nikom Navanakorn </t>
  </si>
  <si>
    <t xml:space="preserve">MBC Paknam Rayong   </t>
  </si>
  <si>
    <t xml:space="preserve">MBC Pantip Bangkapi </t>
  </si>
  <si>
    <t xml:space="preserve">MBC Phetchakasem 77 </t>
  </si>
  <si>
    <t>MBC Phrapradaeng</t>
  </si>
  <si>
    <t xml:space="preserve">MBC Phuttabucha Soi  36 </t>
  </si>
  <si>
    <t>MBC Rajdamri</t>
  </si>
  <si>
    <t>MBC Ramkhumheang 53</t>
  </si>
  <si>
    <t xml:space="preserve">MBC Rangsit Klong 6 </t>
  </si>
  <si>
    <t xml:space="preserve">MBC RangsitKlong 2 </t>
  </si>
  <si>
    <t xml:space="preserve">MBC Rattanakosin 200 </t>
  </si>
  <si>
    <t>MBC Soi Jaturamit</t>
  </si>
  <si>
    <t>MBC Soi Mahachai</t>
  </si>
  <si>
    <t>MBC Soi Nhongyai (Mung Mee City)</t>
  </si>
  <si>
    <t xml:space="preserve">MBC Soi Phokaew </t>
  </si>
  <si>
    <t>MBC Soi Udomdej</t>
  </si>
  <si>
    <t xml:space="preserve">MBC Soipearnon </t>
  </si>
  <si>
    <t>MBC Sor nor Kokkram</t>
  </si>
  <si>
    <t xml:space="preserve">MBC Talad Chatchaval Klong 7 </t>
  </si>
  <si>
    <t xml:space="preserve">MBC Talad Lad Lum Kaew </t>
  </si>
  <si>
    <t xml:space="preserve">MBC Talad Ladprao Sapan2 </t>
  </si>
  <si>
    <t>MBC Talad Lan Sai</t>
  </si>
  <si>
    <t xml:space="preserve">MBC Talad Minburi </t>
  </si>
  <si>
    <t xml:space="preserve">MBC Talad Phimon Rat </t>
  </si>
  <si>
    <t xml:space="preserve">MBC Talad Sriyan </t>
  </si>
  <si>
    <t xml:space="preserve">MBC Talad Suchart </t>
  </si>
  <si>
    <t>MBC Talad Taopun2</t>
  </si>
  <si>
    <t>MBC Talad Tumru</t>
  </si>
  <si>
    <t>MBC Tanon Tai Baan</t>
  </si>
  <si>
    <t>MBC TCC-Plab Pla Chai Building</t>
  </si>
  <si>
    <t>MBC TCC-Tawanna 1 </t>
  </si>
  <si>
    <t>MBC TCC-Tawanna 2</t>
  </si>
  <si>
    <t>MBC Thai Thanee Soi 39</t>
  </si>
  <si>
    <t>MBC Thanon Rama Intra 39</t>
  </si>
  <si>
    <t>MBC Thian Thale 20</t>
  </si>
  <si>
    <t xml:space="preserve">MBC Tiantalay 28 </t>
  </si>
  <si>
    <t>MBC Ur_Arthorn Khachonwit</t>
  </si>
  <si>
    <t>MBC Ur_Arthorn Minburi</t>
  </si>
  <si>
    <t>MBC UrArthon Bangkhunthian</t>
  </si>
  <si>
    <t>MBC Wat Kamphaeng</t>
  </si>
  <si>
    <t>MBC Wat Na Wong</t>
  </si>
  <si>
    <t>MBC Wat Sai Ma</t>
  </si>
  <si>
    <t>MBC Wat Suansom</t>
  </si>
  <si>
    <t>MBC BCP Borommaratchachonnani Km.2</t>
  </si>
  <si>
    <t xml:space="preserve">MBC Tarad Bangkhan </t>
  </si>
  <si>
    <t>MBC Talad Samyaek Chedi</t>
  </si>
  <si>
    <t>MBC Nimit Mai</t>
  </si>
  <si>
    <t>MBC070</t>
  </si>
  <si>
    <t>MBC071</t>
  </si>
  <si>
    <t>MBC072</t>
  </si>
  <si>
    <t>MBC073</t>
  </si>
  <si>
    <t>MBC074</t>
  </si>
  <si>
    <t>MBC075</t>
  </si>
  <si>
    <t>MBC076</t>
  </si>
  <si>
    <t>MBC077</t>
  </si>
  <si>
    <t>MBC078</t>
  </si>
  <si>
    <t>MBC079</t>
  </si>
  <si>
    <t>MBC080</t>
  </si>
  <si>
    <t>MBC081</t>
  </si>
  <si>
    <t>MBC082</t>
  </si>
  <si>
    <t>MBC083</t>
  </si>
  <si>
    <t>MBC084</t>
  </si>
  <si>
    <t>MBC085</t>
  </si>
  <si>
    <t>MBC086</t>
  </si>
  <si>
    <t>MBC087</t>
  </si>
  <si>
    <t>MBC088</t>
  </si>
  <si>
    <t>MBC089</t>
  </si>
  <si>
    <t>MBC090</t>
  </si>
  <si>
    <t>MBC091</t>
  </si>
  <si>
    <t>MBC092</t>
  </si>
  <si>
    <t>MBC093</t>
  </si>
  <si>
    <t>MBC094</t>
  </si>
  <si>
    <t>MBC095</t>
  </si>
  <si>
    <t>MBC096</t>
  </si>
  <si>
    <t>MBC097</t>
  </si>
  <si>
    <t>MBC098</t>
  </si>
  <si>
    <t>MBC099</t>
  </si>
  <si>
    <t>MBC100</t>
  </si>
  <si>
    <t>MBC101</t>
  </si>
  <si>
    <t>MBC102</t>
  </si>
  <si>
    <t>MBC103</t>
  </si>
  <si>
    <t>MBC104</t>
  </si>
  <si>
    <t>MBC105</t>
  </si>
  <si>
    <t>MBC106</t>
  </si>
  <si>
    <t>MBC107</t>
  </si>
  <si>
    <t>MBC108</t>
  </si>
  <si>
    <t>MBC109</t>
  </si>
  <si>
    <t>MBC110</t>
  </si>
  <si>
    <t>MBC111</t>
  </si>
  <si>
    <t>MBC112</t>
  </si>
  <si>
    <t>MBC113</t>
  </si>
  <si>
    <t>MBC114</t>
  </si>
  <si>
    <t>MBC115</t>
  </si>
  <si>
    <t>MBC116</t>
  </si>
  <si>
    <t>MBC117</t>
  </si>
  <si>
    <t>MBC118</t>
  </si>
  <si>
    <t>MBC119</t>
  </si>
  <si>
    <t>MBC120</t>
  </si>
  <si>
    <t>MBC121</t>
  </si>
  <si>
    <t>MBC122</t>
  </si>
  <si>
    <t>MBC123</t>
  </si>
  <si>
    <t>MBC124</t>
  </si>
  <si>
    <t>MBC125</t>
  </si>
  <si>
    <t>MBC126</t>
  </si>
  <si>
    <t>MBC127</t>
  </si>
  <si>
    <t>MBC128</t>
  </si>
  <si>
    <t>MBC129</t>
  </si>
  <si>
    <t>MBC130</t>
  </si>
  <si>
    <t>MBC131</t>
  </si>
  <si>
    <t>MBC132</t>
  </si>
  <si>
    <t>MBC133</t>
  </si>
  <si>
    <t>MBC134</t>
  </si>
  <si>
    <t>MBC135</t>
  </si>
  <si>
    <t>MBC136</t>
  </si>
  <si>
    <t>MBC137</t>
  </si>
  <si>
    <t>MBC138</t>
  </si>
  <si>
    <t>MBC139</t>
  </si>
  <si>
    <t>MBC140</t>
  </si>
  <si>
    <t>MBC141</t>
  </si>
  <si>
    <t>MBC142</t>
  </si>
  <si>
    <t>MBC143</t>
  </si>
  <si>
    <t>MBC144</t>
  </si>
  <si>
    <t>MBC145</t>
  </si>
  <si>
    <t>MBC146</t>
  </si>
  <si>
    <t>MBC147</t>
  </si>
  <si>
    <t>MBC148</t>
  </si>
  <si>
    <t>MBC149</t>
  </si>
  <si>
    <t>MBC150</t>
  </si>
  <si>
    <t>MBC151</t>
  </si>
  <si>
    <t>MBC152</t>
  </si>
  <si>
    <t>MBC153</t>
  </si>
  <si>
    <t>MBC154</t>
  </si>
  <si>
    <t>MBC155</t>
  </si>
  <si>
    <t>MBC156</t>
  </si>
  <si>
    <t>MBC157</t>
  </si>
  <si>
    <t>MBC158</t>
  </si>
  <si>
    <t>MBC159</t>
  </si>
  <si>
    <t>MBC160</t>
  </si>
  <si>
    <t>MBC161</t>
  </si>
  <si>
    <t>MBC162</t>
  </si>
  <si>
    <t>MBC163</t>
  </si>
  <si>
    <t>MBC164</t>
  </si>
  <si>
    <t>MBC165</t>
  </si>
  <si>
    <t>MBC166</t>
  </si>
  <si>
    <t>MBC167</t>
  </si>
  <si>
    <t>MBC168</t>
  </si>
  <si>
    <t>MBC169</t>
  </si>
  <si>
    <t>MBC170</t>
  </si>
  <si>
    <t>MBC171</t>
  </si>
  <si>
    <t>MBC172</t>
  </si>
  <si>
    <t>MBC173</t>
  </si>
  <si>
    <t>MBC174</t>
  </si>
  <si>
    <t>MBC175</t>
  </si>
  <si>
    <t>MBC176</t>
  </si>
  <si>
    <t>MBC177</t>
  </si>
  <si>
    <t>MBC178</t>
  </si>
  <si>
    <t>MBC179</t>
  </si>
  <si>
    <t>MBC180</t>
  </si>
  <si>
    <t>MBC181</t>
  </si>
  <si>
    <t>MBC182</t>
  </si>
  <si>
    <t>MBC183</t>
  </si>
  <si>
    <t>MBC184</t>
  </si>
  <si>
    <t>MBC185</t>
  </si>
  <si>
    <t>MBC186</t>
  </si>
  <si>
    <t>MBC187</t>
  </si>
  <si>
    <t>Lat Phrao Wang Hin 48</t>
  </si>
  <si>
    <t>PSP7744</t>
  </si>
  <si>
    <t>PSP7745</t>
  </si>
  <si>
    <t>PSP7746</t>
  </si>
  <si>
    <t>PSP7747</t>
  </si>
  <si>
    <t>PSP7748</t>
  </si>
  <si>
    <t>PSP7749</t>
  </si>
  <si>
    <t>PSP7750</t>
  </si>
  <si>
    <t>PSP7751</t>
  </si>
  <si>
    <t>PSP7752</t>
  </si>
  <si>
    <t>PSP7753</t>
  </si>
  <si>
    <t>PSP7754</t>
  </si>
  <si>
    <t>PSP7755</t>
  </si>
  <si>
    <t>PSP7756</t>
  </si>
  <si>
    <t>PSP7757</t>
  </si>
  <si>
    <t>PSP7758</t>
  </si>
  <si>
    <t>PSP7759</t>
  </si>
  <si>
    <t>PSP7760</t>
  </si>
  <si>
    <t>PSP7761</t>
  </si>
  <si>
    <t>PSP7762</t>
  </si>
  <si>
    <t>PSP7763</t>
  </si>
  <si>
    <t>PSP7764</t>
  </si>
  <si>
    <t>PSP7765</t>
  </si>
  <si>
    <t>PSP7766</t>
  </si>
  <si>
    <t>PSP7767</t>
  </si>
  <si>
    <t>PSP7768</t>
  </si>
  <si>
    <t>PSP7769</t>
  </si>
  <si>
    <t>PSP7770</t>
  </si>
  <si>
    <t>PSP7771</t>
  </si>
  <si>
    <t>PSP7772</t>
  </si>
  <si>
    <t>PSP7773</t>
  </si>
  <si>
    <t>PSP7774</t>
  </si>
  <si>
    <t>PSP7775</t>
  </si>
  <si>
    <t>PSP7776</t>
  </si>
  <si>
    <t>PSP7777</t>
  </si>
  <si>
    <t>PSP7778</t>
  </si>
  <si>
    <t>PSP7779</t>
  </si>
  <si>
    <t>PSP7780</t>
  </si>
  <si>
    <t>PSP7781</t>
  </si>
  <si>
    <t>PSP7782</t>
  </si>
  <si>
    <t>PSP7783</t>
  </si>
  <si>
    <t>PSP7784</t>
  </si>
  <si>
    <t>PSP7785</t>
  </si>
  <si>
    <t>PSP7786</t>
  </si>
  <si>
    <t>PSP7787</t>
  </si>
  <si>
    <t>PSP7788</t>
  </si>
  <si>
    <t>PSP7789</t>
  </si>
  <si>
    <t>PSP7790</t>
  </si>
  <si>
    <t>PSP7791</t>
  </si>
  <si>
    <t>PSP7792</t>
  </si>
  <si>
    <t>PSP7793</t>
  </si>
  <si>
    <t>PSP7794</t>
  </si>
  <si>
    <t>PSP7795</t>
  </si>
  <si>
    <t>PSP7796</t>
  </si>
  <si>
    <t>PSP7797</t>
  </si>
  <si>
    <t>PSP7798</t>
  </si>
  <si>
    <t>PSP7799</t>
  </si>
  <si>
    <t>PSP7800</t>
  </si>
  <si>
    <t>PSP7801</t>
  </si>
  <si>
    <t>PSP7802</t>
  </si>
  <si>
    <t>PSP7803</t>
  </si>
  <si>
    <t>PSP7804</t>
  </si>
  <si>
    <t>PSP7805</t>
  </si>
  <si>
    <t>PSP7806</t>
  </si>
  <si>
    <t>PSP7807</t>
  </si>
  <si>
    <t>PSP7808</t>
  </si>
  <si>
    <t>PSP7809</t>
  </si>
  <si>
    <t>PSP7810</t>
  </si>
  <si>
    <t>PSP7811</t>
  </si>
  <si>
    <t>PSP7812</t>
  </si>
  <si>
    <t>PSP7813</t>
  </si>
  <si>
    <t>PSP7814</t>
  </si>
  <si>
    <t>PSP7815</t>
  </si>
  <si>
    <t>PSP7816</t>
  </si>
  <si>
    <t>PSP7817</t>
  </si>
  <si>
    <t>PSP7818</t>
  </si>
  <si>
    <t>PSP7819</t>
  </si>
  <si>
    <t>PSP7820</t>
  </si>
  <si>
    <t>PSP7821</t>
  </si>
  <si>
    <t>PSP7822</t>
  </si>
  <si>
    <t>PSP7823</t>
  </si>
  <si>
    <t>PSP7824</t>
  </si>
  <si>
    <t>PSP7825</t>
  </si>
  <si>
    <t>PSP7826</t>
  </si>
  <si>
    <t>PSP7827</t>
  </si>
  <si>
    <t>PSP7828</t>
  </si>
  <si>
    <t>PSP7829</t>
  </si>
  <si>
    <t>PSP7830</t>
  </si>
  <si>
    <t>PSP7831</t>
  </si>
  <si>
    <t>PSP7832</t>
  </si>
  <si>
    <t>PSP7833</t>
  </si>
  <si>
    <t>PSP7834</t>
  </si>
  <si>
    <t>PSP7835</t>
  </si>
  <si>
    <t>PSP7836</t>
  </si>
  <si>
    <t>PSP7837</t>
  </si>
  <si>
    <t>PSP7838</t>
  </si>
  <si>
    <t>PSP7839</t>
  </si>
  <si>
    <t>PSP7840</t>
  </si>
  <si>
    <t>PSP7841</t>
  </si>
  <si>
    <t>PSP7842</t>
  </si>
  <si>
    <t>PSP7843</t>
  </si>
  <si>
    <t>PSP7844</t>
  </si>
  <si>
    <t>PSP7845</t>
  </si>
  <si>
    <t>PSP7846</t>
  </si>
  <si>
    <t>PSP7847</t>
  </si>
  <si>
    <t>PSP7848</t>
  </si>
  <si>
    <t>PSP7849</t>
  </si>
  <si>
    <t>PSP7850</t>
  </si>
  <si>
    <t>PSP7851</t>
  </si>
  <si>
    <t>PSP7852</t>
  </si>
  <si>
    <t>PSP7853</t>
  </si>
  <si>
    <t>PSP7854</t>
  </si>
  <si>
    <t>PSP7855</t>
  </si>
  <si>
    <t>PSP7856</t>
  </si>
  <si>
    <t>PSP7857</t>
  </si>
  <si>
    <t>PSP7858</t>
  </si>
  <si>
    <t>PSP7859</t>
  </si>
  <si>
    <t>PSP7860</t>
  </si>
  <si>
    <t>PSP7861</t>
  </si>
  <si>
    <t>PSP7862</t>
  </si>
  <si>
    <t>PSP7863</t>
  </si>
  <si>
    <t>PSP7864</t>
  </si>
  <si>
    <t>PSP7865</t>
  </si>
  <si>
    <t>PSP7866</t>
  </si>
  <si>
    <t>PSP7867</t>
  </si>
  <si>
    <t>PSP7868</t>
  </si>
  <si>
    <t>PSP7869</t>
  </si>
  <si>
    <t>PSP7870</t>
  </si>
  <si>
    <t>PSP7871</t>
  </si>
  <si>
    <t>ยกเลิก</t>
  </si>
  <si>
    <t>ไทม์ออฟติค</t>
  </si>
  <si>
    <t>คิวดรัก</t>
  </si>
  <si>
    <t>Eazy Express</t>
  </si>
  <si>
    <t>พรีม ซักอบรีด ซักแห้ง</t>
  </si>
  <si>
    <t>วอช ยูไนเต็ด</t>
  </si>
  <si>
    <t>ทวินมังกี้ คอฟฟี่เฮ้าส์</t>
  </si>
  <si>
    <t>ฮิปโปบอลลูน</t>
  </si>
  <si>
    <t>ปริ้นท์ เอ็กเพลส</t>
  </si>
  <si>
    <t xml:space="preserve">เออีซี </t>
  </si>
  <si>
    <t>เคอรี่สาขาอุดมสุข</t>
  </si>
  <si>
    <t>กู๊ดมอร์นิ่งคาเฟ่</t>
  </si>
  <si>
    <t>ร้านยาดี เพชรเกษม (ชื่อเก่าเมด ฟาร์มาซี)</t>
  </si>
  <si>
    <t>เช่าชุดราตรี</t>
  </si>
  <si>
    <t>เซีนทรัลออดิโอ</t>
  </si>
  <si>
    <t xml:space="preserve">ร้านหยกฟ้า  </t>
  </si>
  <si>
    <t>ดีดี มาร์ท</t>
  </si>
  <si>
    <t>That's Me เด็ทมี</t>
  </si>
  <si>
    <t>ภวิกาฟาร์มาซี</t>
  </si>
  <si>
    <t>ไออัพเพิล</t>
  </si>
  <si>
    <t>โอจัง</t>
  </si>
  <si>
    <t>ร้านแว่นตา วี.ออฟติค</t>
  </si>
  <si>
    <t>เรดริบบ้อน</t>
  </si>
  <si>
    <t>อัลณ่า</t>
  </si>
  <si>
    <t>โอเล็ก</t>
  </si>
  <si>
    <t>ทิพย์ บิวตี้</t>
  </si>
  <si>
    <t>นีนี่ ช็อป</t>
  </si>
  <si>
    <t>sweetty bear cafe</t>
  </si>
  <si>
    <t>เอกชัย</t>
  </si>
  <si>
    <t>มีคาเฟ่ แอนด์ บิสโทร</t>
  </si>
  <si>
    <t>พรบ.คุณปุ้ย</t>
  </si>
  <si>
    <t>เอราวัณ เทเลคอม</t>
  </si>
  <si>
    <t>หจก. เอส.วี.เอส. ดิจิตอล ซัพพลาย</t>
  </si>
  <si>
    <t>Bike Inn Box</t>
  </si>
  <si>
    <t>ICE บริการ</t>
  </si>
  <si>
    <t>Baankhun</t>
  </si>
  <si>
    <t>บริษัท เรโน เทค จำกัด</t>
  </si>
  <si>
    <t>BMS BOX กิ่งแก้ว</t>
  </si>
  <si>
    <t>BMS BOX บางโฉลง</t>
  </si>
  <si>
    <t>JJN Watch</t>
  </si>
  <si>
    <t>TN BRAKE</t>
  </si>
  <si>
    <t>D House Hostel</t>
  </si>
  <si>
    <t>COTTON DD</t>
  </si>
  <si>
    <t>Thai Global Logistics</t>
  </si>
  <si>
    <t>SUKHUMVIT 22</t>
  </si>
  <si>
    <t>สุขใจ</t>
  </si>
  <si>
    <t>Pet Story</t>
  </si>
  <si>
    <t>วี แคร์</t>
  </si>
  <si>
    <t>สุนัน อาหารสัตว์</t>
  </si>
  <si>
    <t>The love wedding Studio</t>
  </si>
  <si>
    <t>Willow Tree Cafe'</t>
  </si>
  <si>
    <t>จัน 32 BARBER</t>
  </si>
  <si>
    <t>SUPERTOOLS</t>
  </si>
  <si>
    <t>Aruda Shop</t>
  </si>
  <si>
    <t>AUTOBATT</t>
  </si>
  <si>
    <t>Photocity</t>
  </si>
  <si>
    <t>พี.เค.อิเลคทรอนิคส์</t>
  </si>
  <si>
    <t>ยา 102/2</t>
  </si>
  <si>
    <t>Carlounge</t>
  </si>
  <si>
    <t>Seatz station</t>
  </si>
  <si>
    <t>ร้านถุงทองโมบาย</t>
  </si>
  <si>
    <t>SUCSESS POST BOX</t>
  </si>
  <si>
    <t>Senior</t>
  </si>
  <si>
    <t>คาเฟปอง</t>
  </si>
  <si>
    <t>ชาพะยอม @ คลองเตย</t>
  </si>
  <si>
    <t>TST</t>
  </si>
  <si>
    <t>ZUMOSTATION</t>
  </si>
  <si>
    <t>ร้านก้าวหน้าช๊อป</t>
  </si>
  <si>
    <t>ร้านเภสัชท่าเรือ</t>
  </si>
  <si>
    <t>มาลัยคอยน์</t>
  </si>
  <si>
    <t>ป้าณี</t>
  </si>
  <si>
    <t>บ้านขวัญ ปันยา</t>
  </si>
  <si>
    <t>นายเด่น-เรสซิ่ง</t>
  </si>
  <si>
    <t>เดอะเบสท์</t>
  </si>
  <si>
    <t>จี.เจ.แปซิฟิค</t>
  </si>
  <si>
    <t>TUANGPOST</t>
  </si>
  <si>
    <t>A BOX</t>
  </si>
  <si>
    <t>เอเซียคุ้มเกล้า</t>
  </si>
  <si>
    <t>ซีเรีย</t>
  </si>
  <si>
    <t>ฐิตาพร</t>
  </si>
  <si>
    <t>สตาร์ทอัพ เอเจนซี่</t>
  </si>
  <si>
    <t>ปอ ทะเบียน</t>
  </si>
  <si>
    <t>ร้านเพลงพิณ</t>
  </si>
  <si>
    <t>ชัยพฤกษ์วัฒนา</t>
  </si>
  <si>
    <t>พ.มงคล</t>
  </si>
  <si>
    <t>Winner</t>
  </si>
  <si>
    <t>เขษมบรรณกิจ</t>
  </si>
  <si>
    <t>DTF SHOP</t>
  </si>
  <si>
    <t>พลัส ออโต้แก๊ส</t>
  </si>
  <si>
    <t>กาแฟมหานคร</t>
  </si>
  <si>
    <t>เป็นหนึ่ง ออโต้ เซนเตอร์</t>
  </si>
  <si>
    <t>ปัญชารัต โพลส์</t>
  </si>
  <si>
    <t>@ office - 24 hs.</t>
  </si>
  <si>
    <t>ไพร์มช็อป</t>
  </si>
  <si>
    <t>รีรีข้าวสาร</t>
  </si>
  <si>
    <t>ชาตันหยง @ ปตท.คลองส่งน้ำ</t>
  </si>
  <si>
    <t>แองเจิ้ลทัวร์</t>
  </si>
  <si>
    <t>ก้าวไกลเภสัช</t>
  </si>
  <si>
    <t>ร้านพันยาฟาร์มา</t>
  </si>
  <si>
    <t>V.I.P.</t>
  </si>
  <si>
    <t>แสงกลการ</t>
  </si>
  <si>
    <t>สมาร์ท แพค</t>
  </si>
  <si>
    <t>จุดนัดพบ</t>
  </si>
  <si>
    <t>CAFE' POMPTOWN</t>
  </si>
  <si>
    <t>Dee ONE Shop</t>
  </si>
  <si>
    <t>ROYAL</t>
  </si>
  <si>
    <t>บ้านลูกเจี๊ยบ</t>
  </si>
  <si>
    <t>ขอบคุณที่รักกัน</t>
  </si>
  <si>
    <t>CREATIVE LINE</t>
  </si>
  <si>
    <t>9O Caffe</t>
  </si>
  <si>
    <t>แฟลต 2 เคหะบางพลี</t>
  </si>
  <si>
    <t>๙๙ ดิจิตอล</t>
  </si>
  <si>
    <t>แม่ละม่อม</t>
  </si>
  <si>
    <t>ม.นครชัย</t>
  </si>
  <si>
    <t>ป้อเพ้งอินเตอร์เนต</t>
  </si>
  <si>
    <t>แดนไพรโปสเตอร์</t>
  </si>
  <si>
    <t>ฟาร์มนมนู๋</t>
  </si>
  <si>
    <t>พี ไนน์</t>
  </si>
  <si>
    <t>เครื่องสำอางค์</t>
  </si>
  <si>
    <t>แอ๊ดเครื่องเขียน</t>
  </si>
  <si>
    <t>GUYASUKA</t>
  </si>
  <si>
    <t>บางกอกฟาร์มาซี</t>
  </si>
  <si>
    <t>มาที่นี่</t>
  </si>
  <si>
    <t>Milk ซิ่ง</t>
  </si>
  <si>
    <t>พัฒนาฟาร์มาซี (แนน)</t>
  </si>
  <si>
    <t>ศิริโท</t>
  </si>
  <si>
    <t>We We Sim</t>
  </si>
  <si>
    <t>Nortan ทุกอย่าง 20</t>
  </si>
  <si>
    <t>Goodsing สาขาประชาอุทิศ</t>
  </si>
  <si>
    <t>คลังยา พระราม 9</t>
  </si>
  <si>
    <t>สุทธิพรเภสัช</t>
  </si>
  <si>
    <t>มโนภาพ ดิจิตอล</t>
  </si>
  <si>
    <t>เล็ก กิ๊ฟช้อป</t>
  </si>
  <si>
    <t>หนังสือเช่า 2</t>
  </si>
  <si>
    <t>กล่องสวนน้ำสายไหม</t>
  </si>
  <si>
    <t>พลอยธนาพัชร์</t>
  </si>
  <si>
    <t>ห้องเสื้อ ฮาบีบะฮ์</t>
  </si>
  <si>
    <t>WASH @ 36</t>
  </si>
  <si>
    <t>บ้านเศรษฐี</t>
  </si>
  <si>
    <t>เพรสทิจ โกลบอล</t>
  </si>
  <si>
    <t>บางบ่อ เรดิโอ</t>
  </si>
  <si>
    <t>BRILLIANT SALON</t>
  </si>
  <si>
    <t>Wax Clinic</t>
  </si>
  <si>
    <t>บริษัทในเครือเก้าแสน</t>
  </si>
  <si>
    <t>SAKOL</t>
  </si>
  <si>
    <t>รสบ้านกาแฟสด</t>
  </si>
  <si>
    <t>ก้อยเภสัช</t>
  </si>
  <si>
    <t>BN ซัพพลาย</t>
  </si>
  <si>
    <t>มหาเจริญวิศวกรรม</t>
  </si>
  <si>
    <t>ดีพร้อม</t>
  </si>
  <si>
    <t>ซอย พญานาค</t>
  </si>
  <si>
    <t>รุ่งเรืองไพศาล</t>
  </si>
  <si>
    <t>Pharma Care</t>
  </si>
  <si>
    <t>ไมโลดิบ</t>
  </si>
  <si>
    <t>ร้านอุปกรณ์ตกปลาโดนใจทีม</t>
  </si>
  <si>
    <t>K Box packaging</t>
  </si>
  <si>
    <t>Monkey</t>
  </si>
  <si>
    <t>หจก.ถวัลย์ค้าวัสดุก่อสร้าง</t>
  </si>
  <si>
    <t>ดาวมินิมาร์ท</t>
  </si>
  <si>
    <t>ร้านเจแอลเค (JLK)</t>
  </si>
  <si>
    <t>P.H.PHARMACY</t>
  </si>
  <si>
    <t>OLAN Pharmacy</t>
  </si>
  <si>
    <t>เค้กฟูเงินล้าน</t>
  </si>
  <si>
    <t>จ๊ะทิงจา</t>
  </si>
  <si>
    <t>มะนาว</t>
  </si>
  <si>
    <t>BK Phone</t>
  </si>
  <si>
    <t>MOMOPLUS</t>
  </si>
  <si>
    <t>บ้านรักเรียน</t>
  </si>
  <si>
    <t>ร้านยา อุ่นใจบ้านเภสัช</t>
  </si>
  <si>
    <t>Sit Here Coffee</t>
  </si>
  <si>
    <t>อู่ กฤษฎา</t>
  </si>
  <si>
    <t>เอส.เอ็ม.แพ็คเกจจิ้ง</t>
  </si>
  <si>
    <t>อาทโพสท์</t>
  </si>
  <si>
    <t>ร้านดอกไม้รางเงิน</t>
  </si>
  <si>
    <t>หจก.247 โลจิสติกส์</t>
  </si>
  <si>
    <t>เราเพื่อนป่า</t>
  </si>
  <si>
    <t>ร้านคุณยาย</t>
  </si>
  <si>
    <t>K MART</t>
  </si>
  <si>
    <t>ป๊อปปูล่า ออพติค</t>
  </si>
  <si>
    <t xml:space="preserve"> BYAI</t>
  </si>
  <si>
    <t>Commission PSA - SEPTEMBER 2018</t>
  </si>
  <si>
    <t>PSP7872</t>
  </si>
  <si>
    <t>PSP7873</t>
  </si>
  <si>
    <t>PSP7874</t>
  </si>
  <si>
    <t>PSP7875</t>
  </si>
  <si>
    <t>PSP7876</t>
  </si>
  <si>
    <t>PSP7877</t>
  </si>
  <si>
    <t>PSP7878</t>
  </si>
  <si>
    <t>PSP7879</t>
  </si>
  <si>
    <t>PSP7880</t>
  </si>
  <si>
    <t>PSP7881</t>
  </si>
  <si>
    <t>PSP7882</t>
  </si>
  <si>
    <t>PSP7883</t>
  </si>
  <si>
    <t>PSP7884</t>
  </si>
  <si>
    <t>PSP7885</t>
  </si>
  <si>
    <t>PSP7886</t>
  </si>
  <si>
    <t>PSP7887</t>
  </si>
  <si>
    <t>PSP7888</t>
  </si>
  <si>
    <t>PSP7889</t>
  </si>
  <si>
    <t>PSP7890</t>
  </si>
  <si>
    <t>PSP7891</t>
  </si>
  <si>
    <t>PSP7892</t>
  </si>
  <si>
    <t>PSP7893</t>
  </si>
  <si>
    <t>PSP7894</t>
  </si>
  <si>
    <t>PSP7895</t>
  </si>
  <si>
    <t>PSP7896</t>
  </si>
  <si>
    <t>PSP7897</t>
  </si>
  <si>
    <t>PSP7898</t>
  </si>
  <si>
    <t>PSP7899</t>
  </si>
  <si>
    <t>PSP7900</t>
  </si>
  <si>
    <t>PSP7901</t>
  </si>
  <si>
    <t>PSP7902</t>
  </si>
  <si>
    <t>PSP7903</t>
  </si>
  <si>
    <t>PSP7904</t>
  </si>
  <si>
    <t>PSP7905</t>
  </si>
  <si>
    <t>PSP7906</t>
  </si>
  <si>
    <t>PSP7907</t>
  </si>
  <si>
    <t>PSP7908</t>
  </si>
  <si>
    <t>PSP7909</t>
  </si>
  <si>
    <t>PSP7910</t>
  </si>
  <si>
    <t>PSP7911</t>
  </si>
  <si>
    <t>PSP7912</t>
  </si>
  <si>
    <t>PSP7913</t>
  </si>
  <si>
    <t>PSP7914</t>
  </si>
  <si>
    <t>PSP7915</t>
  </si>
  <si>
    <t>PSP7916</t>
  </si>
  <si>
    <t>PSP7917</t>
  </si>
  <si>
    <t>PSP7918</t>
  </si>
  <si>
    <t>PSP7919</t>
  </si>
  <si>
    <t>PSP7920</t>
  </si>
  <si>
    <t>PSP7921</t>
  </si>
  <si>
    <t>PSP7922</t>
  </si>
  <si>
    <t>PSP7923</t>
  </si>
  <si>
    <t>PSP7924</t>
  </si>
  <si>
    <t>PSP7925</t>
  </si>
  <si>
    <t>PSP7926</t>
  </si>
  <si>
    <t>PSP7927</t>
  </si>
  <si>
    <t>PSP7928</t>
  </si>
  <si>
    <t>PSP7929</t>
  </si>
  <si>
    <t>PSP7930</t>
  </si>
  <si>
    <t>PSP7931</t>
  </si>
  <si>
    <t>PSP7932</t>
  </si>
  <si>
    <t>PSP7933</t>
  </si>
  <si>
    <t>PSP7934</t>
  </si>
  <si>
    <t>PSP7935</t>
  </si>
  <si>
    <t>PSP7936</t>
  </si>
  <si>
    <t>PSP7937</t>
  </si>
  <si>
    <t>PSP7938</t>
  </si>
  <si>
    <t>PSP7939</t>
  </si>
  <si>
    <t>PSP7940</t>
  </si>
  <si>
    <t>PSP7941</t>
  </si>
  <si>
    <t>PSP7942</t>
  </si>
  <si>
    <t>PSP7943</t>
  </si>
  <si>
    <t>PSP7944</t>
  </si>
  <si>
    <t>PSP7945</t>
  </si>
  <si>
    <t>PSP7946</t>
  </si>
  <si>
    <t>PSP7947</t>
  </si>
  <si>
    <t>PSP7948</t>
  </si>
  <si>
    <t>PSP7949</t>
  </si>
  <si>
    <t>PSP7950</t>
  </si>
  <si>
    <t>PSP7951</t>
  </si>
  <si>
    <t>PSP7952</t>
  </si>
  <si>
    <t>PSP7953</t>
  </si>
  <si>
    <t>PSP7954</t>
  </si>
  <si>
    <t>PSP7955</t>
  </si>
  <si>
    <t>PSP7956</t>
  </si>
  <si>
    <t>PSP7957</t>
  </si>
  <si>
    <t>PSP7958</t>
  </si>
  <si>
    <t>PSP7959</t>
  </si>
  <si>
    <t>PSP7960</t>
  </si>
  <si>
    <t>PSP7961</t>
  </si>
  <si>
    <t>PSP7962</t>
  </si>
  <si>
    <t>PSP7963</t>
  </si>
  <si>
    <t>PSP7964</t>
  </si>
  <si>
    <t>PSP7965</t>
  </si>
  <si>
    <t>PSP7966</t>
  </si>
  <si>
    <t>PSP7967</t>
  </si>
  <si>
    <t>PSP7968</t>
  </si>
  <si>
    <t>PSP7969</t>
  </si>
  <si>
    <t>PSP7970</t>
  </si>
  <si>
    <t>PSP7971</t>
  </si>
  <si>
    <t>PSP7972</t>
  </si>
  <si>
    <t>PSP7973</t>
  </si>
  <si>
    <t>PSP7974</t>
  </si>
  <si>
    <t>PSP7975</t>
  </si>
  <si>
    <t>PSP7976</t>
  </si>
  <si>
    <t>PSP7977</t>
  </si>
  <si>
    <t>PSP7978</t>
  </si>
  <si>
    <t>PSP7979</t>
  </si>
  <si>
    <t>PSP7980</t>
  </si>
  <si>
    <t>PSP7981</t>
  </si>
  <si>
    <t>นม นนท คาเฟ่</t>
  </si>
  <si>
    <t xml:space="preserve">Rifai Kitchen </t>
  </si>
  <si>
    <t>เอส.บี.เอส.สเตชั่นเนอรี่</t>
  </si>
  <si>
    <t>Doozy Caffe'</t>
  </si>
  <si>
    <t>ร้านแฟ-ป่ะ</t>
  </si>
  <si>
    <t>TSS TAC GEAR</t>
  </si>
  <si>
    <t>บริษัท เนสโก้ กรุ๊ป จำกัด</t>
  </si>
  <si>
    <t>JOJO-SHOP The Walk</t>
  </si>
  <si>
    <t>กล้าเซอร์วิสแอร์</t>
  </si>
  <si>
    <t>อารีย์สัมพันธ์ เภสัช</t>
  </si>
  <si>
    <t>สุนิสาแอร์</t>
  </si>
  <si>
    <t>ร้านถูกใจ</t>
  </si>
  <si>
    <t>เก๋ เก๋ บิวตี้</t>
  </si>
  <si>
    <t>EST. 29 Coffee HOUSE</t>
  </si>
  <si>
    <t>ดิ อาย ออพติค</t>
  </si>
  <si>
    <t>LP mobile</t>
  </si>
  <si>
    <t>กรทิพย์</t>
  </si>
  <si>
    <t>บริษัท บีที ฮอลิเดย์ จำกัด</t>
  </si>
  <si>
    <t>ออกัส โฟน 1</t>
  </si>
  <si>
    <t>ออกัส โฟน 2</t>
  </si>
  <si>
    <t>@ CAFE</t>
  </si>
  <si>
    <t>โซล่าเซลล์บ้านหม้อ</t>
  </si>
  <si>
    <t>INFO MOBILE</t>
  </si>
  <si>
    <t>ร้านเจ๊แหม่มหมูสวรรค์</t>
  </si>
  <si>
    <t>VIP CLUB CAR WASH</t>
  </si>
  <si>
    <t>ตลาดไทยสมบูรณ์ สแควร์</t>
  </si>
  <si>
    <t>เอ็นจอยดิจิตอล</t>
  </si>
  <si>
    <t>B.T.C</t>
  </si>
  <si>
    <t>ชุนเซิ่งทรัพย์รุ่งเรือง</t>
  </si>
  <si>
    <t>Pa Chai</t>
  </si>
  <si>
    <t>ร้าน ญาญ่า</t>
  </si>
  <si>
    <t>DUCK,ฟองนมเรวดี 23</t>
  </si>
  <si>
    <t>ดี๊ดี</t>
  </si>
  <si>
    <t>Janie Shop</t>
  </si>
  <si>
    <t>วิริยะ</t>
  </si>
  <si>
    <t>โจ้ วิริยะ</t>
  </si>
  <si>
    <t>ร้านมีมี่</t>
  </si>
  <si>
    <t>พี แอนด์ ซี</t>
  </si>
  <si>
    <t>สบาย..สบาย ตะเกียง</t>
  </si>
  <si>
    <t>อักษรเจริญ</t>
  </si>
  <si>
    <t>ร้านยาบี.ดรัก เฮ้าส์</t>
  </si>
  <si>
    <t>TRIN COFFEE</t>
  </si>
  <si>
    <t>มัมจัง</t>
  </si>
  <si>
    <t>M-Shop</t>
  </si>
  <si>
    <t>Katang books</t>
  </si>
  <si>
    <t>แม่เล็กขนมหวาน</t>
  </si>
  <si>
    <t>นุชประกันภัย</t>
  </si>
  <si>
    <t>ร้านทองพันชั่ง</t>
  </si>
  <si>
    <t>มั่นคงแสนสุขอพาร์ตเม้นต์</t>
  </si>
  <si>
    <t>ลาดปลาดุกฟิชชิ่ง</t>
  </si>
  <si>
    <t>JK. INSURANCE</t>
  </si>
  <si>
    <t>ล้านแรก</t>
  </si>
  <si>
    <t>กล่องไปรษณีย์มาเจริญ</t>
  </si>
  <si>
    <t>สุวิดา</t>
  </si>
  <si>
    <t>JMJ Phone</t>
  </si>
  <si>
    <t>ห้างผ้าใบราชวงศ์</t>
  </si>
  <si>
    <t>ยู.เอ็น.คลองถม (U.N.)</t>
  </si>
  <si>
    <t>Post 2 Pack</t>
  </si>
  <si>
    <t>บางม่วง ฟิชชิ่ง</t>
  </si>
  <si>
    <t>4289 POND</t>
  </si>
  <si>
    <t>หนมนม คาเฟ่</t>
  </si>
  <si>
    <t>เอซี ซุปเปอร์ไบค์</t>
  </si>
  <si>
    <t>Dry Clean</t>
  </si>
  <si>
    <t>น้องออย</t>
  </si>
  <si>
    <t>ต้นน้ำ ซักอบรีด</t>
  </si>
  <si>
    <t>ร้านกาแฟสด 100%</t>
  </si>
  <si>
    <t>Kafe' Lamoon</t>
  </si>
  <si>
    <t>ร้านรูปด่วน 35/2</t>
  </si>
  <si>
    <t>PLA 2 BEAUTY SHOP</t>
  </si>
  <si>
    <t>หล่อเจริญ</t>
  </si>
  <si>
    <t>MHJ</t>
  </si>
  <si>
    <t>พี เค สื่อสาร</t>
  </si>
  <si>
    <t>ร้านยา เฮลท์พลัส</t>
  </si>
  <si>
    <t>ผกามาศ</t>
  </si>
  <si>
    <t>เจ้าต้อม</t>
  </si>
  <si>
    <t>น้องเฟริส</t>
  </si>
  <si>
    <t>รักษ์สุขภาพ</t>
  </si>
  <si>
    <t>ยาเภสัช</t>
  </si>
  <si>
    <t>ป๊อปปูลาร์</t>
  </si>
  <si>
    <t>ร้านเเสงเพชร</t>
  </si>
  <si>
    <t>โคจิยะ คาร์โก้</t>
  </si>
  <si>
    <t>บ้านยาเภสัช 52</t>
  </si>
  <si>
    <t>Glass Decor</t>
  </si>
  <si>
    <t>อรจิดีไซน์</t>
  </si>
  <si>
    <t>ปอร์เช่</t>
  </si>
  <si>
    <t>X - ROCK</t>
  </si>
  <si>
    <t>สายทิพย์ ดิจิตอล</t>
  </si>
  <si>
    <t>Huda postbox</t>
  </si>
  <si>
    <t>K1</t>
  </si>
  <si>
    <t>ร้านปุ๊ก - เก่ง</t>
  </si>
  <si>
    <t>ร้านแวนดี้</t>
  </si>
  <si>
    <t>COSMIC</t>
  </si>
  <si>
    <t>JT Shop ลาดพร้าว 64</t>
  </si>
  <si>
    <t>วาย.เอฟ.โลจิสติกส์</t>
  </si>
  <si>
    <t>ตัวกลม Cafe' Station</t>
  </si>
  <si>
    <t>กาลิเลโอ</t>
  </si>
  <si>
    <t>โชคทวีพาณิชย์</t>
  </si>
  <si>
    <t>ทีเอพลัส</t>
  </si>
  <si>
    <t>เจ้ ณภัทร</t>
  </si>
  <si>
    <t>ริชชี่ บรา</t>
  </si>
  <si>
    <t>เดซี ลอนดรี แอนด์ดรายคลีน</t>
  </si>
  <si>
    <t>Shop2car</t>
  </si>
  <si>
    <t>หจก.พีวาย วิศวะกรรม (2005)</t>
  </si>
  <si>
    <t>ร้านอิ่มอุ่นเพ็ทช้อป</t>
  </si>
  <si>
    <t>กาแลคซี่</t>
  </si>
  <si>
    <t>เบสท์สกินชอยส์ (Best Skin Choice)</t>
  </si>
  <si>
    <t>ณัฏฐ์รดาก๊อปปี้</t>
  </si>
  <si>
    <t>รุ่งเรืองการ์เม้นท์</t>
  </si>
  <si>
    <t>มหานครออโต้</t>
  </si>
  <si>
    <t>แสงเจริญชัย</t>
  </si>
  <si>
    <t>Kid dee toys</t>
  </si>
  <si>
    <t>เภสัชท่าเรือ บางพลี</t>
  </si>
  <si>
    <t>Cleanmate ลาซาล55</t>
  </si>
  <si>
    <t>ลาซาลโฟโต้</t>
  </si>
  <si>
    <t>ร้านหนังสือพฤกษาD</t>
  </si>
  <si>
    <t>ชาร์ม ซาลอน</t>
  </si>
  <si>
    <t>ริชชี่ดรายคลีน</t>
  </si>
  <si>
    <t>BOXSOFFICE</t>
  </si>
  <si>
    <t>อินเตอร์แทรเวล</t>
  </si>
  <si>
    <t>TYP6</t>
  </si>
  <si>
    <t xml:space="preserve"> TUPM</t>
  </si>
  <si>
    <t>PSP (25%) - SEPTEMBER'18</t>
  </si>
  <si>
    <t>AUG'18 (25%)</t>
  </si>
  <si>
    <t>Limelight Phuket_705</t>
  </si>
  <si>
    <t>CALTEX NONGHOI_742</t>
  </si>
  <si>
    <t>Markland Pattaya_697</t>
  </si>
  <si>
    <t>Tawarawadee Road_695</t>
  </si>
  <si>
    <t>BanNasan Surat_754</t>
  </si>
  <si>
    <t>Caltex Chao Fa Phuket_759</t>
  </si>
  <si>
    <t>CALTEX KM.18_685</t>
  </si>
  <si>
    <t>CTX. Ngantawee Phuket_689</t>
  </si>
  <si>
    <t>EASY POINT PATTAYA_598</t>
  </si>
  <si>
    <t>KONG HANUMARN_716</t>
  </si>
  <si>
    <t>PALIO KHAO-YAI_686</t>
  </si>
  <si>
    <t>Suan Dok Park Chiangmai_693</t>
  </si>
  <si>
    <t>Talad Chaiya_752</t>
  </si>
  <si>
    <t>Talad DD Ayutthaya_753</t>
  </si>
  <si>
    <t>TALAD PHANG-NGA_747</t>
  </si>
  <si>
    <t>Talad Rattanakorn Khao Talo_774</t>
  </si>
  <si>
    <t>Talad Tavada Korat_688</t>
  </si>
  <si>
    <t>THAPHAECHIANGMAI_743</t>
  </si>
  <si>
    <t>YAOWARAJ PHUKET_715</t>
  </si>
  <si>
    <t>TPD051</t>
  </si>
  <si>
    <t>TPD052</t>
  </si>
  <si>
    <t>TPD053</t>
  </si>
  <si>
    <t>TPD055</t>
  </si>
  <si>
    <t>TPD056</t>
  </si>
  <si>
    <t>TPD057</t>
  </si>
  <si>
    <t>TPD058</t>
  </si>
  <si>
    <t>TPD059</t>
  </si>
  <si>
    <t>TPD060</t>
  </si>
  <si>
    <t>TPD061</t>
  </si>
  <si>
    <t>TPD062</t>
  </si>
  <si>
    <t>TPD064</t>
  </si>
  <si>
    <t>TPD065</t>
  </si>
  <si>
    <t>TPD066</t>
  </si>
  <si>
    <t>TPD067</t>
  </si>
  <si>
    <t>TPD068</t>
  </si>
  <si>
    <t>TPD069</t>
  </si>
  <si>
    <t xml:space="preserve">MBC  Khok Toom </t>
  </si>
  <si>
    <t xml:space="preserve">MBC  Ur Arthorn Samutprakan </t>
  </si>
  <si>
    <t xml:space="preserve">MBC  Wat Pho Thong </t>
  </si>
  <si>
    <t xml:space="preserve">MBC Angsila </t>
  </si>
  <si>
    <t>MBC Baan Amphoe</t>
  </si>
  <si>
    <t>MBC Bang Sa ray</t>
  </si>
  <si>
    <t xml:space="preserve">MBC Banglen </t>
  </si>
  <si>
    <t>MBC Bangpakong Power Plant</t>
  </si>
  <si>
    <t>MBC Bangpu Nakorn</t>
  </si>
  <si>
    <t>MBC BCP Banglamung</t>
  </si>
  <si>
    <t xml:space="preserve">MBC BCP Bangna Km.27 </t>
  </si>
  <si>
    <t>MBC BCP Bangpakong</t>
  </si>
  <si>
    <t>MBC BCP Banpho</t>
  </si>
  <si>
    <t xml:space="preserve">MBC BCP Borommaratchachonnani Km.23 </t>
  </si>
  <si>
    <t>MBC BCP Bowin 1</t>
  </si>
  <si>
    <t>MBC BCP Bowin 2</t>
  </si>
  <si>
    <t xml:space="preserve">MBC BCP By Pass Chonburi Km.1 </t>
  </si>
  <si>
    <t>MBC BCP By Pass Chonburi Km.13</t>
  </si>
  <si>
    <t>MBC BCP Chaeng Wattana</t>
  </si>
  <si>
    <t xml:space="preserve">MBC BCP Chaeng Wattana 22 </t>
  </si>
  <si>
    <t>MBC BCP Chaiyo</t>
  </si>
  <si>
    <t>MBC BCP Chaloem phra kiat-Saraburi</t>
  </si>
  <si>
    <t>MBC BCP Charan Sanitwong 95/2</t>
  </si>
  <si>
    <t>MBC BCP Chorakhe Rong - Angthong (IB)</t>
  </si>
  <si>
    <t>MBC BCP Eakachai 69</t>
  </si>
  <si>
    <t>MBC BCP Kaeng Khoi</t>
  </si>
  <si>
    <t>MBC BCP Kaeng Khoi 2</t>
  </si>
  <si>
    <t>MBC BCP Khlong suan phlu</t>
  </si>
  <si>
    <t>MBC BCP Mueang Sakaeo</t>
  </si>
  <si>
    <t xml:space="preserve">MBC BCP Narai Maharach </t>
  </si>
  <si>
    <t>MBC BCP Nuan Chan</t>
  </si>
  <si>
    <t xml:space="preserve">MBC BCP Oam Yai </t>
  </si>
  <si>
    <t>MBC BCP Pattanakarn 27</t>
  </si>
  <si>
    <t>MBC BCP Pattaya Klang</t>
  </si>
  <si>
    <t>MBC BCP Pattaya Nua</t>
  </si>
  <si>
    <t xml:space="preserve">MBC BCP Petkasem Km 47 </t>
  </si>
  <si>
    <t xml:space="preserve">MBC BCP Petkasem Km 61 </t>
  </si>
  <si>
    <t xml:space="preserve">MBC BCP Petkasem Km.61-OB </t>
  </si>
  <si>
    <t>MBC BCP Phahonyothin Km.106</t>
  </si>
  <si>
    <t xml:space="preserve">MBC BCP Phahonyothin Km.59 </t>
  </si>
  <si>
    <t>MBC BCP Phra Phutthabat</t>
  </si>
  <si>
    <t xml:space="preserve">MBC BCP Pluak Daeng </t>
  </si>
  <si>
    <t>MBC BCP Pradit Manutham</t>
  </si>
  <si>
    <t>MBC BCP Pradit Manutham (3)</t>
  </si>
  <si>
    <t>MBC BCP Prathunam Phra-In (OB)</t>
  </si>
  <si>
    <t>MBC BCP Ramintra Km.14</t>
  </si>
  <si>
    <t xml:space="preserve">MBC BCP Rojana </t>
  </si>
  <si>
    <t>MBC BCP Sai Asia Km.62</t>
  </si>
  <si>
    <t>MBC BCP Sai Asia Km.69</t>
  </si>
  <si>
    <t xml:space="preserve">MBC BCP Sukhumvit Km.219 </t>
  </si>
  <si>
    <t>MBC BCP Tiwanon 15</t>
  </si>
  <si>
    <t>MBC BCP Vipavadee Km.17</t>
  </si>
  <si>
    <t>MBC Borthong</t>
  </si>
  <si>
    <t>MBC Chaiyapornvitee Road</t>
  </si>
  <si>
    <t>MBC Chum Chon Baan Aoi</t>
  </si>
  <si>
    <t>MBC CTX Pattaya Klang</t>
  </si>
  <si>
    <t>MBC Donkhunwang</t>
  </si>
  <si>
    <t>MBC Family Land</t>
  </si>
  <si>
    <t>MBC Family Town</t>
  </si>
  <si>
    <t>MBC Hua Kunejea Banbung</t>
  </si>
  <si>
    <t>MBC Huai Yai</t>
  </si>
  <si>
    <t>MBC Kanchanaphisek 39</t>
  </si>
  <si>
    <t>MBC Kao Kilo</t>
  </si>
  <si>
    <t>MBC Keha Laem Chabang</t>
  </si>
  <si>
    <t>MBC Keha Saraburi</t>
  </si>
  <si>
    <t>MBC Khan Harm</t>
  </si>
  <si>
    <t>MBC Khao Khayai</t>
  </si>
  <si>
    <t>MBC Klongphayom</t>
  </si>
  <si>
    <t>MBC Koa Ta Loh</t>
  </si>
  <si>
    <t>MBC Moo Baan Sinthiwathani</t>
  </si>
  <si>
    <t>MBC Moobanmaneekaew</t>
  </si>
  <si>
    <t>MBC Na Jomtien</t>
  </si>
  <si>
    <t>MBC Na Phrao</t>
  </si>
  <si>
    <t>MBC Nernplubwan</t>
  </si>
  <si>
    <t>MBC Nong Kla Mai</t>
  </si>
  <si>
    <t xml:space="preserve">MBC Nong Muang </t>
  </si>
  <si>
    <t>MBC Nong Phai Kaew</t>
  </si>
  <si>
    <t>MBC Prachin Takham Road</t>
  </si>
  <si>
    <t>MBC Rawedee 43</t>
  </si>
  <si>
    <t>MBC Saen Bhu Dat</t>
  </si>
  <si>
    <t xml:space="preserve">MBC Samkrabuephuerk </t>
  </si>
  <si>
    <t>MBC Sao Hai</t>
  </si>
  <si>
    <t xml:space="preserve">MBC Saphan-si </t>
  </si>
  <si>
    <t>MBC Sapphaya</t>
  </si>
  <si>
    <t xml:space="preserve">MBC Sawaengha </t>
  </si>
  <si>
    <t>MBC Sena</t>
  </si>
  <si>
    <t xml:space="preserve">MBC Si Yeak Todsakan </t>
  </si>
  <si>
    <t>MBC Siam Country Club</t>
  </si>
  <si>
    <t>MBC Soi Allie</t>
  </si>
  <si>
    <t>MBC Soi Bongkod</t>
  </si>
  <si>
    <t>MBC Soi Boon Khum</t>
  </si>
  <si>
    <t>MBC Soi Petch Baan Suan</t>
  </si>
  <si>
    <t>MBC Soi Yuwitthaya</t>
  </si>
  <si>
    <t xml:space="preserve">MBC Sriprachan </t>
  </si>
  <si>
    <t>MBC Suan Phak soi 1</t>
  </si>
  <si>
    <t xml:space="preserve">MBC Sue Yai 2 </t>
  </si>
  <si>
    <t>MBC Surasak</t>
  </si>
  <si>
    <t xml:space="preserve">MBC Talad Boonsrisuan </t>
  </si>
  <si>
    <t>MBC Talad Hua Ror</t>
  </si>
  <si>
    <t>MBC Talad Jompol</t>
  </si>
  <si>
    <t xml:space="preserve">MBC Talad Kaset Pattana </t>
  </si>
  <si>
    <t>MBC Talad Kaset Ruamjai</t>
  </si>
  <si>
    <t>MBC Talad Khunta Ploy</t>
  </si>
  <si>
    <t>MBC Talad Klong 16</t>
  </si>
  <si>
    <t>MBC Talad Kokratin</t>
  </si>
  <si>
    <t xml:space="preserve">MBC Talad Mai Nakluea </t>
  </si>
  <si>
    <t>MBC Talad Mhonnang</t>
  </si>
  <si>
    <t>MBC Talad Panway</t>
  </si>
  <si>
    <t>MBC Talad Phraphrom</t>
  </si>
  <si>
    <t>MBC Talad Pong - iam</t>
  </si>
  <si>
    <t xml:space="preserve">MBC Talad Rongklue </t>
  </si>
  <si>
    <t>MBC Talad Rongsi</t>
  </si>
  <si>
    <t>MBC Talad Sattahip</t>
  </si>
  <si>
    <t>MBC Talad Sikhwa</t>
  </si>
  <si>
    <t xml:space="preserve">MBC Talad Srakaeo </t>
  </si>
  <si>
    <t>MBC Talad Tha Kham</t>
  </si>
  <si>
    <t xml:space="preserve">MBC Talad Tra-it2 </t>
  </si>
  <si>
    <t>MBC Talad Udomkit 2</t>
  </si>
  <si>
    <t>MBC Talad Wangnoi Mueng Mai</t>
  </si>
  <si>
    <t xml:space="preserve">MBC Talad Wat Muang </t>
  </si>
  <si>
    <t>MBC Tambon Lumpho</t>
  </si>
  <si>
    <t>MBC Tanon Bangsaen- Angsila</t>
  </si>
  <si>
    <t>MBC Tanon Na Jomtien 13</t>
  </si>
  <si>
    <t>MBC Tarad Kabinburi</t>
  </si>
  <si>
    <t>MBC Tarad Udomsuk</t>
  </si>
  <si>
    <t>MBC Tessaban Bangpu 59</t>
  </si>
  <si>
    <t xml:space="preserve">MBC Tha Khlong </t>
  </si>
  <si>
    <t>MBC Tha Rue</t>
  </si>
  <si>
    <t>MBC Thai Country Club</t>
  </si>
  <si>
    <t>MBC Thapthan</t>
  </si>
  <si>
    <t>MBC The Foriege</t>
  </si>
  <si>
    <t xml:space="preserve">MBC The Tree </t>
  </si>
  <si>
    <t>MBC Thungsukhala</t>
  </si>
  <si>
    <t>MBC Ur_Arthorn Nhongkhaem</t>
  </si>
  <si>
    <t>MBC Vipavadee 64</t>
  </si>
  <si>
    <t>MBC Wat Bang Kluea</t>
  </si>
  <si>
    <t>MBC Wat Buaroey</t>
  </si>
  <si>
    <t>MBC Wat Phra Yadhi</t>
  </si>
  <si>
    <t>MBC Wat Sing</t>
  </si>
  <si>
    <t>MBC Wat Suddhavasa</t>
  </si>
  <si>
    <t>MBC Wat Wang Hin</t>
  </si>
  <si>
    <t>MBC Yaekmappong</t>
  </si>
  <si>
    <t>MBC Yeak Nikom Gateway</t>
  </si>
  <si>
    <t>MBC Yeak Sam Tahan</t>
  </si>
  <si>
    <t>BET001</t>
  </si>
  <si>
    <t>Betrend The Mall Ramkhamhaeng 2</t>
  </si>
  <si>
    <t>BET002</t>
  </si>
  <si>
    <t>Betrend The Mall Thapra</t>
  </si>
  <si>
    <t>Pak Soi Sukhumvit 33</t>
  </si>
  <si>
    <t>LPN Ramkhamhaeng 44</t>
  </si>
  <si>
    <t>MOOBAN JEDSADA 7</t>
  </si>
  <si>
    <t>ADULYARAM SOI 1</t>
  </si>
  <si>
    <t>AUEARTHORN BANKOH</t>
  </si>
  <si>
    <t xml:space="preserve">AUEARTHORN NONGSALAI </t>
  </si>
  <si>
    <t>AUERARTHON BANPED</t>
  </si>
  <si>
    <t>AUMPHER AUTHAI</t>
  </si>
  <si>
    <t>BAN AEAW MONG</t>
  </si>
  <si>
    <t>BAN NONGHIN</t>
  </si>
  <si>
    <t xml:space="preserve">BAN NONGKUNG </t>
  </si>
  <si>
    <t>BAN SRITHONG</t>
  </si>
  <si>
    <t>BANGLA</t>
  </si>
  <si>
    <t xml:space="preserve">BANGPAIN INBOUND GAS STATION </t>
  </si>
  <si>
    <t>BANGPAIN OUTBOUND GAS STATION</t>
  </si>
  <si>
    <t xml:space="preserve">BANKOH SOI 3 </t>
  </si>
  <si>
    <t>BANKOK NOI</t>
  </si>
  <si>
    <t>BANNONGWAT SOI 1</t>
  </si>
  <si>
    <t>BANPRADOK 2</t>
  </si>
  <si>
    <t xml:space="preserve">BANTHUM </t>
  </si>
  <si>
    <t>BAR KHAMNAN</t>
  </si>
  <si>
    <t>BORKORSOR SARABURI</t>
  </si>
  <si>
    <t>BUDDY LAMAI</t>
  </si>
  <si>
    <t>BUNDARA</t>
  </si>
  <si>
    <t>BUNGNONGKHORT</t>
  </si>
  <si>
    <t>CHAWENG 1</t>
  </si>
  <si>
    <t>CHONKASEM SOI 21</t>
  </si>
  <si>
    <t xml:space="preserve">CHUMCHON LUANGPORKAO </t>
  </si>
  <si>
    <t>CHUMCHON NAKAPRAWET</t>
  </si>
  <si>
    <t>CHUMCHONDONYANANG</t>
  </si>
  <si>
    <t xml:space="preserve">COLISIEM </t>
  </si>
  <si>
    <t xml:space="preserve">FAMILY HOUSE </t>
  </si>
  <si>
    <t>GRAND AYUTTHAYA</t>
  </si>
  <si>
    <t>HAD LAMAI</t>
  </si>
  <si>
    <t>HUA - HIN 67</t>
  </si>
  <si>
    <t>INBURI GAS STATION</t>
  </si>
  <si>
    <t>KASEMRAD HOSPITAL SARABURI</t>
  </si>
  <si>
    <t>KEHA NAKORNSAWAN</t>
  </si>
  <si>
    <t>KEHA SURAT</t>
  </si>
  <si>
    <t>KHANHAM</t>
  </si>
  <si>
    <t>KHONKAENRAM HOSPITAL</t>
  </si>
  <si>
    <t>KKU VORARESIDENT</t>
  </si>
  <si>
    <t>KLONGPAKLAK</t>
  </si>
  <si>
    <t>KONGDIN GAS STATION</t>
  </si>
  <si>
    <t>KRUNGTHEP RATCHASRIMA HOSPITAL</t>
  </si>
  <si>
    <t>LAVANA SAMUI</t>
  </si>
  <si>
    <t>M HOUSE</t>
  </si>
  <si>
    <t>MONTANA</t>
  </si>
  <si>
    <t>MOOBAN AMORNSUB</t>
  </si>
  <si>
    <t>MOOBAN GREEN 12</t>
  </si>
  <si>
    <t>MOOBAN PHUKSANARA</t>
  </si>
  <si>
    <t>MOOBAN PIMANTHANEE</t>
  </si>
  <si>
    <t>MOOBAN PRADOK</t>
  </si>
  <si>
    <t>MOOBAN RAKTHAI</t>
  </si>
  <si>
    <t>MOOBAN SAUNPLACE</t>
  </si>
  <si>
    <t>NA-MUANG</t>
  </si>
  <si>
    <t>NANAI</t>
  </si>
  <si>
    <t>NAVANAKORNKORAT</t>
  </si>
  <si>
    <t>NAYA KHONKAEN</t>
  </si>
  <si>
    <t xml:space="preserve">NICOM HI - TECH </t>
  </si>
  <si>
    <t>NICOMBANGPAIN. 2</t>
  </si>
  <si>
    <t>NONGKAJA PAKCHONG</t>
  </si>
  <si>
    <t>PIMMANHANSA</t>
  </si>
  <si>
    <t>PIMPASUT 2</t>
  </si>
  <si>
    <t>PRABARAMEE SOI 3</t>
  </si>
  <si>
    <t>PROMSUK PLACE</t>
  </si>
  <si>
    <t>PRUCHAWENG</t>
  </si>
  <si>
    <t>PUNPIN</t>
  </si>
  <si>
    <t>QEEN SIRIKIT HEART CENTER</t>
  </si>
  <si>
    <t>Ramintra 65</t>
  </si>
  <si>
    <t>RAT U-THIT</t>
  </si>
  <si>
    <t>RATCHAPAT SAMUI</t>
  </si>
  <si>
    <t>RUNGCHAROEN PARK AYUTHAYA</t>
  </si>
  <si>
    <t>SAIMUNYEN 1</t>
  </si>
  <si>
    <t>SAMUI AIRPORT</t>
  </si>
  <si>
    <t>SAMYEAK CHAWENG</t>
  </si>
  <si>
    <t>SATAANEEKONSONG POODOISAAN KHONKAEN</t>
  </si>
  <si>
    <t>SINTIWATANEE 3</t>
  </si>
  <si>
    <t xml:space="preserve">SMILE MANSION </t>
  </si>
  <si>
    <t>SOI LUANGJID</t>
  </si>
  <si>
    <t>SOI PANEANG 2</t>
  </si>
  <si>
    <t>SOI SRICHAN 18</t>
  </si>
  <si>
    <t>SOI SRICHAN 39</t>
  </si>
  <si>
    <t>Soi Suan Phlu</t>
  </si>
  <si>
    <t>SOI SUANMORN</t>
  </si>
  <si>
    <t>SOI TAMOR</t>
  </si>
  <si>
    <t>SRISAKULTHAI</t>
  </si>
  <si>
    <t>SRITHAT SOI 6</t>
  </si>
  <si>
    <t>SUJAREUN</t>
  </si>
  <si>
    <t>TALAD CHAWENG</t>
  </si>
  <si>
    <t>TALAD LAMAI</t>
  </si>
  <si>
    <t>TALAD NAKHONTONG</t>
  </si>
  <si>
    <t>TALAD YAMO</t>
  </si>
  <si>
    <t>TANON ROJANA - BANGPAIN</t>
  </si>
  <si>
    <t>TANON ROJANA - UTHAI</t>
  </si>
  <si>
    <t>THANON DILOK-U-TIT</t>
  </si>
  <si>
    <t>THANON HADBORPUD</t>
  </si>
  <si>
    <t>THANON KATA 2</t>
  </si>
  <si>
    <t>THANON PISITKORANEE 2</t>
  </si>
  <si>
    <t>THANON PRACHA SAMOSORN</t>
  </si>
  <si>
    <t>THANON RAT SHADA</t>
  </si>
  <si>
    <t>THANON RATCHUMPON</t>
  </si>
  <si>
    <t>THANON RATTANA PITAN</t>
  </si>
  <si>
    <t>THANON ROJANA</t>
  </si>
  <si>
    <t>THANON RUENROM KHONKAEN</t>
  </si>
  <si>
    <t>THANONO NGENMUEN</t>
  </si>
  <si>
    <t>THAREU BANGRAK</t>
  </si>
  <si>
    <t>THAROJ PHETCHABURI</t>
  </si>
  <si>
    <t>The Trust Residence Ratchada-Rama 3</t>
  </si>
  <si>
    <t>UTHAYANSAWAN</t>
  </si>
  <si>
    <t>WORLD SAMUI</t>
  </si>
  <si>
    <t>YAOWARAT SOI 2</t>
  </si>
  <si>
    <t>YEAK CHOMSIN</t>
  </si>
  <si>
    <t>YEAK DECHATIWONG</t>
  </si>
  <si>
    <t>YEAK NAVAMIN GAS STATION</t>
  </si>
  <si>
    <t>YEAK SAINUMYEN</t>
  </si>
  <si>
    <t>Total RTSP AUG'18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</si>
</sst>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33333"/>
      <name val="Tahoma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"/>
      <name val="Calibri"/>
      <family val="2"/>
      <charset val="222"/>
      <scheme val="minor"/>
    </font>
    <font>
      <sz val="11"/>
      <color theme="1"/>
      <name val="Calibri Light"/>
      <family val="2"/>
      <scheme val="maj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21" fillId="0" borderId="0" applyNumberFormat="0" applyFill="0" applyBorder="0" applyAlignment="0" applyProtection="0"/>
  </cellStyleXfs>
  <cellXfs count="48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1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2" fillId="0" borderId="1" xfId="2" applyFont="1" applyBorder="1" applyAlignment="1">
      <alignment horizontal="center"/>
    </xf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4" fillId="9" borderId="1" xfId="0" applyNumberFormat="1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43" fontId="14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/>
    </xf>
    <xf numFmtId="43" fontId="14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43" fontId="1" fillId="0" borderId="1" xfId="1" applyFont="1" applyFill="1" applyBorder="1" applyAlignment="1">
      <alignment horizontal="center"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3" fillId="20" borderId="1" xfId="1" applyNumberFormat="1" applyFont="1" applyFill="1" applyBorder="1" applyAlignment="1">
      <alignment vertical="center"/>
    </xf>
    <xf numFmtId="43" fontId="0" fillId="0" borderId="1" xfId="0" applyNumberFormat="1" applyBorder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12" borderId="3" xfId="0" applyNumberFormat="1" applyFont="1" applyFill="1" applyBorder="1"/>
    <xf numFmtId="164" fontId="3" fillId="12" borderId="3" xfId="1" applyNumberFormat="1" applyFont="1" applyFill="1" applyBorder="1"/>
    <xf numFmtId="43" fontId="3" fillId="12" borderId="3" xfId="1" applyFont="1" applyFill="1" applyBorder="1"/>
    <xf numFmtId="43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3" fontId="2" fillId="12" borderId="3" xfId="1" applyFont="1" applyFill="1" applyBorder="1"/>
    <xf numFmtId="0" fontId="4" fillId="0" borderId="1" xfId="0" applyFont="1" applyBorder="1" applyAlignment="1">
      <alignment horizontal="center"/>
    </xf>
    <xf numFmtId="0" fontId="4" fillId="22" borderId="1" xfId="0" quotePrefix="1" applyFont="1" applyFill="1" applyBorder="1" applyAlignment="1">
      <alignment horizontal="center"/>
    </xf>
    <xf numFmtId="49" fontId="4" fillId="22" borderId="1" xfId="0" applyNumberFormat="1" applyFont="1" applyFill="1" applyBorder="1" applyAlignment="1">
      <alignment horizontal="left"/>
    </xf>
    <xf numFmtId="0" fontId="4" fillId="22" borderId="1" xfId="0" applyFont="1" applyFill="1" applyBorder="1" applyAlignment="1">
      <alignment horizontal="center"/>
    </xf>
    <xf numFmtId="164" fontId="4" fillId="22" borderId="1" xfId="1" applyNumberFormat="1" applyFont="1" applyFill="1" applyBorder="1" applyAlignment="1">
      <alignment horizontal="left"/>
    </xf>
    <xf numFmtId="43" fontId="4" fillId="22" borderId="1" xfId="1" applyNumberFormat="1" applyFont="1" applyFill="1" applyBorder="1" applyAlignment="1">
      <alignment horizontal="center"/>
    </xf>
    <xf numFmtId="164" fontId="4" fillId="22" borderId="1" xfId="1" applyNumberFormat="1" applyFont="1" applyFill="1" applyBorder="1"/>
    <xf numFmtId="43" fontId="4" fillId="22" borderId="1" xfId="1" applyFont="1" applyFill="1" applyBorder="1"/>
    <xf numFmtId="43" fontId="4" fillId="22" borderId="4" xfId="1" applyFont="1" applyFill="1" applyBorder="1"/>
    <xf numFmtId="43" fontId="4" fillId="22" borderId="1" xfId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/>
    </xf>
    <xf numFmtId="164" fontId="4" fillId="23" borderId="1" xfId="1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43" fontId="18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4" fillId="2" borderId="10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/>
    <xf numFmtId="43" fontId="4" fillId="2" borderId="2" xfId="1" applyFont="1" applyFill="1" applyBorder="1"/>
    <xf numFmtId="164" fontId="19" fillId="24" borderId="1" xfId="1" applyNumberFormat="1" applyFont="1" applyFill="1" applyBorder="1"/>
    <xf numFmtId="164" fontId="19" fillId="25" borderId="1" xfId="1" applyNumberFormat="1" applyFont="1" applyFill="1" applyBorder="1"/>
    <xf numFmtId="43" fontId="19" fillId="25" borderId="1" xfId="1" applyFont="1" applyFill="1" applyBorder="1" applyAlignment="1">
      <alignment horizontal="center"/>
    </xf>
    <xf numFmtId="164" fontId="3" fillId="8" borderId="1" xfId="0" applyNumberFormat="1" applyFont="1" applyFill="1" applyBorder="1"/>
    <xf numFmtId="43" fontId="3" fillId="8" borderId="1" xfId="1" applyFont="1" applyFill="1" applyBorder="1" applyAlignment="1">
      <alignment horizontal="center"/>
    </xf>
    <xf numFmtId="43" fontId="19" fillId="24" borderId="1" xfId="1" applyFont="1" applyFill="1" applyBorder="1" applyAlignment="1">
      <alignment horizontal="center"/>
    </xf>
    <xf numFmtId="43" fontId="19" fillId="24" borderId="2" xfId="1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right"/>
    </xf>
    <xf numFmtId="9" fontId="3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43" fontId="2" fillId="4" borderId="1" xfId="1" applyFont="1" applyFill="1" applyBorder="1"/>
    <xf numFmtId="164" fontId="4" fillId="0" borderId="1" xfId="0" applyNumberFormat="1" applyFont="1" applyBorder="1"/>
    <xf numFmtId="164" fontId="4" fillId="26" borderId="1" xfId="1" applyNumberFormat="1" applyFont="1" applyFill="1" applyBorder="1" applyAlignment="1">
      <alignment horizontal="right" vertical="center"/>
    </xf>
    <xf numFmtId="0" fontId="4" fillId="26" borderId="1" xfId="0" applyFont="1" applyFill="1" applyBorder="1"/>
    <xf numFmtId="43" fontId="4" fillId="26" borderId="1" xfId="0" applyNumberFormat="1" applyFont="1" applyFill="1" applyBorder="1"/>
    <xf numFmtId="43" fontId="4" fillId="0" borderId="1" xfId="1" applyNumberFormat="1" applyFont="1" applyBorder="1"/>
    <xf numFmtId="164" fontId="7" fillId="0" borderId="6" xfId="1" applyNumberFormat="1" applyFont="1" applyBorder="1" applyAlignment="1">
      <alignment horizontal="center" vertical="center"/>
    </xf>
    <xf numFmtId="164" fontId="0" fillId="27" borderId="1" xfId="1" applyNumberFormat="1" applyFont="1" applyFill="1" applyBorder="1"/>
    <xf numFmtId="164" fontId="0" fillId="0" borderId="1" xfId="1" applyNumberFormat="1" applyFont="1" applyFill="1" applyBorder="1"/>
    <xf numFmtId="43" fontId="4" fillId="0" borderId="1" xfId="1" applyNumberFormat="1" applyFont="1" applyFill="1" applyBorder="1"/>
    <xf numFmtId="0" fontId="3" fillId="28" borderId="1" xfId="0" applyFont="1" applyFill="1" applyBorder="1" applyAlignment="1">
      <alignment horizontal="center" vertical="center"/>
    </xf>
    <xf numFmtId="9" fontId="3" fillId="28" borderId="1" xfId="0" applyNumberFormat="1" applyFont="1" applyFill="1" applyBorder="1" applyAlignment="1">
      <alignment horizontal="center" vertical="center"/>
    </xf>
    <xf numFmtId="43" fontId="3" fillId="28" borderId="1" xfId="1" applyFont="1" applyFill="1" applyBorder="1"/>
    <xf numFmtId="43" fontId="2" fillId="28" borderId="1" xfId="1" applyFont="1" applyFill="1" applyBorder="1" applyAlignment="1">
      <alignment vertical="center"/>
    </xf>
    <xf numFmtId="0" fontId="3" fillId="29" borderId="1" xfId="0" applyFont="1" applyFill="1" applyBorder="1" applyAlignment="1">
      <alignment horizontal="center" vertical="center"/>
    </xf>
    <xf numFmtId="9" fontId="3" fillId="29" borderId="1" xfId="0" applyNumberFormat="1" applyFont="1" applyFill="1" applyBorder="1" applyAlignment="1">
      <alignment horizontal="center" vertical="center"/>
    </xf>
    <xf numFmtId="43" fontId="3" fillId="29" borderId="1" xfId="1" applyFont="1" applyFill="1" applyBorder="1"/>
    <xf numFmtId="43" fontId="2" fillId="29" borderId="1" xfId="1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center"/>
    </xf>
    <xf numFmtId="9" fontId="3" fillId="30" borderId="1" xfId="0" applyNumberFormat="1" applyFont="1" applyFill="1" applyBorder="1" applyAlignment="1">
      <alignment horizontal="center" vertical="center"/>
    </xf>
    <xf numFmtId="43" fontId="3" fillId="30" borderId="1" xfId="1" applyFont="1" applyFill="1" applyBorder="1"/>
    <xf numFmtId="43" fontId="2" fillId="30" borderId="1" xfId="1" applyFont="1" applyFill="1" applyBorder="1" applyAlignment="1">
      <alignment vertical="center"/>
    </xf>
    <xf numFmtId="9" fontId="3" fillId="10" borderId="1" xfId="0" applyNumberFormat="1" applyFont="1" applyFill="1" applyBorder="1" applyAlignment="1">
      <alignment horizontal="center" vertical="center"/>
    </xf>
    <xf numFmtId="43" fontId="3" fillId="10" borderId="1" xfId="1" applyFont="1" applyFill="1" applyBorder="1"/>
    <xf numFmtId="43" fontId="2" fillId="10" borderId="1" xfId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horizontal="right"/>
    </xf>
    <xf numFmtId="0" fontId="4" fillId="0" borderId="0" xfId="0" applyFont="1" applyFill="1" applyAlignment="1">
      <alignment vertical="center"/>
    </xf>
    <xf numFmtId="43" fontId="0" fillId="0" borderId="1" xfId="1" applyFont="1" applyFill="1" applyBorder="1" applyAlignment="1">
      <alignment horizontal="right"/>
    </xf>
    <xf numFmtId="43" fontId="3" fillId="9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24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43" fontId="0" fillId="0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43" fontId="0" fillId="2" borderId="1" xfId="1" applyFont="1" applyFill="1" applyBorder="1" applyAlignment="1">
      <alignment horizontal="left" vertical="center"/>
    </xf>
    <xf numFmtId="164" fontId="0" fillId="21" borderId="1" xfId="1" applyNumberFormat="1" applyFont="1" applyFill="1" applyBorder="1" applyAlignment="1">
      <alignment horizontal="center"/>
    </xf>
    <xf numFmtId="43" fontId="0" fillId="0" borderId="1" xfId="0" applyNumberFormat="1" applyFont="1" applyBorder="1" applyAlignment="1">
      <alignment vertical="center"/>
    </xf>
    <xf numFmtId="164" fontId="0" fillId="0" borderId="1" xfId="1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right" vertical="center" wrapText="1"/>
    </xf>
    <xf numFmtId="164" fontId="0" fillId="2" borderId="1" xfId="1" applyNumberFormat="1" applyFont="1" applyFill="1" applyBorder="1" applyAlignment="1">
      <alignment horizontal="center"/>
    </xf>
    <xf numFmtId="43" fontId="0" fillId="2" borderId="1" xfId="0" applyNumberFormat="1" applyFont="1" applyFill="1" applyBorder="1" applyAlignment="1">
      <alignment vertical="center"/>
    </xf>
    <xf numFmtId="43" fontId="0" fillId="9" borderId="1" xfId="1" applyNumberFormat="1" applyFont="1" applyFill="1" applyBorder="1" applyAlignment="1">
      <alignment horizontal="center" vertical="center"/>
    </xf>
    <xf numFmtId="43" fontId="0" fillId="9" borderId="1" xfId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vertical="center"/>
    </xf>
    <xf numFmtId="43" fontId="0" fillId="0" borderId="1" xfId="1" applyFont="1" applyFill="1" applyBorder="1" applyAlignment="1">
      <alignment horizontal="left" vertical="center"/>
    </xf>
    <xf numFmtId="43" fontId="0" fillId="0" borderId="1" xfId="0" applyNumberFormat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left" vertical="center"/>
    </xf>
    <xf numFmtId="164" fontId="0" fillId="0" borderId="5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43" fontId="0" fillId="0" borderId="1" xfId="1" applyNumberFormat="1" applyFont="1" applyBorder="1"/>
    <xf numFmtId="43" fontId="0" fillId="0" borderId="0" xfId="0" applyNumberFormat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4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164" fontId="10" fillId="12" borderId="5" xfId="1" applyNumberFormat="1" applyFont="1" applyFill="1" applyBorder="1" applyAlignment="1">
      <alignment horizontal="center" vertical="center"/>
    </xf>
    <xf numFmtId="164" fontId="10" fillId="12" borderId="8" xfId="1" applyNumberFormat="1" applyFont="1" applyFill="1" applyBorder="1" applyAlignment="1">
      <alignment horizontal="center" vertical="center"/>
    </xf>
    <xf numFmtId="164" fontId="10" fillId="12" borderId="9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0" fillId="13" borderId="4" xfId="1" applyNumberFormat="1" applyFont="1" applyFill="1" applyBorder="1" applyAlignment="1">
      <alignment horizontal="center" vertical="center"/>
    </xf>
    <xf numFmtId="164" fontId="10" fillId="13" borderId="7" xfId="1" applyNumberFormat="1" applyFont="1" applyFill="1" applyBorder="1" applyAlignment="1">
      <alignment horizontal="center" vertical="center"/>
    </xf>
    <xf numFmtId="164" fontId="10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>
      <alignment horizontal="center" vertical="center"/>
    </xf>
    <xf numFmtId="164" fontId="10" fillId="4" borderId="7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64" fontId="10" fillId="16" borderId="4" xfId="1" applyNumberFormat="1" applyFont="1" applyFill="1" applyBorder="1" applyAlignment="1">
      <alignment horizontal="center" vertical="center"/>
    </xf>
    <xf numFmtId="164" fontId="10" fillId="16" borderId="7" xfId="1" applyNumberFormat="1" applyFont="1" applyFill="1" applyBorder="1" applyAlignment="1">
      <alignment horizontal="center" vertical="center"/>
    </xf>
    <xf numFmtId="164" fontId="10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64" fontId="10" fillId="19" borderId="4" xfId="1" applyNumberFormat="1" applyFont="1" applyFill="1" applyBorder="1" applyAlignment="1">
      <alignment horizontal="center" vertical="center"/>
    </xf>
    <xf numFmtId="164" fontId="10" fillId="19" borderId="7" xfId="1" applyNumberFormat="1" applyFont="1" applyFill="1" applyBorder="1" applyAlignment="1">
      <alignment horizontal="center" vertical="center"/>
    </xf>
    <xf numFmtId="164" fontId="10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7" fontId="3" fillId="28" borderId="1" xfId="0" applyNumberFormat="1" applyFont="1" applyFill="1" applyBorder="1" applyAlignment="1">
      <alignment horizontal="center" vertical="center"/>
    </xf>
    <xf numFmtId="164" fontId="10" fillId="28" borderId="4" xfId="1" applyNumberFormat="1" applyFont="1" applyFill="1" applyBorder="1" applyAlignment="1">
      <alignment horizontal="center" vertical="center"/>
    </xf>
    <xf numFmtId="164" fontId="10" fillId="28" borderId="7" xfId="1" applyNumberFormat="1" applyFont="1" applyFill="1" applyBorder="1" applyAlignment="1">
      <alignment horizontal="center" vertical="center"/>
    </xf>
    <xf numFmtId="164" fontId="10" fillId="28" borderId="6" xfId="1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17" fontId="3" fillId="29" borderId="1" xfId="0" applyNumberFormat="1" applyFont="1" applyFill="1" applyBorder="1" applyAlignment="1">
      <alignment horizontal="center" vertical="center"/>
    </xf>
    <xf numFmtId="164" fontId="10" fillId="29" borderId="4" xfId="1" applyNumberFormat="1" applyFont="1" applyFill="1" applyBorder="1" applyAlignment="1">
      <alignment horizontal="center" vertical="center"/>
    </xf>
    <xf numFmtId="164" fontId="10" fillId="29" borderId="7" xfId="1" applyNumberFormat="1" applyFont="1" applyFill="1" applyBorder="1" applyAlignment="1">
      <alignment horizontal="center" vertical="center"/>
    </xf>
    <xf numFmtId="164" fontId="10" fillId="29" borderId="6" xfId="1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49" fontId="2" fillId="29" borderId="1" xfId="0" applyNumberFormat="1" applyFont="1" applyFill="1" applyBorder="1" applyAlignment="1">
      <alignment horizontal="center" vertical="center"/>
    </xf>
    <xf numFmtId="17" fontId="3" fillId="30" borderId="1" xfId="0" applyNumberFormat="1" applyFont="1" applyFill="1" applyBorder="1" applyAlignment="1">
      <alignment horizontal="center" vertical="center"/>
    </xf>
    <xf numFmtId="164" fontId="10" fillId="30" borderId="4" xfId="1" applyNumberFormat="1" applyFont="1" applyFill="1" applyBorder="1" applyAlignment="1">
      <alignment horizontal="center" vertical="center"/>
    </xf>
    <xf numFmtId="164" fontId="10" fillId="30" borderId="7" xfId="1" applyNumberFormat="1" applyFont="1" applyFill="1" applyBorder="1" applyAlignment="1">
      <alignment horizontal="center" vertical="center"/>
    </xf>
    <xf numFmtId="164" fontId="10" fillId="30" borderId="6" xfId="1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49" fontId="2" fillId="30" borderId="1" xfId="0" applyNumberFormat="1" applyFont="1" applyFill="1" applyBorder="1" applyAlignment="1">
      <alignment horizontal="center" vertical="center"/>
    </xf>
    <xf numFmtId="17" fontId="3" fillId="10" borderId="4" xfId="0" applyNumberFormat="1" applyFont="1" applyFill="1" applyBorder="1" applyAlignment="1">
      <alignment horizontal="center" vertical="center"/>
    </xf>
    <xf numFmtId="17" fontId="3" fillId="10" borderId="7" xfId="0" applyNumberFormat="1" applyFont="1" applyFill="1" applyBorder="1" applyAlignment="1">
      <alignment horizontal="center" vertical="center"/>
    </xf>
    <xf numFmtId="17" fontId="3" fillId="10" borderId="6" xfId="0" applyNumberFormat="1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164" fontId="10" fillId="10" borderId="4" xfId="1" applyNumberFormat="1" applyFont="1" applyFill="1" applyBorder="1" applyAlignment="1">
      <alignment horizontal="center" vertical="center"/>
    </xf>
    <xf numFmtId="164" fontId="10" fillId="10" borderId="7" xfId="1" applyNumberFormat="1" applyFont="1" applyFill="1" applyBorder="1" applyAlignment="1">
      <alignment horizontal="center" vertical="center"/>
    </xf>
    <xf numFmtId="164" fontId="10" fillId="10" borderId="6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43" fontId="0" fillId="0" borderId="3" xfId="0" applyNumberFormat="1" applyBorder="1"/>
    <xf numFmtId="0" fontId="0" fillId="0" borderId="11" xfId="0" applyFont="1" applyFill="1" applyBorder="1" applyAlignment="1">
      <alignment vertical="center"/>
    </xf>
    <xf numFmtId="164" fontId="7" fillId="0" borderId="6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22" fillId="0" borderId="1" xfId="4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right" vertical="center"/>
    </xf>
    <xf numFmtId="0" fontId="23" fillId="27" borderId="1" xfId="0" applyFont="1" applyFill="1" applyBorder="1" applyAlignment="1">
      <alignment horizontal="left" vertical="center"/>
    </xf>
    <xf numFmtId="164" fontId="1" fillId="21" borderId="1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2" fillId="3" borderId="3" xfId="1" applyFont="1" applyFill="1" applyBorder="1" applyAlignment="1">
      <alignment vertical="center"/>
    </xf>
    <xf numFmtId="43" fontId="2" fillId="3" borderId="3" xfId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3" fontId="4" fillId="13" borderId="1" xfId="1" applyNumberFormat="1" applyFont="1" applyFill="1" applyBorder="1" applyAlignment="1">
      <alignment horizontal="center" vertical="center"/>
    </xf>
    <xf numFmtId="43" fontId="4" fillId="13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Hyperlink" xfId="4" builtinId="8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66FFCC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Q180"/>
  <sheetViews>
    <sheetView showGridLines="0" tabSelected="1" topLeftCell="B1" zoomScale="90" zoomScaleNormal="90" workbookViewId="0">
      <pane xSplit="2" ySplit="9" topLeftCell="E10" activePane="bottomRight" state="frozen"/>
      <selection activeCell="B1" sqref="B1"/>
      <selection pane="topRight" activeCell="D1" sqref="D1"/>
      <selection pane="bottomLeft" activeCell="B8" sqref="B8"/>
      <selection pane="bottomRight" activeCell="O16" sqref="O16:O180"/>
    </sheetView>
  </sheetViews>
  <sheetFormatPr defaultColWidth="9.140625" defaultRowHeight="15" customHeight="1"/>
  <cols>
    <col min="1" max="1" width="4" style="55" customWidth="1"/>
    <col min="2" max="2" width="7.28515625" style="54" customWidth="1"/>
    <col min="3" max="3" width="6.5703125" style="54" bestFit="1" customWidth="1"/>
    <col min="4" max="4" width="11.140625" style="54" customWidth="1"/>
    <col min="5" max="5" width="15.7109375" style="56" customWidth="1"/>
    <col min="6" max="6" width="15.7109375" style="55" customWidth="1"/>
    <col min="7" max="7" width="15.7109375" style="245" customWidth="1"/>
    <col min="8" max="14" width="12.42578125" style="55" customWidth="1"/>
    <col min="15" max="15" width="18" style="105" customWidth="1"/>
    <col min="16" max="16" width="19.28515625" style="93" customWidth="1"/>
    <col min="17" max="17" width="18.7109375" style="93" customWidth="1"/>
    <col min="18" max="16384" width="9.140625" style="55"/>
  </cols>
  <sheetData>
    <row r="1" spans="2:17" ht="15" customHeight="1">
      <c r="O1" s="362" t="s">
        <v>1361</v>
      </c>
      <c r="P1" s="362"/>
    </row>
    <row r="2" spans="2:17" ht="15" customHeight="1">
      <c r="B2" s="53" t="s">
        <v>3360</v>
      </c>
      <c r="E2" s="51"/>
      <c r="F2" s="48"/>
      <c r="G2" s="246"/>
      <c r="H2" s="48"/>
      <c r="I2" s="48"/>
      <c r="J2" s="48"/>
      <c r="K2" s="48"/>
      <c r="L2" s="48"/>
      <c r="M2" s="48"/>
      <c r="N2" s="48"/>
      <c r="O2" s="363"/>
      <c r="P2" s="363"/>
      <c r="Q2" s="104"/>
    </row>
    <row r="3" spans="2:17" ht="15" customHeight="1">
      <c r="B3" s="364" t="s">
        <v>1026</v>
      </c>
      <c r="C3" s="364" t="s">
        <v>926</v>
      </c>
      <c r="D3" s="356" t="s">
        <v>1348</v>
      </c>
      <c r="E3" s="106" t="s">
        <v>45</v>
      </c>
      <c r="F3" s="107" t="s">
        <v>262</v>
      </c>
      <c r="G3" s="107" t="s">
        <v>921</v>
      </c>
      <c r="H3" s="108" t="s">
        <v>1316</v>
      </c>
      <c r="I3" s="108" t="s">
        <v>1421</v>
      </c>
      <c r="J3" s="108" t="s">
        <v>1762</v>
      </c>
      <c r="K3" s="108" t="s">
        <v>2557</v>
      </c>
      <c r="L3" s="108" t="s">
        <v>2558</v>
      </c>
      <c r="M3" s="108" t="s">
        <v>2559</v>
      </c>
      <c r="N3" s="108" t="s">
        <v>2560</v>
      </c>
      <c r="O3" s="365" t="s">
        <v>3894</v>
      </c>
      <c r="P3" s="367" t="s">
        <v>3592</v>
      </c>
      <c r="Q3" s="356" t="s">
        <v>925</v>
      </c>
    </row>
    <row r="4" spans="2:17" ht="15.75" customHeight="1">
      <c r="B4" s="364"/>
      <c r="C4" s="364"/>
      <c r="D4" s="357"/>
      <c r="E4" s="106" t="s">
        <v>3593</v>
      </c>
      <c r="F4" s="106" t="s">
        <v>3593</v>
      </c>
      <c r="G4" s="106" t="s">
        <v>3593</v>
      </c>
      <c r="H4" s="106" t="s">
        <v>3593</v>
      </c>
      <c r="I4" s="106" t="s">
        <v>3593</v>
      </c>
      <c r="J4" s="106" t="s">
        <v>3593</v>
      </c>
      <c r="K4" s="106" t="s">
        <v>3593</v>
      </c>
      <c r="L4" s="106" t="s">
        <v>3593</v>
      </c>
      <c r="M4" s="106" t="s">
        <v>3593</v>
      </c>
      <c r="N4" s="106" t="s">
        <v>3593</v>
      </c>
      <c r="O4" s="366"/>
      <c r="P4" s="368"/>
      <c r="Q4" s="357"/>
    </row>
    <row r="5" spans="2:17" ht="17.25" hidden="1" customHeight="1">
      <c r="B5" s="358" t="s">
        <v>1028</v>
      </c>
      <c r="C5" s="359"/>
      <c r="D5" s="185"/>
      <c r="E5" s="109">
        <f>SUM(E10:E180)</f>
        <v>1149680</v>
      </c>
      <c r="F5" s="109">
        <f>SUM(F10:F180)</f>
        <v>1718257.25</v>
      </c>
      <c r="G5" s="298">
        <f>SUM(G10:G180)</f>
        <v>690622.25</v>
      </c>
      <c r="H5" s="109">
        <f>SUM(H10:H180)</f>
        <v>270301.5</v>
      </c>
      <c r="I5" s="109"/>
      <c r="J5" s="109"/>
      <c r="K5" s="109">
        <f t="shared" ref="K5:Q5" si="0">SUM(K10:K180)</f>
        <v>30409</v>
      </c>
      <c r="L5" s="109">
        <f t="shared" si="0"/>
        <v>7583.25</v>
      </c>
      <c r="M5" s="109">
        <f t="shared" si="0"/>
        <v>27269.25</v>
      </c>
      <c r="N5" s="109">
        <f t="shared" si="0"/>
        <v>11267.5</v>
      </c>
      <c r="O5" s="109">
        <f t="shared" si="0"/>
        <v>4243642.75</v>
      </c>
      <c r="P5" s="109">
        <f t="shared" si="0"/>
        <v>1703364.25</v>
      </c>
      <c r="Q5" s="109">
        <f t="shared" si="0"/>
        <v>5947007</v>
      </c>
    </row>
    <row r="6" spans="2:17" ht="17.25" customHeight="1">
      <c r="B6" s="360" t="s">
        <v>1541</v>
      </c>
      <c r="C6" s="361"/>
      <c r="D6" s="186"/>
      <c r="E6" s="145">
        <f>SUM(E7:E8)</f>
        <v>1149680</v>
      </c>
      <c r="F6" s="145">
        <f t="shared" ref="F6:I6" si="1">SUM(F7:F8)</f>
        <v>1718257.25</v>
      </c>
      <c r="G6" s="145">
        <f t="shared" si="1"/>
        <v>690622.25</v>
      </c>
      <c r="H6" s="145">
        <f t="shared" si="1"/>
        <v>270301.5</v>
      </c>
      <c r="I6" s="145">
        <f t="shared" si="1"/>
        <v>26355.25</v>
      </c>
      <c r="J6" s="145">
        <f t="shared" ref="J6:K6" si="2">SUM(J7:J8)</f>
        <v>311897.5</v>
      </c>
      <c r="K6" s="145">
        <f t="shared" si="2"/>
        <v>30409</v>
      </c>
      <c r="L6" s="145">
        <f t="shared" ref="L6:M6" si="3">SUM(L7:L8)</f>
        <v>7583.25</v>
      </c>
      <c r="M6" s="145">
        <f t="shared" si="3"/>
        <v>27269.25</v>
      </c>
      <c r="N6" s="145">
        <f t="shared" ref="N6" si="4">SUM(N7:N8)</f>
        <v>11267.5</v>
      </c>
      <c r="O6" s="145">
        <f>SUM(O7:O8)</f>
        <v>4243642.75</v>
      </c>
      <c r="P6" s="145">
        <f>SUM(P7:P8)</f>
        <v>1703364.25</v>
      </c>
      <c r="Q6" s="145">
        <f>SUM(Q7:Q8)</f>
        <v>5947007</v>
      </c>
    </row>
    <row r="7" spans="2:17" ht="17.25" customHeight="1">
      <c r="B7" s="358" t="s">
        <v>1362</v>
      </c>
      <c r="C7" s="359"/>
      <c r="D7" s="185"/>
      <c r="E7" s="109">
        <f>SUMIFS(E:E,D:D,"FC")</f>
        <v>593977.5</v>
      </c>
      <c r="F7" s="109">
        <f>SUMIFS(F:F,D:D,"FC")</f>
        <v>1117219.5</v>
      </c>
      <c r="G7" s="109">
        <f>SUMIFS(G:G,D:D,"FC")</f>
        <v>229516.75</v>
      </c>
      <c r="H7" s="109">
        <f>SUMIFS(H:H,D:D,"FC")</f>
        <v>166831.25</v>
      </c>
      <c r="I7" s="109">
        <f>SUMIFS(I:I,D:D,"FC")</f>
        <v>4427.25</v>
      </c>
      <c r="J7" s="109">
        <f>SUMIFS(J:J,D:D,"FC")</f>
        <v>162346.5</v>
      </c>
      <c r="K7" s="109">
        <f>SUMIFS(K:K,D:D,"FC")</f>
        <v>3906.75</v>
      </c>
      <c r="L7" s="109">
        <f>SUMIFS(L:L,D:D,"FC")</f>
        <v>4894.5</v>
      </c>
      <c r="M7" s="109">
        <f>SUMIFS(M:M,D:D,"FC")</f>
        <v>27269.25</v>
      </c>
      <c r="N7" s="109">
        <f>SUMIFS(N:N,D:D,"FC")</f>
        <v>9519.75</v>
      </c>
      <c r="O7" s="109">
        <f>SUM(E7:N7)</f>
        <v>2319909</v>
      </c>
      <c r="P7" s="109">
        <f>SUMIFS(P:P,D:D,"FC")</f>
        <v>981547</v>
      </c>
      <c r="Q7" s="109">
        <f>SUM(O7:P7)</f>
        <v>3301456</v>
      </c>
    </row>
    <row r="8" spans="2:17" ht="17.25" customHeight="1">
      <c r="B8" s="358" t="s">
        <v>1540</v>
      </c>
      <c r="C8" s="359"/>
      <c r="D8" s="185"/>
      <c r="E8" s="109">
        <f>SUMIFS(E:E,D:D,"KE")</f>
        <v>555702.5</v>
      </c>
      <c r="F8" s="109">
        <f>SUMIFS(F:F,D:D,"KE")</f>
        <v>601037.75</v>
      </c>
      <c r="G8" s="109">
        <f>SUMIFS(G:G,D:D,"KE")</f>
        <v>461105.5</v>
      </c>
      <c r="H8" s="109">
        <f>SUMIFS(H:H,D:D,"KE")</f>
        <v>103470.25</v>
      </c>
      <c r="I8" s="109">
        <f>SUMIFS(I:I,D:D,"KE")</f>
        <v>21928</v>
      </c>
      <c r="J8" s="109">
        <f>SUMIFS(J:J,D:D,"KE")</f>
        <v>149551</v>
      </c>
      <c r="K8" s="109">
        <f>SUMIFS(K:K,D:D,"KE")</f>
        <v>26502.25</v>
      </c>
      <c r="L8" s="109">
        <f>SUMIFS(L:L,D:D,"KE")</f>
        <v>2688.75</v>
      </c>
      <c r="M8" s="109">
        <f>SUMIFS(M:M,D:D,"KE")</f>
        <v>0</v>
      </c>
      <c r="N8" s="109">
        <f>SUMIFS(N:N,D:D,"KE")</f>
        <v>1747.75</v>
      </c>
      <c r="O8" s="109">
        <f>SUM(E8:N8)</f>
        <v>1923733.75</v>
      </c>
      <c r="P8" s="109">
        <f>SUMIFS(P:P,D:D,"KE")</f>
        <v>721817.25</v>
      </c>
      <c r="Q8" s="109">
        <f t="shared" ref="Q8:Q9" si="5">SUM(O8:P8)</f>
        <v>2645551</v>
      </c>
    </row>
    <row r="9" spans="2:17" ht="4.5" customHeight="1">
      <c r="B9" s="184"/>
      <c r="C9" s="185"/>
      <c r="D9" s="185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12"/>
      <c r="Q9" s="109">
        <f t="shared" si="5"/>
        <v>0</v>
      </c>
    </row>
    <row r="10" spans="2:17" s="93" customFormat="1" ht="15" customHeight="1">
      <c r="B10" s="70">
        <v>0</v>
      </c>
      <c r="C10" s="70" t="s">
        <v>5</v>
      </c>
      <c r="D10" s="70" t="s">
        <v>1038</v>
      </c>
      <c r="E10" s="71">
        <f>SUMIFS(OFM!BE:BE,OFM!C:C,C10)</f>
        <v>555702.5</v>
      </c>
      <c r="F10" s="71">
        <f>SUMIFS(FAM!BG:BG,FAM!E:E,C10)</f>
        <v>601037.75</v>
      </c>
      <c r="G10" s="181">
        <f>SUMIFS(B2S!AG:AG,B2S!C:C,C10)</f>
        <v>461105.5</v>
      </c>
      <c r="H10" s="181">
        <f>SUMIF(TOP!C:C,C10,TOP!AD:AD)</f>
        <v>103470.25</v>
      </c>
      <c r="I10" s="181">
        <f>SUMIF(LEG!C:C,C10,LEG!AD:AD)</f>
        <v>21928</v>
      </c>
      <c r="J10" s="181">
        <f>SUMIF(MBC!C:C,C10,MBC!X:X)</f>
        <v>149551</v>
      </c>
      <c r="K10" s="181">
        <f>SUMIF(JIF!C:C,C10,JIF!X:X)</f>
        <v>26502.25</v>
      </c>
      <c r="L10" s="181">
        <f>SUMIF(INT!C:C,C10,INT!X:X)</f>
        <v>2688.75</v>
      </c>
      <c r="M10" s="181">
        <f>SUMIF(BET!C:C,C10,BET!X:X)</f>
        <v>0</v>
      </c>
      <c r="N10" s="181">
        <f>SUMIF(SPA!C:C,C10,SPA!X:X)</f>
        <v>1747.75</v>
      </c>
      <c r="O10" s="182">
        <f>SUM(E10:N10)</f>
        <v>1923733.75</v>
      </c>
      <c r="P10" s="183">
        <f>SUMIFS(PSP!AT:AT,PSP!D:D,C10)</f>
        <v>721817.25</v>
      </c>
      <c r="Q10" s="182">
        <f t="shared" ref="Q10:Q41" si="6">SUM(O10:P10)</f>
        <v>2645551</v>
      </c>
    </row>
    <row r="11" spans="2:17" s="93" customFormat="1" ht="15" customHeight="1">
      <c r="B11" s="70">
        <v>0</v>
      </c>
      <c r="C11" s="70" t="s">
        <v>244</v>
      </c>
      <c r="D11" s="70" t="s">
        <v>1038</v>
      </c>
      <c r="E11" s="71">
        <f>SUMIFS(OFM!BE:BE,OFM!C:C,C11)</f>
        <v>0</v>
      </c>
      <c r="F11" s="71">
        <f>SUMIFS(FAM!BG:BG,FAM!E:E,C11)</f>
        <v>0</v>
      </c>
      <c r="G11" s="181">
        <f>SUMIFS(B2S!AG:AG,B2S!C:C,C11)</f>
        <v>0</v>
      </c>
      <c r="H11" s="181">
        <f>SUMIF(TOP!C:C,C11,TOP!AD:AD)</f>
        <v>0</v>
      </c>
      <c r="I11" s="181">
        <f>SUMIF(LEG!C:C,C11,LEG!AD:AD)</f>
        <v>0</v>
      </c>
      <c r="J11" s="181">
        <f>SUMIF(MBC!C:C,C11,MBC!X:X)</f>
        <v>0</v>
      </c>
      <c r="K11" s="181">
        <f>SUMIF(JIF!C:C,C11,JIF!X:X)</f>
        <v>0</v>
      </c>
      <c r="L11" s="181">
        <f>SUMIF(INT!C:C,C11,INT!X:X)</f>
        <v>0</v>
      </c>
      <c r="M11" s="181">
        <f>SUMIF(BET!C:C,C11,BET!X:X)</f>
        <v>0</v>
      </c>
      <c r="N11" s="181">
        <f>SUMIF(SPA!C:C,C11,SPA!X:X)</f>
        <v>0</v>
      </c>
      <c r="O11" s="182">
        <f>SUM(E11:N11)</f>
        <v>0</v>
      </c>
      <c r="P11" s="183">
        <f>SUMIFS(PSP!AT:AT,PSP!D:D,C11)</f>
        <v>0</v>
      </c>
      <c r="Q11" s="182">
        <f t="shared" si="6"/>
        <v>0</v>
      </c>
    </row>
    <row r="12" spans="2:17" s="93" customFormat="1" ht="15" customHeight="1">
      <c r="B12" s="70">
        <v>0</v>
      </c>
      <c r="C12" s="70" t="s">
        <v>218</v>
      </c>
      <c r="D12" s="70" t="s">
        <v>1038</v>
      </c>
      <c r="E12" s="71">
        <f>SUMIFS(OFM!BE:BE,OFM!C:C,C12)</f>
        <v>0</v>
      </c>
      <c r="F12" s="71">
        <f>SUMIFS(FAM!BG:BG,FAM!E:E,C12)</f>
        <v>0</v>
      </c>
      <c r="G12" s="181">
        <f>SUMIFS(B2S!AG:AG,B2S!C:C,C12)</f>
        <v>0</v>
      </c>
      <c r="H12" s="181">
        <f>SUMIF(TOP!C:C,C12,TOP!AD:AD)</f>
        <v>0</v>
      </c>
      <c r="I12" s="181">
        <f>SUMIF(LEG!C:C,C12,LEG!AD:AD)</f>
        <v>0</v>
      </c>
      <c r="J12" s="181">
        <f>SUMIF(MBC!C:C,C12,MBC!X:X)</f>
        <v>0</v>
      </c>
      <c r="K12" s="181">
        <f>SUMIF(JIF!C:C,C12,JIF!X:X)</f>
        <v>0</v>
      </c>
      <c r="L12" s="181">
        <f>SUMIF(INT!C:C,C12,INT!X:X)</f>
        <v>0</v>
      </c>
      <c r="M12" s="181">
        <f>SUMIF(BET!C:C,C12,BET!X:X)</f>
        <v>0</v>
      </c>
      <c r="N12" s="181">
        <f>SUMIF(SPA!C:C,C12,SPA!X:X)</f>
        <v>0</v>
      </c>
      <c r="O12" s="182">
        <f>SUM(E12:N12)</f>
        <v>0</v>
      </c>
      <c r="P12" s="183">
        <f>SUMIFS(PSP!AT:AT,PSP!D:D,C12)</f>
        <v>0</v>
      </c>
      <c r="Q12" s="182">
        <f t="shared" si="6"/>
        <v>0</v>
      </c>
    </row>
    <row r="13" spans="2:17" s="93" customFormat="1" ht="12.75">
      <c r="B13" s="70">
        <v>1</v>
      </c>
      <c r="C13" s="70" t="s">
        <v>929</v>
      </c>
      <c r="D13" s="70" t="s">
        <v>1038</v>
      </c>
      <c r="E13" s="71">
        <f>SUMIFS(OFM!BE:BE,OFM!C:C,C13)</f>
        <v>0</v>
      </c>
      <c r="F13" s="71">
        <f>SUMIFS(FAM!BG:BG,FAM!E:E,C13)</f>
        <v>0</v>
      </c>
      <c r="G13" s="181">
        <f>SUMIFS(B2S!AG:AG,B2S!C:C,C13)</f>
        <v>0</v>
      </c>
      <c r="H13" s="181">
        <f>SUMIF(TOP!C:C,C13,TOP!AD:AD)</f>
        <v>0</v>
      </c>
      <c r="I13" s="181">
        <f>SUMIF(LEG!C:C,C13,LEG!AD:AD)</f>
        <v>0</v>
      </c>
      <c r="J13" s="181">
        <f>SUMIF(MBC!C:C,C13,MBC!X:X)</f>
        <v>0</v>
      </c>
      <c r="K13" s="181">
        <f>SUMIF(JIF!C:C,C13,JIF!X:X)</f>
        <v>0</v>
      </c>
      <c r="L13" s="181">
        <f>SUMIF(INT!C:C,C13,INT!X:X)</f>
        <v>0</v>
      </c>
      <c r="M13" s="181">
        <f>SUMIF(BET!C:C,C13,BET!X:X)</f>
        <v>0</v>
      </c>
      <c r="N13" s="181">
        <f>SUMIF(SPA!C:C,C13,SPA!X:X)</f>
        <v>0</v>
      </c>
      <c r="O13" s="182">
        <f>SUM(E13:N13)</f>
        <v>0</v>
      </c>
      <c r="P13" s="183">
        <f>SUMIFS(PSP!AT:AT,PSP!D:D,C13)</f>
        <v>0</v>
      </c>
      <c r="Q13" s="182">
        <f t="shared" si="6"/>
        <v>0</v>
      </c>
    </row>
    <row r="14" spans="2:17" s="93" customFormat="1" ht="12.75">
      <c r="B14" s="70">
        <v>2</v>
      </c>
      <c r="C14" s="70" t="s">
        <v>930</v>
      </c>
      <c r="D14" s="70" t="s">
        <v>1038</v>
      </c>
      <c r="E14" s="71">
        <f>SUMIFS(OFM!BE:BE,OFM!C:C,C14)</f>
        <v>0</v>
      </c>
      <c r="F14" s="71">
        <f>SUMIFS(FAM!BG:BG,FAM!E:E,C14)</f>
        <v>0</v>
      </c>
      <c r="G14" s="181">
        <f>SUMIFS(B2S!AG:AG,B2S!C:C,C14)</f>
        <v>0</v>
      </c>
      <c r="H14" s="181">
        <f>SUMIF(TOP!C:C,C14,TOP!AD:AD)</f>
        <v>0</v>
      </c>
      <c r="I14" s="181">
        <f>SUMIF(LEG!C:C,C14,LEG!AD:AD)</f>
        <v>0</v>
      </c>
      <c r="J14" s="181">
        <f>SUMIF(MBC!C:C,C14,MBC!X:X)</f>
        <v>0</v>
      </c>
      <c r="K14" s="181">
        <f>SUMIF(JIF!C:C,C14,JIF!X:X)</f>
        <v>0</v>
      </c>
      <c r="L14" s="181">
        <f>SUMIF(INT!C:C,C14,INT!X:X)</f>
        <v>0</v>
      </c>
      <c r="M14" s="181">
        <f>SUMIF(BET!C:C,C14,BET!X:X)</f>
        <v>0</v>
      </c>
      <c r="N14" s="181">
        <f>SUMIF(SPA!C:C,C14,SPA!X:X)</f>
        <v>0</v>
      </c>
      <c r="O14" s="182">
        <f>SUM(E14:N14)</f>
        <v>0</v>
      </c>
      <c r="P14" s="183">
        <f>SUMIFS(PSP!AT:AT,PSP!D:D,C14)</f>
        <v>0</v>
      </c>
      <c r="Q14" s="182">
        <f t="shared" si="6"/>
        <v>0</v>
      </c>
    </row>
    <row r="15" spans="2:17" s="93" customFormat="1" ht="15" customHeight="1">
      <c r="B15" s="70">
        <v>3</v>
      </c>
      <c r="C15" s="70" t="s">
        <v>265</v>
      </c>
      <c r="D15" s="70" t="s">
        <v>1038</v>
      </c>
      <c r="E15" s="71">
        <f>SUMIFS(OFM!BE:BE,OFM!C:C,C15)</f>
        <v>0</v>
      </c>
      <c r="F15" s="71">
        <f>SUMIFS(FAM!BG:BG,FAM!E:E,C15)</f>
        <v>0</v>
      </c>
      <c r="G15" s="181">
        <f>SUMIFS(B2S!AG:AG,B2S!C:C,C15)</f>
        <v>0</v>
      </c>
      <c r="H15" s="181">
        <f>SUMIF(TOP!C:C,C15,TOP!AD:AD)</f>
        <v>0</v>
      </c>
      <c r="I15" s="181">
        <f>SUMIF(LEG!C:C,C15,LEG!AD:AD)</f>
        <v>0</v>
      </c>
      <c r="J15" s="181">
        <f>SUMIF(MBC!C:C,C15,MBC!X:X)</f>
        <v>0</v>
      </c>
      <c r="K15" s="181">
        <f>SUMIF(JIF!C:C,C15,JIF!X:X)</f>
        <v>0</v>
      </c>
      <c r="L15" s="181">
        <f>SUMIF(INT!C:C,C15,INT!X:X)</f>
        <v>0</v>
      </c>
      <c r="M15" s="181">
        <f>SUMIF(BET!C:C,C15,BET!X:X)</f>
        <v>0</v>
      </c>
      <c r="N15" s="181">
        <f>SUMIF(SPA!C:C,C15,SPA!X:X)</f>
        <v>0</v>
      </c>
      <c r="O15" s="182">
        <f>SUM(E15:N15)</f>
        <v>0</v>
      </c>
      <c r="P15" s="183">
        <f>SUMIFS(PSP!AT:AT,PSP!D:D,C15)</f>
        <v>0</v>
      </c>
      <c r="Q15" s="182">
        <f t="shared" si="6"/>
        <v>0</v>
      </c>
    </row>
    <row r="16" spans="2:17" s="98" customFormat="1" ht="15" customHeight="1">
      <c r="B16" s="1">
        <v>5</v>
      </c>
      <c r="C16" s="1" t="s">
        <v>307</v>
      </c>
      <c r="D16" s="1" t="s">
        <v>1349</v>
      </c>
      <c r="E16" s="481">
        <f>SUMIFS(OFM!BE:BE,OFM!C:C,C16)</f>
        <v>50124.375</v>
      </c>
      <c r="F16" s="481">
        <f>SUMIFS(FAM!BG:BG,FAM!E:E,C16)</f>
        <v>16348.25</v>
      </c>
      <c r="G16" s="482">
        <f>SUMIFS(B2S!AG:AG,B2S!C:C,C16)</f>
        <v>0</v>
      </c>
      <c r="H16" s="482">
        <f>SUMIF(TOP!C:C,C16,TOP!AD:AD)</f>
        <v>5924.25</v>
      </c>
      <c r="I16" s="482">
        <f>SUMIF(LEG!C:C,C16,LEG!AD:AD)</f>
        <v>0</v>
      </c>
      <c r="J16" s="482">
        <f>SUMIF(MBC!C:C,C16,MBC!X:X)</f>
        <v>1465.75</v>
      </c>
      <c r="K16" s="482">
        <f>SUMIF(JIF!C:C,C16,JIF!X:X)</f>
        <v>0</v>
      </c>
      <c r="L16" s="482">
        <f>SUMIF(INT!C:C,C16,INT!X:X)</f>
        <v>0</v>
      </c>
      <c r="M16" s="482">
        <f>SUMIF(BET!C:C,C16,BET!X:X)</f>
        <v>0</v>
      </c>
      <c r="N16" s="482">
        <f>SUMIF(SPA!C:C,C16,SPA!X:X)</f>
        <v>0</v>
      </c>
      <c r="O16" s="147">
        <f>SUM(E16:N16)</f>
        <v>73862.625</v>
      </c>
      <c r="P16" s="148">
        <v>16868.75</v>
      </c>
      <c r="Q16" s="102">
        <f t="shared" si="6"/>
        <v>90731.375</v>
      </c>
    </row>
    <row r="17" spans="2:17" s="98" customFormat="1" ht="15" customHeight="1">
      <c r="B17" s="1">
        <v>6</v>
      </c>
      <c r="C17" s="1" t="s">
        <v>310</v>
      </c>
      <c r="D17" s="1" t="s">
        <v>1349</v>
      </c>
      <c r="E17" s="481">
        <f>SUMIFS(OFM!BE:BE,OFM!C:C,C17)</f>
        <v>0</v>
      </c>
      <c r="F17" s="481">
        <f>SUMIFS(FAM!BG:BG,FAM!E:E,C17)</f>
        <v>10325</v>
      </c>
      <c r="G17" s="482">
        <f>SUMIFS(B2S!AG:AG,B2S!C:C,C17)</f>
        <v>0</v>
      </c>
      <c r="H17" s="482">
        <f>SUMIF(TOP!C:C,C17,TOP!AD:AD)</f>
        <v>8064.25</v>
      </c>
      <c r="I17" s="482">
        <f>SUMIF(LEG!C:C,C17,LEG!AD:AD)</f>
        <v>0</v>
      </c>
      <c r="J17" s="482">
        <f>SUMIF(MBC!C:C,C17,MBC!X:X)</f>
        <v>1319.5</v>
      </c>
      <c r="K17" s="482">
        <f>SUMIF(JIF!C:C,C17,JIF!X:X)</f>
        <v>895</v>
      </c>
      <c r="L17" s="482">
        <f>SUMIF(INT!C:C,C17,INT!X:X)</f>
        <v>0</v>
      </c>
      <c r="M17" s="482">
        <f>SUMIF(BET!C:C,C17,BET!X:X)</f>
        <v>0</v>
      </c>
      <c r="N17" s="482">
        <f>SUMIF(SPA!C:C,C17,SPA!X:X)</f>
        <v>0</v>
      </c>
      <c r="O17" s="147">
        <f>SUM(E17:N17)</f>
        <v>20603.75</v>
      </c>
      <c r="P17" s="148">
        <f>SUMIFS(PSP!AT:AT,PSP!D:D,C17)</f>
        <v>4128.75</v>
      </c>
      <c r="Q17" s="102">
        <f>SUM(O17:P17)</f>
        <v>24732.5</v>
      </c>
    </row>
    <row r="18" spans="2:17" s="98" customFormat="1" ht="15" customHeight="1">
      <c r="B18" s="1">
        <v>7</v>
      </c>
      <c r="C18" s="1" t="s">
        <v>545</v>
      </c>
      <c r="D18" s="1" t="s">
        <v>1349</v>
      </c>
      <c r="E18" s="481">
        <f>SUMIFS(OFM!BE:BE,OFM!C:C,C18)</f>
        <v>0</v>
      </c>
      <c r="F18" s="481">
        <f>SUMIFS(FAM!BG:BG,FAM!E:E,C18)</f>
        <v>24403</v>
      </c>
      <c r="G18" s="482">
        <f>SUMIFS(B2S!AG:AG,B2S!C:C,C18)</f>
        <v>0</v>
      </c>
      <c r="H18" s="482">
        <f>SUMIF(TOP!C:C,C18,TOP!AD:AD)</f>
        <v>4624</v>
      </c>
      <c r="I18" s="482">
        <f>SUMIF(LEG!C:C,C18,LEG!AD:AD)</f>
        <v>0</v>
      </c>
      <c r="J18" s="482">
        <f>SUMIF(MBC!C:C,C18,MBC!X:X)</f>
        <v>4958</v>
      </c>
      <c r="K18" s="482">
        <f>SUMIF(JIF!C:C,C18,JIF!X:X)</f>
        <v>0</v>
      </c>
      <c r="L18" s="482">
        <f>SUMIF(INT!C:C,C18,INT!X:X)</f>
        <v>0</v>
      </c>
      <c r="M18" s="482">
        <f>SUMIF(BET!C:C,C18,BET!X:X)</f>
        <v>0</v>
      </c>
      <c r="N18" s="482">
        <f>SUMIF(SPA!C:C,C18,SPA!X:X)</f>
        <v>0</v>
      </c>
      <c r="O18" s="147">
        <f>SUM(E18:N18)</f>
        <v>33985</v>
      </c>
      <c r="P18" s="148">
        <f>SUMIFS(PSP!AT:AT,PSP!D:D,C18)</f>
        <v>4456.25</v>
      </c>
      <c r="Q18" s="102">
        <f t="shared" si="6"/>
        <v>38441.25</v>
      </c>
    </row>
    <row r="19" spans="2:17" s="98" customFormat="1" ht="15" customHeight="1">
      <c r="B19" s="1">
        <v>8</v>
      </c>
      <c r="C19" s="1" t="s">
        <v>125</v>
      </c>
      <c r="D19" s="1" t="s">
        <v>1349</v>
      </c>
      <c r="E19" s="481">
        <f>SUMIFS(OFM!BE:BE,OFM!C:C,C19)</f>
        <v>31302.25</v>
      </c>
      <c r="F19" s="481">
        <f>SUMIFS(FAM!BG:BG,FAM!E:E,C19)</f>
        <v>23668.75</v>
      </c>
      <c r="G19" s="482">
        <f>SUMIFS(B2S!AG:AG,B2S!C:C,C19)</f>
        <v>12773.25</v>
      </c>
      <c r="H19" s="482">
        <f>SUMIF(TOP!C:C,C19,TOP!AD:AD)</f>
        <v>9650</v>
      </c>
      <c r="I19" s="482">
        <f>SUMIF(LEG!C:C,C19,LEG!AD:AD)</f>
        <v>0</v>
      </c>
      <c r="J19" s="482">
        <f>SUMIF(MBC!C:C,C19,MBC!X:X)</f>
        <v>1346.5</v>
      </c>
      <c r="K19" s="482">
        <f>SUMIF(JIF!C:C,C19,JIF!X:X)</f>
        <v>0</v>
      </c>
      <c r="L19" s="482">
        <f>SUMIF(INT!C:C,C19,INT!X:X)</f>
        <v>0</v>
      </c>
      <c r="M19" s="482">
        <f>SUMIF(BET!C:C,C19,BET!X:X)</f>
        <v>0</v>
      </c>
      <c r="N19" s="482">
        <f>SUMIF(SPA!C:C,C19,SPA!X:X)</f>
        <v>0</v>
      </c>
      <c r="O19" s="147">
        <f>SUM(E19:N19)</f>
        <v>78740.75</v>
      </c>
      <c r="P19" s="148">
        <f>SUMIFS(PSP!AT:AT,PSP!D:D,C19)</f>
        <v>18742</v>
      </c>
      <c r="Q19" s="102">
        <f t="shared" si="6"/>
        <v>97482.75</v>
      </c>
    </row>
    <row r="20" spans="2:17" s="98" customFormat="1" ht="15" customHeight="1">
      <c r="B20" s="1">
        <v>9</v>
      </c>
      <c r="C20" s="1" t="s">
        <v>364</v>
      </c>
      <c r="D20" s="1" t="s">
        <v>1349</v>
      </c>
      <c r="E20" s="481">
        <f>SUMIFS(OFM!BE:BE,OFM!C:C,C20)</f>
        <v>19134.375</v>
      </c>
      <c r="F20" s="481">
        <f>SUMIFS(FAM!BG:BG,FAM!E:E,C20)</f>
        <v>2224</v>
      </c>
      <c r="G20" s="482">
        <f>SUMIFS(B2S!AG:AG,B2S!C:C,C20)</f>
        <v>4335.25</v>
      </c>
      <c r="H20" s="482">
        <f>SUMIF(TOP!C:C,C20,TOP!AD:AD)</f>
        <v>0</v>
      </c>
      <c r="I20" s="482">
        <f>SUMIF(LEG!C:C,C20,LEG!AD:AD)</f>
        <v>0</v>
      </c>
      <c r="J20" s="482">
        <f>SUMIF(MBC!C:C,C20,MBC!X:X)</f>
        <v>0</v>
      </c>
      <c r="K20" s="482">
        <f>SUMIF(JIF!C:C,C20,JIF!X:X)</f>
        <v>0</v>
      </c>
      <c r="L20" s="482">
        <f>SUMIF(INT!C:C,C20,INT!X:X)</f>
        <v>0</v>
      </c>
      <c r="M20" s="482">
        <f>SUMIF(BET!C:C,C20,BET!X:X)</f>
        <v>0</v>
      </c>
      <c r="N20" s="482">
        <f>SUMIF(SPA!C:C,C20,SPA!X:X)</f>
        <v>0</v>
      </c>
      <c r="O20" s="147">
        <f>SUM(E20:N20)</f>
        <v>25693.625</v>
      </c>
      <c r="P20" s="148">
        <f>SUMIFS(PSP!AT:AT,PSP!D:D,C20)</f>
        <v>471.25</v>
      </c>
      <c r="Q20" s="102">
        <f t="shared" si="6"/>
        <v>26164.875</v>
      </c>
    </row>
    <row r="21" spans="2:17" s="98" customFormat="1" ht="15" customHeight="1">
      <c r="B21" s="1">
        <v>10</v>
      </c>
      <c r="C21" s="1" t="s">
        <v>43</v>
      </c>
      <c r="D21" s="1" t="s">
        <v>1349</v>
      </c>
      <c r="E21" s="481">
        <f>SUMIFS(OFM!BE:BE,OFM!C:C,C21)</f>
        <v>22621.75</v>
      </c>
      <c r="F21" s="481">
        <f>SUMIFS(FAM!BG:BG,FAM!E:E,C21)</f>
        <v>10884.75</v>
      </c>
      <c r="G21" s="482">
        <f>SUMIFS(B2S!AG:AG,B2S!C:C,C21)</f>
        <v>11296.25</v>
      </c>
      <c r="H21" s="482">
        <f>SUMIF(TOP!C:C,C21,TOP!AD:AD)</f>
        <v>0</v>
      </c>
      <c r="I21" s="482">
        <f>SUMIF(LEG!C:C,C21,LEG!AD:AD)</f>
        <v>0</v>
      </c>
      <c r="J21" s="482">
        <f>SUMIF(MBC!C:C,C21,MBC!X:X)</f>
        <v>1081.75</v>
      </c>
      <c r="K21" s="482">
        <f>SUMIF(JIF!C:C,C21,JIF!X:X)</f>
        <v>0</v>
      </c>
      <c r="L21" s="482">
        <f>SUMIF(INT!C:C,C21,INT!X:X)</f>
        <v>0</v>
      </c>
      <c r="M21" s="482">
        <f>SUMIF(BET!C:C,C21,BET!X:X)</f>
        <v>0</v>
      </c>
      <c r="N21" s="482">
        <f>SUMIF(SPA!C:C,C21,SPA!X:X)</f>
        <v>0</v>
      </c>
      <c r="O21" s="147">
        <f>SUM(E21:N21)</f>
        <v>45884.5</v>
      </c>
      <c r="P21" s="148">
        <f>SUMIFS(PSP!AT:AT,PSP!D:D,C21)</f>
        <v>13436.25</v>
      </c>
      <c r="Q21" s="102">
        <f t="shared" si="6"/>
        <v>59320.75</v>
      </c>
    </row>
    <row r="22" spans="2:17" s="98" customFormat="1" ht="15" customHeight="1">
      <c r="B22" s="1">
        <v>11</v>
      </c>
      <c r="C22" s="1" t="s">
        <v>204</v>
      </c>
      <c r="D22" s="1" t="s">
        <v>1349</v>
      </c>
      <c r="E22" s="481">
        <f>SUMIFS(OFM!BE:BE,OFM!C:C,C22)</f>
        <v>0</v>
      </c>
      <c r="F22" s="481">
        <f>SUMIFS(FAM!BG:BG,FAM!E:E,C22)</f>
        <v>30532.75</v>
      </c>
      <c r="G22" s="482">
        <f>SUMIFS(B2S!AG:AG,B2S!C:C,C22)</f>
        <v>2069.5</v>
      </c>
      <c r="H22" s="482">
        <f>SUMIF(TOP!C:C,C22,TOP!AD:AD)</f>
        <v>7496.25</v>
      </c>
      <c r="I22" s="482">
        <f>SUMIF(LEG!C:C,C22,LEG!AD:AD)</f>
        <v>0</v>
      </c>
      <c r="J22" s="482">
        <f>SUMIF(MBC!C:C,C22,MBC!X:X)</f>
        <v>8284</v>
      </c>
      <c r="K22" s="482">
        <f>SUMIF(JIF!C:C,C22,JIF!X:X)</f>
        <v>0</v>
      </c>
      <c r="L22" s="482">
        <f>SUMIF(INT!C:C,C22,INT!X:X)</f>
        <v>0</v>
      </c>
      <c r="M22" s="482">
        <f>SUMIF(BET!C:C,C22,BET!X:X)</f>
        <v>0</v>
      </c>
      <c r="N22" s="482">
        <f>SUMIF(SPA!C:C,C22,SPA!X:X)</f>
        <v>0</v>
      </c>
      <c r="O22" s="147">
        <f>SUM(E22:N22)</f>
        <v>48382.5</v>
      </c>
      <c r="P22" s="148">
        <f>SUMIFS(PSP!AT:AT,PSP!D:D,C22)</f>
        <v>7613.75</v>
      </c>
      <c r="Q22" s="102">
        <f t="shared" si="6"/>
        <v>55996.25</v>
      </c>
    </row>
    <row r="23" spans="2:17" s="98" customFormat="1" ht="15" customHeight="1">
      <c r="B23" s="1">
        <v>12</v>
      </c>
      <c r="C23" s="1" t="s">
        <v>14</v>
      </c>
      <c r="D23" s="1" t="s">
        <v>1349</v>
      </c>
      <c r="E23" s="481">
        <f>SUMIFS(OFM!BE:BE,OFM!C:C,C23)</f>
        <v>3883.875</v>
      </c>
      <c r="F23" s="481">
        <f>SUMIFS(FAM!BG:BG,FAM!E:E,C23)</f>
        <v>9661.5</v>
      </c>
      <c r="G23" s="482">
        <f>SUMIFS(B2S!AG:AG,B2S!C:C,C23)</f>
        <v>4267</v>
      </c>
      <c r="H23" s="482">
        <f>SUMIF(TOP!C:C,C23,TOP!AD:AD)</f>
        <v>1031.25</v>
      </c>
      <c r="I23" s="482">
        <f>SUMIF(LEG!C:C,C23,LEG!AD:AD)</f>
        <v>0</v>
      </c>
      <c r="J23" s="482">
        <f>SUMIF(MBC!C:C,C23,MBC!X:X)</f>
        <v>1870.5</v>
      </c>
      <c r="K23" s="482">
        <f>SUMIF(JIF!C:C,C23,JIF!X:X)</f>
        <v>0</v>
      </c>
      <c r="L23" s="482">
        <f>SUMIF(INT!C:C,C23,INT!X:X)</f>
        <v>0</v>
      </c>
      <c r="M23" s="482">
        <f>SUMIF(BET!C:C,C23,BET!X:X)</f>
        <v>22593.75</v>
      </c>
      <c r="N23" s="482">
        <f>SUMIF(SPA!C:C,C23,SPA!X:X)</f>
        <v>0</v>
      </c>
      <c r="O23" s="147">
        <f>SUM(E23:N23)</f>
        <v>43307.875</v>
      </c>
      <c r="P23" s="148">
        <f>SUMIFS(PSP!AT:AT,PSP!D:D,C23)</f>
        <v>23340</v>
      </c>
      <c r="Q23" s="102">
        <f t="shared" si="6"/>
        <v>66647.875</v>
      </c>
    </row>
    <row r="24" spans="2:17" s="98" customFormat="1" ht="15" customHeight="1">
      <c r="B24" s="1">
        <v>13</v>
      </c>
      <c r="C24" s="1" t="s">
        <v>36</v>
      </c>
      <c r="D24" s="1" t="s">
        <v>1349</v>
      </c>
      <c r="E24" s="481">
        <f>SUMIFS(OFM!BE:BE,OFM!C:C,C24)</f>
        <v>0</v>
      </c>
      <c r="F24" s="481">
        <f>SUMIFS(FAM!BG:BG,FAM!E:E,C24)</f>
        <v>4820.75</v>
      </c>
      <c r="G24" s="482">
        <f>SUMIFS(B2S!AG:AG,B2S!C:C,C24)</f>
        <v>0</v>
      </c>
      <c r="H24" s="482">
        <f>SUMIF(TOP!C:C,C24,TOP!AD:AD)</f>
        <v>0</v>
      </c>
      <c r="I24" s="482">
        <f>SUMIF(LEG!C:C,C24,LEG!AD:AD)</f>
        <v>0</v>
      </c>
      <c r="J24" s="482">
        <f>SUMIF(MBC!C:C,C24,MBC!X:X)</f>
        <v>3696.75</v>
      </c>
      <c r="K24" s="482">
        <f>SUMIF(JIF!C:C,C24,JIF!X:X)</f>
        <v>0</v>
      </c>
      <c r="L24" s="482">
        <f>SUMIF(INT!C:C,C24,INT!X:X)</f>
        <v>0</v>
      </c>
      <c r="M24" s="482">
        <f>SUMIF(BET!C:C,C24,BET!X:X)</f>
        <v>0</v>
      </c>
      <c r="N24" s="482">
        <f>SUMIF(SPA!C:C,C24,SPA!X:X)</f>
        <v>1402.5</v>
      </c>
      <c r="O24" s="147">
        <f>SUM(E24:N24)</f>
        <v>9920</v>
      </c>
      <c r="P24" s="148">
        <f>SUMIFS(PSP!AT:AT,PSP!D:D,C24)</f>
        <v>16868.75</v>
      </c>
      <c r="Q24" s="102">
        <f t="shared" si="6"/>
        <v>26788.75</v>
      </c>
    </row>
    <row r="25" spans="2:17" s="98" customFormat="1" ht="15" customHeight="1">
      <c r="B25" s="1">
        <v>14</v>
      </c>
      <c r="C25" s="1" t="s">
        <v>23</v>
      </c>
      <c r="D25" s="1" t="s">
        <v>1349</v>
      </c>
      <c r="E25" s="481">
        <f>SUMIFS(OFM!BE:BE,OFM!C:C,C25)</f>
        <v>71871.375</v>
      </c>
      <c r="F25" s="481">
        <f>SUMIFS(FAM!BG:BG,FAM!E:E,C25)</f>
        <v>208077.25</v>
      </c>
      <c r="G25" s="482">
        <f>SUMIFS(B2S!AG:AG,B2S!C:C,C25)</f>
        <v>0</v>
      </c>
      <c r="H25" s="482">
        <f>SUMIF(TOP!C:C,C25,TOP!AD:AD)</f>
        <v>0</v>
      </c>
      <c r="I25" s="482">
        <f>SUMIF(LEG!C:C,C25,LEG!AD:AD)</f>
        <v>1234</v>
      </c>
      <c r="J25" s="482">
        <f>SUMIF(MBC!C:C,C25,MBC!X:X)</f>
        <v>18946</v>
      </c>
      <c r="K25" s="482">
        <f>SUMIF(JIF!C:C,C25,JIF!X:X)</f>
        <v>0</v>
      </c>
      <c r="L25" s="482">
        <f>SUMIF(INT!C:C,C25,INT!X:X)</f>
        <v>1101.75</v>
      </c>
      <c r="M25" s="482">
        <f>SUMIF(BET!C:C,C25,BET!X:X)</f>
        <v>1123.25</v>
      </c>
      <c r="N25" s="482">
        <f>SUMIF(SPA!C:C,C25,SPA!X:X)</f>
        <v>0</v>
      </c>
      <c r="O25" s="147">
        <f>SUM(E25:N25)</f>
        <v>302353.625</v>
      </c>
      <c r="P25" s="148">
        <f>SUMIFS(PSP!AT:AT,PSP!D:D,C25)</f>
        <v>157133.75</v>
      </c>
      <c r="Q25" s="102">
        <f t="shared" si="6"/>
        <v>459487.375</v>
      </c>
    </row>
    <row r="26" spans="2:17" s="98" customFormat="1" ht="12.75">
      <c r="B26" s="1">
        <v>15</v>
      </c>
      <c r="C26" s="1" t="s">
        <v>38</v>
      </c>
      <c r="D26" s="1" t="s">
        <v>1349</v>
      </c>
      <c r="E26" s="481">
        <f>SUMIFS(OFM!BE:BE,OFM!C:C,C26)</f>
        <v>0</v>
      </c>
      <c r="F26" s="481">
        <f>SUMIFS(FAM!BG:BG,FAM!E:E,C26)</f>
        <v>33722</v>
      </c>
      <c r="G26" s="482">
        <f>SUMIFS(B2S!AG:AG,B2S!C:C,C26)</f>
        <v>0</v>
      </c>
      <c r="H26" s="482">
        <f>SUMIF(TOP!C:C,C26,TOP!AD:AD)</f>
        <v>0</v>
      </c>
      <c r="I26" s="482">
        <f>SUMIF(LEG!C:C,C26,LEG!AD:AD)</f>
        <v>0</v>
      </c>
      <c r="J26" s="482">
        <f>SUMIF(MBC!C:C,C26,MBC!X:X)</f>
        <v>2201.75</v>
      </c>
      <c r="K26" s="482">
        <f>SUMIF(JIF!C:C,C26,JIF!X:X)</f>
        <v>0</v>
      </c>
      <c r="L26" s="482">
        <f>SUMIF(INT!C:C,C26,INT!X:X)</f>
        <v>0</v>
      </c>
      <c r="M26" s="482">
        <f>SUMIF(BET!C:C,C26,BET!X:X)</f>
        <v>0</v>
      </c>
      <c r="N26" s="482">
        <f>SUMIF(SPA!C:C,C26,SPA!X:X)</f>
        <v>0</v>
      </c>
      <c r="O26" s="147">
        <f>SUM(E26:N26)</f>
        <v>35923.75</v>
      </c>
      <c r="P26" s="148">
        <f>SUMIFS(PSP!AT:AT,PSP!D:D,C26)</f>
        <v>26060</v>
      </c>
      <c r="Q26" s="102">
        <f t="shared" si="6"/>
        <v>61983.75</v>
      </c>
    </row>
    <row r="27" spans="2:17" ht="12.75">
      <c r="B27" s="70">
        <v>16</v>
      </c>
      <c r="C27" s="70" t="s">
        <v>931</v>
      </c>
      <c r="D27" s="70" t="s">
        <v>1038</v>
      </c>
      <c r="E27" s="71">
        <f>SUMIFS(OFM!BE:BE,OFM!C:C,C27)</f>
        <v>0</v>
      </c>
      <c r="F27" s="71">
        <f>SUMIFS(FAM!BG:BG,FAM!E:E,C27)</f>
        <v>0</v>
      </c>
      <c r="G27" s="181">
        <f>SUMIFS(B2S!AG:AG,B2S!C:C,C27)</f>
        <v>0</v>
      </c>
      <c r="H27" s="181">
        <f>SUMIF(TOP!C:C,C27,TOP!AD:AD)</f>
        <v>0</v>
      </c>
      <c r="I27" s="181">
        <f>SUMIF(LEG!C:C,C27,LEG!AD:AD)</f>
        <v>0</v>
      </c>
      <c r="J27" s="181">
        <f>SUMIF(MBC!C:C,C27,MBC!X:X)</f>
        <v>0</v>
      </c>
      <c r="K27" s="181">
        <f>SUMIF(JIF!C:C,C27,JIF!X:X)</f>
        <v>0</v>
      </c>
      <c r="L27" s="181">
        <f>SUMIF(INT!C:C,C27,INT!X:X)</f>
        <v>0</v>
      </c>
      <c r="M27" s="181">
        <f>SUMIF(BET!C:C,C27,BET!X:X)</f>
        <v>0</v>
      </c>
      <c r="N27" s="181">
        <f>SUMIF(SPA!C:C,C27,SPA!X:X)</f>
        <v>0</v>
      </c>
      <c r="O27" s="182">
        <f>SUM(E27:N27)</f>
        <v>0</v>
      </c>
      <c r="P27" s="183">
        <f>SUMIFS(PSP!AT:AT,PSP!D:D,C27)</f>
        <v>0</v>
      </c>
      <c r="Q27" s="219">
        <f t="shared" si="6"/>
        <v>0</v>
      </c>
    </row>
    <row r="28" spans="2:17" s="93" customFormat="1" ht="15" customHeight="1">
      <c r="B28" s="70">
        <v>17</v>
      </c>
      <c r="C28" s="70" t="s">
        <v>32</v>
      </c>
      <c r="D28" s="70" t="s">
        <v>1038</v>
      </c>
      <c r="E28" s="71">
        <f>SUMIFS(OFM!BE:BE,OFM!C:C,C28)</f>
        <v>0</v>
      </c>
      <c r="F28" s="71">
        <f>SUMIFS(FAM!BG:BG,FAM!E:E,C28)</f>
        <v>0</v>
      </c>
      <c r="G28" s="181">
        <f>SUMIFS(B2S!AG:AG,B2S!C:C,C28)</f>
        <v>0</v>
      </c>
      <c r="H28" s="181">
        <f>SUMIF(TOP!C:C,C28,TOP!AD:AD)</f>
        <v>0</v>
      </c>
      <c r="I28" s="181">
        <f>SUMIF(LEG!C:C,C28,LEG!AD:AD)</f>
        <v>0</v>
      </c>
      <c r="J28" s="181">
        <f>SUMIF(MBC!C:C,C28,MBC!X:X)</f>
        <v>0</v>
      </c>
      <c r="K28" s="181">
        <f>SUMIF(JIF!C:C,C28,JIF!X:X)</f>
        <v>0</v>
      </c>
      <c r="L28" s="181">
        <f>SUMIF(INT!C:C,C28,INT!X:X)</f>
        <v>0</v>
      </c>
      <c r="M28" s="181">
        <f>SUMIF(BET!C:C,C28,BET!X:X)</f>
        <v>0</v>
      </c>
      <c r="N28" s="181">
        <f>SUMIF(SPA!C:C,C28,SPA!X:X)</f>
        <v>0</v>
      </c>
      <c r="O28" s="182">
        <f>SUM(E28:N28)</f>
        <v>0</v>
      </c>
      <c r="P28" s="183">
        <f>SUMIFS(PSP!AT:AT,PSP!D:D,C28)</f>
        <v>0</v>
      </c>
      <c r="Q28" s="219">
        <f t="shared" si="6"/>
        <v>0</v>
      </c>
    </row>
    <row r="29" spans="2:17" s="98" customFormat="1" ht="15" customHeight="1">
      <c r="B29" s="1">
        <v>18</v>
      </c>
      <c r="C29" s="1" t="s">
        <v>148</v>
      </c>
      <c r="D29" s="1" t="s">
        <v>1349</v>
      </c>
      <c r="E29" s="481">
        <f>SUMIFS(OFM!BE:BE,OFM!C:C,C29)</f>
        <v>0</v>
      </c>
      <c r="F29" s="481">
        <f>SUMIFS(FAM!BG:BG,FAM!E:E,C29)</f>
        <v>26668.75</v>
      </c>
      <c r="G29" s="482">
        <f>SUMIFS(B2S!AG:AG,B2S!C:C,C29)</f>
        <v>0</v>
      </c>
      <c r="H29" s="482">
        <f>SUMIF(TOP!C:C,C29,TOP!AD:AD)</f>
        <v>12057.25</v>
      </c>
      <c r="I29" s="482">
        <f>SUMIF(LEG!C:C,C29,LEG!AD:AD)</f>
        <v>0</v>
      </c>
      <c r="J29" s="482">
        <f>SUMIF(MBC!C:C,C29,MBC!X:X)</f>
        <v>2944.75</v>
      </c>
      <c r="K29" s="482">
        <f>SUMIF(JIF!C:C,C29,JIF!X:X)</f>
        <v>0</v>
      </c>
      <c r="L29" s="482">
        <f>SUMIF(INT!C:C,C29,INT!X:X)</f>
        <v>0</v>
      </c>
      <c r="M29" s="482">
        <f>SUMIF(BET!C:C,C29,BET!X:X)</f>
        <v>0</v>
      </c>
      <c r="N29" s="482">
        <f>SUMIF(SPA!C:C,C29,SPA!X:X)</f>
        <v>1999</v>
      </c>
      <c r="O29" s="147">
        <f>SUM(E29:N29)</f>
        <v>43669.75</v>
      </c>
      <c r="P29" s="148">
        <f>SUMIFS(PSP!AT:AT,PSP!D:D,C29)</f>
        <v>54093.5</v>
      </c>
      <c r="Q29" s="102">
        <f t="shared" si="6"/>
        <v>97763.25</v>
      </c>
    </row>
    <row r="30" spans="2:17" s="98" customFormat="1" ht="15" customHeight="1">
      <c r="B30" s="1">
        <v>19</v>
      </c>
      <c r="C30" s="1" t="s">
        <v>19</v>
      </c>
      <c r="D30" s="1" t="s">
        <v>1349</v>
      </c>
      <c r="E30" s="481">
        <f>SUMIFS(OFM!BE:BE,OFM!C:C,C30)</f>
        <v>0</v>
      </c>
      <c r="F30" s="481">
        <f>SUMIFS(FAM!BG:BG,FAM!E:E,C30)</f>
        <v>49920.75</v>
      </c>
      <c r="G30" s="482">
        <f>SUMIFS(B2S!AG:AG,B2S!C:C,C30)</f>
        <v>5058.25</v>
      </c>
      <c r="H30" s="482">
        <f>SUMIF(TOP!C:C,C30,TOP!AD:AD)</f>
        <v>17309.75</v>
      </c>
      <c r="I30" s="482">
        <f>SUMIF(LEG!C:C,C30,LEG!AD:AD)</f>
        <v>0</v>
      </c>
      <c r="J30" s="482">
        <f>SUMIF(MBC!C:C,C30,MBC!X:X)</f>
        <v>0</v>
      </c>
      <c r="K30" s="482">
        <f>SUMIF(JIF!C:C,C30,JIF!X:X)</f>
        <v>0</v>
      </c>
      <c r="L30" s="482">
        <f>SUMIF(INT!C:C,C30,INT!X:X)</f>
        <v>0</v>
      </c>
      <c r="M30" s="482">
        <f>SUMIF(BET!C:C,C30,BET!X:X)</f>
        <v>3552.25</v>
      </c>
      <c r="N30" s="482">
        <f>SUMIF(SPA!C:C,C30,SPA!X:X)</f>
        <v>0</v>
      </c>
      <c r="O30" s="147">
        <f>SUM(E30:N30)</f>
        <v>75841</v>
      </c>
      <c r="P30" s="148">
        <f>SUMIFS(PSP!AT:AT,PSP!D:D,C30)</f>
        <v>77557.5</v>
      </c>
      <c r="Q30" s="102">
        <f t="shared" si="6"/>
        <v>153398.5</v>
      </c>
    </row>
    <row r="31" spans="2:17" s="98" customFormat="1" ht="15" customHeight="1">
      <c r="B31" s="1">
        <v>20</v>
      </c>
      <c r="C31" s="1" t="s">
        <v>29</v>
      </c>
      <c r="D31" s="1" t="s">
        <v>1349</v>
      </c>
      <c r="E31" s="481">
        <f>SUMIFS(OFM!BE:BE,OFM!C:C,C31)</f>
        <v>61432.125</v>
      </c>
      <c r="F31" s="481">
        <f>SUMIFS(FAM!BG:BG,FAM!E:E,C31)</f>
        <v>67067.25</v>
      </c>
      <c r="G31" s="482">
        <f>SUMIFS(B2S!AG:AG,B2S!C:C,C31)</f>
        <v>21742.75</v>
      </c>
      <c r="H31" s="482">
        <f>SUMIF(TOP!C:C,C31,TOP!AD:AD)</f>
        <v>0</v>
      </c>
      <c r="I31" s="482">
        <f>SUMIF(LEG!C:C,C31,LEG!AD:AD)</f>
        <v>0</v>
      </c>
      <c r="J31" s="482">
        <f>SUMIF(MBC!C:C,C31,MBC!X:X)</f>
        <v>6540.25</v>
      </c>
      <c r="K31" s="482">
        <f>SUMIF(JIF!C:C,C31,JIF!X:X)</f>
        <v>0</v>
      </c>
      <c r="L31" s="482">
        <f>SUMIF(INT!C:C,C31,INT!X:X)</f>
        <v>0</v>
      </c>
      <c r="M31" s="482">
        <f>SUMIF(BET!C:C,C31,BET!X:X)</f>
        <v>0</v>
      </c>
      <c r="N31" s="482">
        <f>SUMIF(SPA!C:C,C31,SPA!X:X)</f>
        <v>0</v>
      </c>
      <c r="O31" s="147">
        <f>SUM(E31:N31)</f>
        <v>156782.375</v>
      </c>
      <c r="P31" s="148">
        <f>SUMIFS(PSP!AT:AT,PSP!D:D,C31)</f>
        <v>87861.25</v>
      </c>
      <c r="Q31" s="102">
        <f t="shared" si="6"/>
        <v>244643.625</v>
      </c>
    </row>
    <row r="32" spans="2:17" s="98" customFormat="1" ht="15" customHeight="1">
      <c r="B32" s="1">
        <v>21</v>
      </c>
      <c r="C32" s="1" t="s">
        <v>3</v>
      </c>
      <c r="D32" s="1" t="s">
        <v>1349</v>
      </c>
      <c r="E32" s="481">
        <f>SUMIFS(OFM!BE:BE,OFM!C:C,C32)</f>
        <v>83972.75</v>
      </c>
      <c r="F32" s="481">
        <f>SUMIFS(FAM!BG:BG,FAM!E:E,C32)</f>
        <v>17395.25</v>
      </c>
      <c r="G32" s="482">
        <f>SUMIFS(B2S!AG:AG,B2S!C:C,C32)</f>
        <v>12657</v>
      </c>
      <c r="H32" s="482">
        <f>SUMIF(TOP!C:C,C32,TOP!AD:AD)</f>
        <v>3204.25</v>
      </c>
      <c r="I32" s="482">
        <f>SUMIF(LEG!C:C,C32,LEG!AD:AD)</f>
        <v>0</v>
      </c>
      <c r="J32" s="482">
        <f>SUMIF(MBC!C:C,C32,MBC!X:X)</f>
        <v>3015.25</v>
      </c>
      <c r="K32" s="482">
        <f>SUMIF(JIF!C:C,C32,JIF!X:X)</f>
        <v>0</v>
      </c>
      <c r="L32" s="482">
        <f>SUMIF(INT!C:C,C32,INT!X:X)</f>
        <v>0</v>
      </c>
      <c r="M32" s="482">
        <f>SUMIF(BET!C:C,C32,BET!X:X)</f>
        <v>0</v>
      </c>
      <c r="N32" s="482">
        <f>SUMIF(SPA!C:C,C32,SPA!X:X)</f>
        <v>0</v>
      </c>
      <c r="O32" s="147">
        <f>SUM(E32:N32)</f>
        <v>120244.5</v>
      </c>
      <c r="P32" s="148">
        <f>SUMIFS(PSP!AT:AT,PSP!D:D,C32)</f>
        <v>25545.75</v>
      </c>
      <c r="Q32" s="102">
        <f t="shared" si="6"/>
        <v>145790.25</v>
      </c>
    </row>
    <row r="33" spans="2:17" s="98" customFormat="1" ht="15" customHeight="1">
      <c r="B33" s="1">
        <v>22</v>
      </c>
      <c r="C33" s="1" t="s">
        <v>383</v>
      </c>
      <c r="D33" s="1" t="s">
        <v>1349</v>
      </c>
      <c r="E33" s="481">
        <f>SUMIFS(OFM!BE:BE,OFM!C:C,C33)</f>
        <v>0</v>
      </c>
      <c r="F33" s="481">
        <f>SUMIFS(FAM!BG:BG,FAM!E:E,C33)</f>
        <v>857</v>
      </c>
      <c r="G33" s="482">
        <f>SUMIFS(B2S!AG:AG,B2S!C:C,C33)</f>
        <v>0</v>
      </c>
      <c r="H33" s="482">
        <f>SUMIF(TOP!C:C,C33,TOP!AD:AD)</f>
        <v>0</v>
      </c>
      <c r="I33" s="482">
        <f>SUMIF(LEG!C:C,C33,LEG!AD:AD)</f>
        <v>0</v>
      </c>
      <c r="J33" s="482">
        <f>SUMIF(MBC!C:C,C33,MBC!X:X)</f>
        <v>582.5</v>
      </c>
      <c r="K33" s="482">
        <f>SUMIF(JIF!C:C,C33,JIF!X:X)</f>
        <v>0</v>
      </c>
      <c r="L33" s="482">
        <f>SUMIF(INT!C:C,C33,INT!X:X)</f>
        <v>0</v>
      </c>
      <c r="M33" s="482">
        <f>SUMIF(BET!C:C,C33,BET!X:X)</f>
        <v>0</v>
      </c>
      <c r="N33" s="482">
        <f>SUMIF(SPA!C:C,C33,SPA!X:X)</f>
        <v>0</v>
      </c>
      <c r="O33" s="147">
        <f>SUM(E33:N33)</f>
        <v>1439.5</v>
      </c>
      <c r="P33" s="148">
        <f>SUMIFS(PSP!AT:AT,PSP!D:D,C33)</f>
        <v>1023.75</v>
      </c>
      <c r="Q33" s="102">
        <f t="shared" si="6"/>
        <v>2463.25</v>
      </c>
    </row>
    <row r="34" spans="2:17" s="98" customFormat="1" ht="15" customHeight="1">
      <c r="B34" s="1">
        <v>23</v>
      </c>
      <c r="C34" s="1" t="s">
        <v>341</v>
      </c>
      <c r="D34" s="1" t="s">
        <v>1349</v>
      </c>
      <c r="E34" s="481">
        <f>SUMIFS(OFM!BE:BE,OFM!C:C,C34)</f>
        <v>0</v>
      </c>
      <c r="F34" s="481">
        <f>SUMIFS(FAM!BG:BG,FAM!E:E,C34)</f>
        <v>0</v>
      </c>
      <c r="G34" s="482">
        <f>SUMIFS(B2S!AG:AG,B2S!C:C,C34)</f>
        <v>0</v>
      </c>
      <c r="H34" s="482">
        <f>SUMIF(TOP!C:C,C34,TOP!AD:AD)</f>
        <v>6049.25</v>
      </c>
      <c r="I34" s="482">
        <f>SUMIF(LEG!C:C,C34,LEG!AD:AD)</f>
        <v>0</v>
      </c>
      <c r="J34" s="482">
        <f>SUMIF(MBC!C:C,C34,MBC!X:X)</f>
        <v>1913</v>
      </c>
      <c r="K34" s="482">
        <f>SUMIF(JIF!C:C,C34,JIF!X:X)</f>
        <v>0</v>
      </c>
      <c r="L34" s="482">
        <f>SUMIF(INT!C:C,C34,INT!X:X)</f>
        <v>0</v>
      </c>
      <c r="M34" s="482">
        <f>SUMIF(BET!C:C,C34,BET!X:X)</f>
        <v>0</v>
      </c>
      <c r="N34" s="482">
        <f>SUMIF(SPA!C:C,C34,SPA!X:X)</f>
        <v>0</v>
      </c>
      <c r="O34" s="147">
        <f>SUM(E34:N34)</f>
        <v>7962.25</v>
      </c>
      <c r="P34" s="148">
        <f>SUMIFS(PSP!AT:AT,PSP!D:D,C34)</f>
        <v>15698.75</v>
      </c>
      <c r="Q34" s="102">
        <f t="shared" si="6"/>
        <v>23661</v>
      </c>
    </row>
    <row r="35" spans="2:17" s="98" customFormat="1" ht="15" customHeight="1">
      <c r="B35" s="1">
        <v>24</v>
      </c>
      <c r="C35" s="1" t="s">
        <v>34</v>
      </c>
      <c r="D35" s="1" t="s">
        <v>1349</v>
      </c>
      <c r="E35" s="481">
        <f>SUMIFS(OFM!BE:BE,OFM!C:C,C35)</f>
        <v>13503.375</v>
      </c>
      <c r="F35" s="481">
        <f>SUMIFS(FAM!BG:BG,FAM!E:E,C35)</f>
        <v>13970.25</v>
      </c>
      <c r="G35" s="482">
        <f>SUMIFS(B2S!AG:AG,B2S!C:C,C35)</f>
        <v>8571.75</v>
      </c>
      <c r="H35" s="482">
        <f>SUMIF(TOP!C:C,C35,TOP!AD:AD)</f>
        <v>0</v>
      </c>
      <c r="I35" s="482">
        <f>SUMIF(LEG!C:C,C35,LEG!AD:AD)</f>
        <v>0</v>
      </c>
      <c r="J35" s="482">
        <f>SUMIF(MBC!C:C,C35,MBC!X:X)</f>
        <v>2456</v>
      </c>
      <c r="K35" s="482">
        <f>SUMIF(JIF!C:C,C35,JIF!X:X)</f>
        <v>0</v>
      </c>
      <c r="L35" s="482">
        <f>SUMIF(INT!C:C,C35,INT!X:X)</f>
        <v>0</v>
      </c>
      <c r="M35" s="482">
        <f>SUMIF(BET!C:C,C35,BET!X:X)</f>
        <v>0</v>
      </c>
      <c r="N35" s="482">
        <f>SUMIF(SPA!C:C,C35,SPA!X:X)</f>
        <v>0</v>
      </c>
      <c r="O35" s="147">
        <f>SUM(E35:N35)</f>
        <v>38501.375</v>
      </c>
      <c r="P35" s="148">
        <f>SUMIFS(PSP!AT:AT,PSP!D:D,C35)</f>
        <v>24736.25</v>
      </c>
      <c r="Q35" s="102">
        <f t="shared" si="6"/>
        <v>63237.625</v>
      </c>
    </row>
    <row r="36" spans="2:17" s="98" customFormat="1" ht="15" customHeight="1">
      <c r="B36" s="1">
        <v>25</v>
      </c>
      <c r="C36" s="1" t="s">
        <v>12</v>
      </c>
      <c r="D36" s="1" t="s">
        <v>1349</v>
      </c>
      <c r="E36" s="481">
        <f>SUMIFS(OFM!BE:BE,OFM!C:C,C36)</f>
        <v>14637.625</v>
      </c>
      <c r="F36" s="481">
        <f>SUMIFS(FAM!BG:BG,FAM!E:E,C36)</f>
        <v>22416.5</v>
      </c>
      <c r="G36" s="482">
        <f>SUMIFS(B2S!AG:AG,B2S!C:C,C36)</f>
        <v>0</v>
      </c>
      <c r="H36" s="482">
        <f>SUMIF(TOP!C:C,C36,TOP!AD:AD)</f>
        <v>0</v>
      </c>
      <c r="I36" s="482">
        <f>SUMIF(LEG!C:C,C36,LEG!AD:AD)</f>
        <v>0</v>
      </c>
      <c r="J36" s="482">
        <f>SUMIF(MBC!C:C,C36,MBC!X:X)</f>
        <v>587</v>
      </c>
      <c r="K36" s="482">
        <f>SUMIF(JIF!C:C,C36,JIF!X:X)</f>
        <v>0</v>
      </c>
      <c r="L36" s="482">
        <f>SUMIF(INT!C:C,C36,INT!X:X)</f>
        <v>0</v>
      </c>
      <c r="M36" s="482">
        <f>SUMIF(BET!C:C,C36,BET!X:X)</f>
        <v>0</v>
      </c>
      <c r="N36" s="482">
        <f>SUMIF(SPA!C:C,C36,SPA!X:X)</f>
        <v>0</v>
      </c>
      <c r="O36" s="147">
        <f>SUM(E36:N36)</f>
        <v>37641.125</v>
      </c>
      <c r="P36" s="148">
        <f>SUMIFS(PSP!AT:AT,PSP!D:D,C36)</f>
        <v>42961.25</v>
      </c>
      <c r="Q36" s="102">
        <f t="shared" si="6"/>
        <v>80602.375</v>
      </c>
    </row>
    <row r="37" spans="2:17" s="98" customFormat="1" ht="15" customHeight="1">
      <c r="B37" s="1">
        <v>26</v>
      </c>
      <c r="C37" s="1" t="s">
        <v>130</v>
      </c>
      <c r="D37" s="1" t="s">
        <v>1349</v>
      </c>
      <c r="E37" s="481">
        <f>SUMIFS(OFM!BE:BE,OFM!C:C,C37)</f>
        <v>0</v>
      </c>
      <c r="F37" s="481">
        <f>SUMIFS(FAM!BG:BG,FAM!E:E,C37)</f>
        <v>10256.25</v>
      </c>
      <c r="G37" s="482">
        <f>SUMIFS(B2S!AG:AG,B2S!C:C,C37)</f>
        <v>0</v>
      </c>
      <c r="H37" s="482">
        <f>SUMIF(TOP!C:C,C37,TOP!AD:AD)</f>
        <v>0</v>
      </c>
      <c r="I37" s="482">
        <f>SUMIF(LEG!C:C,C37,LEG!AD:AD)</f>
        <v>0</v>
      </c>
      <c r="J37" s="482">
        <f>SUMIF(MBC!C:C,C37,MBC!X:X)</f>
        <v>0</v>
      </c>
      <c r="K37" s="482">
        <f>SUMIF(JIF!C:C,C37,JIF!X:X)</f>
        <v>0</v>
      </c>
      <c r="L37" s="482">
        <f>SUMIF(INT!C:C,C37,INT!X:X)</f>
        <v>0</v>
      </c>
      <c r="M37" s="482">
        <f>SUMIF(BET!C:C,C37,BET!X:X)</f>
        <v>0</v>
      </c>
      <c r="N37" s="482">
        <f>SUMIF(SPA!C:C,C37,SPA!X:X)</f>
        <v>0</v>
      </c>
      <c r="O37" s="147">
        <f>SUM(E37:N37)</f>
        <v>10256.25</v>
      </c>
      <c r="P37" s="148">
        <f>SUMIFS(PSP!AT:AT,PSP!D:D,C37)</f>
        <v>24736.25</v>
      </c>
      <c r="Q37" s="102">
        <f t="shared" si="6"/>
        <v>34992.5</v>
      </c>
    </row>
    <row r="38" spans="2:17" s="98" customFormat="1" ht="15" customHeight="1">
      <c r="B38" s="1">
        <v>27</v>
      </c>
      <c r="C38" s="1" t="s">
        <v>932</v>
      </c>
      <c r="D38" s="1" t="s">
        <v>1349</v>
      </c>
      <c r="E38" s="481">
        <f>SUMIFS(OFM!BE:BE,OFM!C:C,C38)</f>
        <v>20743.5</v>
      </c>
      <c r="F38" s="481">
        <f>SUMIFS(FAM!BG:BG,FAM!E:E,C38)</f>
        <v>7820.5</v>
      </c>
      <c r="G38" s="482">
        <f>SUMIFS(B2S!AG:AG,B2S!C:C,C38)</f>
        <v>0</v>
      </c>
      <c r="H38" s="482">
        <f>SUMIF(TOP!C:C,C38,TOP!AD:AD)</f>
        <v>0</v>
      </c>
      <c r="I38" s="482">
        <f>SUMIF(LEG!C:C,C38,LEG!AD:AD)</f>
        <v>0</v>
      </c>
      <c r="J38" s="482">
        <f>SUMIF(MBC!C:C,C38,MBC!X:X)</f>
        <v>1594.75</v>
      </c>
      <c r="K38" s="482">
        <f>SUMIF(JIF!C:C,C38,JIF!X:X)</f>
        <v>0</v>
      </c>
      <c r="L38" s="482">
        <f>SUMIF(INT!C:C,C38,INT!X:X)</f>
        <v>0</v>
      </c>
      <c r="M38" s="482">
        <f>SUMIF(BET!C:C,C38,BET!X:X)</f>
        <v>0</v>
      </c>
      <c r="N38" s="482">
        <f>SUMIF(SPA!C:C,C38,SPA!X:X)</f>
        <v>0</v>
      </c>
      <c r="O38" s="147">
        <f>SUM(E38:N38)</f>
        <v>30158.75</v>
      </c>
      <c r="P38" s="148">
        <f>SUMIFS(PSP!AT:AT,PSP!D:D,C38)</f>
        <v>8897.5</v>
      </c>
      <c r="Q38" s="102">
        <f t="shared" si="6"/>
        <v>39056.25</v>
      </c>
    </row>
    <row r="39" spans="2:17" s="98" customFormat="1" ht="15" customHeight="1">
      <c r="B39" s="1">
        <v>28</v>
      </c>
      <c r="C39" s="1" t="s">
        <v>84</v>
      </c>
      <c r="D39" s="1" t="s">
        <v>1349</v>
      </c>
      <c r="E39" s="481">
        <f>SUMIFS(OFM!BE:BE,OFM!C:C,C39)</f>
        <v>0</v>
      </c>
      <c r="F39" s="481">
        <f>SUMIFS(FAM!BG:BG,FAM!E:E,C39)</f>
        <v>32848.5</v>
      </c>
      <c r="G39" s="482">
        <f>SUMIFS(B2S!AG:AG,B2S!C:C,C39)</f>
        <v>0</v>
      </c>
      <c r="H39" s="482">
        <f>SUMIF(TOP!C:C,C39,TOP!AD:AD)</f>
        <v>8370.5</v>
      </c>
      <c r="I39" s="482">
        <f>SUMIF(LEG!C:C,C39,LEG!AD:AD)</f>
        <v>0</v>
      </c>
      <c r="J39" s="482">
        <f>SUMIF(MBC!C:C,C39,MBC!X:X)</f>
        <v>7761</v>
      </c>
      <c r="K39" s="482">
        <f>SUMIF(JIF!C:C,C39,JIF!X:X)</f>
        <v>0</v>
      </c>
      <c r="L39" s="482">
        <f>SUMIF(INT!C:C,C39,INT!X:X)</f>
        <v>0</v>
      </c>
      <c r="M39" s="482">
        <f>SUMIF(BET!C:C,C39,BET!X:X)</f>
        <v>0</v>
      </c>
      <c r="N39" s="482">
        <f>SUMIF(SPA!C:C,C39,SPA!X:X)</f>
        <v>3868.5</v>
      </c>
      <c r="O39" s="147">
        <f>SUM(E39:N39)</f>
        <v>52848.5</v>
      </c>
      <c r="P39" s="148">
        <f>SUMIFS(PSP!AT:AT,PSP!D:D,C39)</f>
        <v>18933.75</v>
      </c>
      <c r="Q39" s="102">
        <f t="shared" si="6"/>
        <v>71782.25</v>
      </c>
    </row>
    <row r="40" spans="2:17" s="98" customFormat="1" ht="15" customHeight="1">
      <c r="B40" s="1">
        <v>29</v>
      </c>
      <c r="C40" s="1" t="s">
        <v>216</v>
      </c>
      <c r="D40" s="1" t="s">
        <v>1349</v>
      </c>
      <c r="E40" s="481">
        <f>SUMIFS(OFM!BE:BE,OFM!C:C,C40)</f>
        <v>0</v>
      </c>
      <c r="F40" s="481">
        <f>SUMIFS(FAM!BG:BG,FAM!E:E,C40)</f>
        <v>43153.75</v>
      </c>
      <c r="G40" s="482">
        <f>SUMIFS(B2S!AG:AG,B2S!C:C,C40)</f>
        <v>0</v>
      </c>
      <c r="H40" s="482">
        <f>SUMIF(TOP!C:C,C40,TOP!AD:AD)</f>
        <v>8207.25</v>
      </c>
      <c r="I40" s="482">
        <f>SUMIF(LEG!C:C,C40,LEG!AD:AD)</f>
        <v>0</v>
      </c>
      <c r="J40" s="482">
        <f>SUMIF(MBC!C:C,C40,MBC!X:X)</f>
        <v>2414</v>
      </c>
      <c r="K40" s="482">
        <f>SUMIF(JIF!C:C,C40,JIF!X:X)</f>
        <v>0</v>
      </c>
      <c r="L40" s="482">
        <f>SUMIF(INT!C:C,C40,INT!X:X)</f>
        <v>0</v>
      </c>
      <c r="M40" s="482">
        <f>SUMIF(BET!C:C,C40,BET!X:X)</f>
        <v>0</v>
      </c>
      <c r="N40" s="482">
        <f>SUMIF(SPA!C:C,C40,SPA!X:X)</f>
        <v>0</v>
      </c>
      <c r="O40" s="147">
        <f>SUM(E40:N40)</f>
        <v>53775</v>
      </c>
      <c r="P40" s="148">
        <f>SUMIFS(PSP!AT:AT,PSP!D:D,C40)</f>
        <v>400</v>
      </c>
      <c r="Q40" s="102">
        <f t="shared" si="6"/>
        <v>54175</v>
      </c>
    </row>
    <row r="41" spans="2:17" s="98" customFormat="1" ht="15" customHeight="1">
      <c r="B41" s="1">
        <v>30</v>
      </c>
      <c r="C41" s="1" t="s">
        <v>25</v>
      </c>
      <c r="D41" s="1" t="s">
        <v>1349</v>
      </c>
      <c r="E41" s="481">
        <f>SUMIFS(OFM!BE:BE,OFM!C:C,C41)</f>
        <v>11383</v>
      </c>
      <c r="F41" s="481">
        <f>SUMIFS(FAM!BG:BG,FAM!E:E,C41)</f>
        <v>7063</v>
      </c>
      <c r="G41" s="482">
        <f>SUMIFS(B2S!AG:AG,B2S!C:C,C41)</f>
        <v>4330</v>
      </c>
      <c r="H41" s="482">
        <f>SUMIF(TOP!C:C,C41,TOP!AD:AD)</f>
        <v>0</v>
      </c>
      <c r="I41" s="482">
        <f>SUMIF(LEG!C:C,C41,LEG!AD:AD)</f>
        <v>0</v>
      </c>
      <c r="J41" s="482">
        <f>SUMIF(MBC!C:C,C41,MBC!X:X)</f>
        <v>10515.5</v>
      </c>
      <c r="K41" s="482">
        <f>SUMIF(JIF!C:C,C41,JIF!X:X)</f>
        <v>1055.5</v>
      </c>
      <c r="L41" s="482">
        <f>SUMIF(INT!C:C,C41,INT!X:X)</f>
        <v>0</v>
      </c>
      <c r="M41" s="482">
        <f>SUMIF(BET!C:C,C41,BET!X:X)</f>
        <v>0</v>
      </c>
      <c r="N41" s="482">
        <f>SUMIF(SPA!C:C,C41,SPA!X:X)</f>
        <v>0</v>
      </c>
      <c r="O41" s="147">
        <f>SUM(E41:N41)</f>
        <v>34347</v>
      </c>
      <c r="P41" s="148">
        <f>SUMIFS(PSP!AT:AT,PSP!D:D,C41)</f>
        <v>11957.5</v>
      </c>
      <c r="Q41" s="102">
        <f t="shared" si="6"/>
        <v>46304.5</v>
      </c>
    </row>
    <row r="42" spans="2:17" s="98" customFormat="1" ht="15" customHeight="1">
      <c r="B42" s="1">
        <v>31</v>
      </c>
      <c r="C42" s="1" t="s">
        <v>284</v>
      </c>
      <c r="D42" s="1" t="s">
        <v>1349</v>
      </c>
      <c r="E42" s="481">
        <f>SUMIFS(OFM!BE:BE,OFM!C:C,C42)</f>
        <v>34824.625</v>
      </c>
      <c r="F42" s="481">
        <f>SUMIFS(FAM!BG:BG,FAM!E:E,C42)</f>
        <v>18696.75</v>
      </c>
      <c r="G42" s="482">
        <f>SUMIFS(B2S!AG:AG,B2S!C:C,C42)</f>
        <v>0</v>
      </c>
      <c r="H42" s="482">
        <f>SUMIF(TOP!C:C,C42,TOP!AD:AD)</f>
        <v>0</v>
      </c>
      <c r="I42" s="482">
        <f>SUMIF(LEG!C:C,C42,LEG!AD:AD)</f>
        <v>0</v>
      </c>
      <c r="J42" s="482">
        <f>SUMIF(MBC!C:C,C42,MBC!X:X)</f>
        <v>2928.5</v>
      </c>
      <c r="K42" s="482">
        <f>SUMIF(JIF!C:C,C42,JIF!X:X)</f>
        <v>0</v>
      </c>
      <c r="L42" s="482">
        <f>SUMIF(INT!C:C,C42,INT!X:X)</f>
        <v>0</v>
      </c>
      <c r="M42" s="482">
        <f>SUMIF(BET!C:C,C42,BET!X:X)</f>
        <v>0</v>
      </c>
      <c r="N42" s="482">
        <f>SUMIF(SPA!C:C,C42,SPA!X:X)</f>
        <v>0</v>
      </c>
      <c r="O42" s="147">
        <f>SUM(E42:N42)</f>
        <v>56449.875</v>
      </c>
      <c r="P42" s="148">
        <f>SUMIFS(PSP!AT:AT,PSP!D:D,C42)</f>
        <v>17905</v>
      </c>
      <c r="Q42" s="102">
        <f t="shared" ref="Q42:Q73" si="7">SUM(O42:P42)</f>
        <v>74354.875</v>
      </c>
    </row>
    <row r="43" spans="2:17" s="98" customFormat="1" ht="15" customHeight="1">
      <c r="B43" s="1">
        <v>32</v>
      </c>
      <c r="C43" s="1" t="s">
        <v>501</v>
      </c>
      <c r="D43" s="1" t="s">
        <v>1349</v>
      </c>
      <c r="E43" s="481">
        <f>SUMIFS(OFM!BE:BE,OFM!C:C,C43)</f>
        <v>23240.5</v>
      </c>
      <c r="F43" s="481">
        <f>SUMIFS(FAM!BG:BG,FAM!E:E,C43)</f>
        <v>29093.5</v>
      </c>
      <c r="G43" s="482">
        <f>SUMIFS(B2S!AG:AG,B2S!C:C,C43)</f>
        <v>0</v>
      </c>
      <c r="H43" s="482">
        <f>SUMIF(TOP!C:C,C43,TOP!AD:AD)</f>
        <v>0</v>
      </c>
      <c r="I43" s="482">
        <f>SUMIF(LEG!C:C,C43,LEG!AD:AD)</f>
        <v>0</v>
      </c>
      <c r="J43" s="482">
        <f>SUMIF(MBC!C:C,C43,MBC!X:X)</f>
        <v>7091</v>
      </c>
      <c r="K43" s="482">
        <f>SUMIF(JIF!C:C,C43,JIF!X:X)</f>
        <v>0</v>
      </c>
      <c r="L43" s="482">
        <f>SUMIF(INT!C:C,C43,INT!X:X)</f>
        <v>0</v>
      </c>
      <c r="M43" s="482">
        <f>SUMIF(BET!C:C,C43,BET!X:X)</f>
        <v>0</v>
      </c>
      <c r="N43" s="482">
        <f>SUMIF(SPA!C:C,C43,SPA!X:X)</f>
        <v>0</v>
      </c>
      <c r="O43" s="147">
        <f>SUM(E43:N43)</f>
        <v>59425</v>
      </c>
      <c r="P43" s="148">
        <f>SUMIFS(PSP!AT:AT,PSP!D:D,C43)</f>
        <v>14288.75</v>
      </c>
      <c r="Q43" s="102">
        <f t="shared" si="7"/>
        <v>73713.75</v>
      </c>
    </row>
    <row r="44" spans="2:17" s="98" customFormat="1" ht="15" customHeight="1">
      <c r="B44" s="1">
        <v>33</v>
      </c>
      <c r="C44" s="1" t="s">
        <v>602</v>
      </c>
      <c r="D44" s="1" t="s">
        <v>1349</v>
      </c>
      <c r="E44" s="481">
        <f>SUMIFS(OFM!BE:BE,OFM!C:C,C44)</f>
        <v>0</v>
      </c>
      <c r="F44" s="481">
        <f>SUMIFS(FAM!BG:BG,FAM!E:E,C44)</f>
        <v>2819</v>
      </c>
      <c r="G44" s="482">
        <f>SUMIFS(B2S!AG:AG,B2S!C:C,C44)</f>
        <v>0</v>
      </c>
      <c r="H44" s="482">
        <f>SUMIF(TOP!C:C,C44,TOP!AD:AD)</f>
        <v>0</v>
      </c>
      <c r="I44" s="482">
        <f>SUMIF(LEG!C:C,C44,LEG!AD:AD)</f>
        <v>0</v>
      </c>
      <c r="J44" s="482">
        <f>SUMIF(MBC!C:C,C44,MBC!X:X)</f>
        <v>0</v>
      </c>
      <c r="K44" s="482">
        <f>SUMIF(JIF!C:C,C44,JIF!X:X)</f>
        <v>0</v>
      </c>
      <c r="L44" s="482">
        <f>SUMIF(INT!C:C,C44,INT!X:X)</f>
        <v>0</v>
      </c>
      <c r="M44" s="482">
        <f>SUMIF(BET!C:C,C44,BET!X:X)</f>
        <v>0</v>
      </c>
      <c r="N44" s="482">
        <f>SUMIF(SPA!C:C,C44,SPA!X:X)</f>
        <v>0</v>
      </c>
      <c r="O44" s="147">
        <f>SUM(E44:N44)</f>
        <v>2819</v>
      </c>
      <c r="P44" s="148">
        <f>SUMIFS(PSP!AT:AT,PSP!D:D,C44)</f>
        <v>646.25</v>
      </c>
      <c r="Q44" s="102">
        <f t="shared" si="7"/>
        <v>3465.25</v>
      </c>
    </row>
    <row r="45" spans="2:17" s="98" customFormat="1" ht="15" customHeight="1">
      <c r="B45" s="1">
        <v>34</v>
      </c>
      <c r="C45" s="1" t="s">
        <v>463</v>
      </c>
      <c r="D45" s="1" t="s">
        <v>1349</v>
      </c>
      <c r="E45" s="481">
        <f>SUMIFS(OFM!BE:BE,OFM!C:C,C45)</f>
        <v>0</v>
      </c>
      <c r="F45" s="481">
        <f>SUMIFS(FAM!BG:BG,FAM!E:E,C45)</f>
        <v>5808</v>
      </c>
      <c r="G45" s="482">
        <f>SUMIFS(B2S!AG:AG,B2S!C:C,C45)</f>
        <v>18627</v>
      </c>
      <c r="H45" s="482">
        <f>SUMIF(TOP!C:C,C45,TOP!AD:AD)</f>
        <v>0</v>
      </c>
      <c r="I45" s="482">
        <f>SUMIF(LEG!C:C,C45,LEG!AD:AD)</f>
        <v>0</v>
      </c>
      <c r="J45" s="482">
        <f>SUMIF(MBC!C:C,C45,MBC!X:X)</f>
        <v>0</v>
      </c>
      <c r="K45" s="482">
        <f>SUMIF(JIF!C:C,C45,JIF!X:X)</f>
        <v>0</v>
      </c>
      <c r="L45" s="482">
        <f>SUMIF(INT!C:C,C45,INT!X:X)</f>
        <v>0</v>
      </c>
      <c r="M45" s="482">
        <f>SUMIF(BET!C:C,C45,BET!X:X)</f>
        <v>0</v>
      </c>
      <c r="N45" s="482">
        <f>SUMIF(SPA!C:C,C45,SPA!X:X)</f>
        <v>0</v>
      </c>
      <c r="O45" s="147">
        <f>SUM(E45:N45)</f>
        <v>24435</v>
      </c>
      <c r="P45" s="148">
        <f>SUMIFS(PSP!AT:AT,PSP!D:D,C45)</f>
        <v>22713.75</v>
      </c>
      <c r="Q45" s="102">
        <f t="shared" si="7"/>
        <v>47148.75</v>
      </c>
    </row>
    <row r="46" spans="2:17" s="98" customFormat="1" ht="15" customHeight="1">
      <c r="B46" s="1">
        <v>35</v>
      </c>
      <c r="C46" s="1" t="s">
        <v>313</v>
      </c>
      <c r="D46" s="1" t="s">
        <v>1349</v>
      </c>
      <c r="E46" s="481">
        <f>SUMIFS(OFM!BE:BE,OFM!C:C,C46)</f>
        <v>25866.5</v>
      </c>
      <c r="F46" s="481">
        <f>SUMIFS(FAM!BG:BG,FAM!E:E,C46)</f>
        <v>6332.25</v>
      </c>
      <c r="G46" s="482">
        <f>SUMIFS(B2S!AG:AG,B2S!C:C,C46)</f>
        <v>0</v>
      </c>
      <c r="H46" s="482">
        <f>SUMIF(TOP!C:C,C46,TOP!AD:AD)</f>
        <v>0</v>
      </c>
      <c r="I46" s="482">
        <f>SUMIF(LEG!C:C,C46,LEG!AD:AD)</f>
        <v>3193.25</v>
      </c>
      <c r="J46" s="482">
        <f>SUMIF(MBC!C:C,C46,MBC!X:X)</f>
        <v>1441</v>
      </c>
      <c r="K46" s="482">
        <f>SUMIF(JIF!C:C,C46,JIF!X:X)</f>
        <v>0</v>
      </c>
      <c r="L46" s="482">
        <f>SUMIF(INT!C:C,C46,INT!X:X)</f>
        <v>0</v>
      </c>
      <c r="M46" s="482">
        <f>SUMIF(BET!C:C,C46,BET!X:X)</f>
        <v>0</v>
      </c>
      <c r="N46" s="482">
        <f>SUMIF(SPA!C:C,C46,SPA!X:X)</f>
        <v>0</v>
      </c>
      <c r="O46" s="147">
        <f>SUM(E46:N46)</f>
        <v>36833</v>
      </c>
      <c r="P46" s="148">
        <f>SUMIFS(PSP!AT:AT,PSP!D:D,C46)</f>
        <v>12270.75</v>
      </c>
      <c r="Q46" s="102">
        <f t="shared" si="7"/>
        <v>49103.75</v>
      </c>
    </row>
    <row r="47" spans="2:17" s="98" customFormat="1" ht="15" customHeight="1">
      <c r="B47" s="1">
        <v>36</v>
      </c>
      <c r="C47" s="1" t="s">
        <v>552</v>
      </c>
      <c r="D47" s="1" t="s">
        <v>1349</v>
      </c>
      <c r="E47" s="481">
        <f>SUMIFS(OFM!BE:BE,OFM!C:C,C47)</f>
        <v>0</v>
      </c>
      <c r="F47" s="481">
        <f>SUMIFS(FAM!BG:BG,FAM!E:E,C47)</f>
        <v>45012</v>
      </c>
      <c r="G47" s="482">
        <f>SUMIFS(B2S!AG:AG,B2S!C:C,C47)</f>
        <v>30656.5</v>
      </c>
      <c r="H47" s="482">
        <f>SUMIF(TOP!C:C,C47,TOP!AD:AD)</f>
        <v>6458.75</v>
      </c>
      <c r="I47" s="482">
        <f>SUMIF(LEG!C:C,C47,LEG!AD:AD)</f>
        <v>0</v>
      </c>
      <c r="J47" s="482">
        <f>SUMIF(MBC!C:C,C47,MBC!X:X)</f>
        <v>8098.25</v>
      </c>
      <c r="K47" s="482">
        <f>SUMIF(JIF!C:C,C47,JIF!X:X)</f>
        <v>0</v>
      </c>
      <c r="L47" s="482">
        <f>SUMIF(INT!C:C,C47,INT!X:X)</f>
        <v>1454</v>
      </c>
      <c r="M47" s="482">
        <f>SUMIF(BET!C:C,C47,BET!X:X)</f>
        <v>0</v>
      </c>
      <c r="N47" s="482">
        <f>SUMIF(SPA!C:C,C47,SPA!X:X)</f>
        <v>2249.75</v>
      </c>
      <c r="O47" s="147">
        <f>SUM(E47:N47)</f>
        <v>93929.25</v>
      </c>
      <c r="P47" s="148">
        <f>SUMIFS(PSP!AT:AT,PSP!D:D,C47)</f>
        <v>10672.5</v>
      </c>
      <c r="Q47" s="102">
        <f t="shared" si="7"/>
        <v>104601.75</v>
      </c>
    </row>
    <row r="48" spans="2:17" s="98" customFormat="1" ht="15" customHeight="1">
      <c r="B48" s="1">
        <v>37</v>
      </c>
      <c r="C48" s="1" t="s">
        <v>512</v>
      </c>
      <c r="D48" s="1" t="s">
        <v>1349</v>
      </c>
      <c r="E48" s="481">
        <f>SUMIFS(OFM!BE:BE,OFM!C:C,C48)</f>
        <v>0</v>
      </c>
      <c r="F48" s="481">
        <f>SUMIFS(FAM!BG:BG,FAM!E:E,C48)</f>
        <v>2381.75</v>
      </c>
      <c r="G48" s="482">
        <f>SUMIFS(B2S!AG:AG,B2S!C:C,C48)</f>
        <v>0</v>
      </c>
      <c r="H48" s="482">
        <f>SUMIF(TOP!C:C,C48,TOP!AD:AD)</f>
        <v>1215.75</v>
      </c>
      <c r="I48" s="482">
        <f>SUMIF(LEG!C:C,C48,LEG!AD:AD)</f>
        <v>0</v>
      </c>
      <c r="J48" s="482">
        <f>SUMIF(MBC!C:C,C48,MBC!X:X)</f>
        <v>544.75</v>
      </c>
      <c r="K48" s="482">
        <f>SUMIF(JIF!C:C,C48,JIF!X:X)</f>
        <v>0</v>
      </c>
      <c r="L48" s="482">
        <f>SUMIF(INT!C:C,C48,INT!X:X)</f>
        <v>0</v>
      </c>
      <c r="M48" s="482">
        <f>SUMIF(BET!C:C,C48,BET!X:X)</f>
        <v>0</v>
      </c>
      <c r="N48" s="482">
        <f>SUMIF(SPA!C:C,C48,SPA!X:X)</f>
        <v>0</v>
      </c>
      <c r="O48" s="147">
        <f>SUM(E48:N48)</f>
        <v>4142.25</v>
      </c>
      <c r="P48" s="148">
        <f>SUMIFS(PSP!AT:AT,PSP!D:D,C48)</f>
        <v>251.25</v>
      </c>
      <c r="Q48" s="102">
        <f t="shared" si="7"/>
        <v>4393.5</v>
      </c>
    </row>
    <row r="49" spans="2:17" s="98" customFormat="1" ht="15" customHeight="1">
      <c r="B49" s="1">
        <v>38</v>
      </c>
      <c r="C49" s="1" t="s">
        <v>259</v>
      </c>
      <c r="D49" s="1" t="s">
        <v>1349</v>
      </c>
      <c r="E49" s="481">
        <f>SUMIFS(OFM!BE:BE,OFM!C:C,C49)</f>
        <v>0</v>
      </c>
      <c r="F49" s="481">
        <f>SUMIFS(FAM!BG:BG,FAM!E:E,C49)</f>
        <v>8437.5</v>
      </c>
      <c r="G49" s="482">
        <f>SUMIFS(B2S!AG:AG,B2S!C:C,C49)</f>
        <v>0</v>
      </c>
      <c r="H49" s="482">
        <f>SUMIF(TOP!C:C,C49,TOP!AD:AD)</f>
        <v>0</v>
      </c>
      <c r="I49" s="482">
        <f>SUMIF(LEG!C:C,C49,LEG!AD:AD)</f>
        <v>0</v>
      </c>
      <c r="J49" s="482">
        <f>SUMIF(MBC!C:C,C49,MBC!X:X)</f>
        <v>4056</v>
      </c>
      <c r="K49" s="482">
        <f>SUMIF(JIF!C:C,C49,JIF!X:X)</f>
        <v>0</v>
      </c>
      <c r="L49" s="482">
        <f>SUMIF(INT!C:C,C49,INT!X:X)</f>
        <v>0</v>
      </c>
      <c r="M49" s="482">
        <f>SUMIF(BET!C:C,C49,BET!X:X)</f>
        <v>0</v>
      </c>
      <c r="N49" s="482">
        <f>SUMIF(SPA!C:C,C49,SPA!X:X)</f>
        <v>0</v>
      </c>
      <c r="O49" s="147">
        <f>SUM(E49:N49)</f>
        <v>12493.5</v>
      </c>
      <c r="P49" s="148">
        <f>SUMIFS(PSP!AT:AT,PSP!D:D,C49)</f>
        <v>16453.75</v>
      </c>
      <c r="Q49" s="102">
        <f t="shared" si="7"/>
        <v>28947.25</v>
      </c>
    </row>
    <row r="50" spans="2:17" s="98" customFormat="1" ht="15" customHeight="1">
      <c r="B50" s="1">
        <v>39</v>
      </c>
      <c r="C50" s="1" t="s">
        <v>367</v>
      </c>
      <c r="D50" s="1" t="s">
        <v>1349</v>
      </c>
      <c r="E50" s="481">
        <f>SUMIFS(OFM!BE:BE,OFM!C:C,C50)</f>
        <v>0</v>
      </c>
      <c r="F50" s="481">
        <f>SUMIFS(FAM!BG:BG,FAM!E:E,C50)</f>
        <v>0</v>
      </c>
      <c r="G50" s="482">
        <f>SUMIFS(B2S!AG:AG,B2S!C:C,C50)</f>
        <v>0</v>
      </c>
      <c r="H50" s="482">
        <f>SUMIF(TOP!C:C,C50,TOP!AD:AD)</f>
        <v>0</v>
      </c>
      <c r="I50" s="482">
        <f>SUMIF(LEG!C:C,C50,LEG!AD:AD)</f>
        <v>0</v>
      </c>
      <c r="J50" s="482">
        <f>SUMIF(MBC!C:C,C50,MBC!X:X)</f>
        <v>0</v>
      </c>
      <c r="K50" s="482">
        <f>SUMIF(JIF!C:C,C50,JIF!X:X)</f>
        <v>0</v>
      </c>
      <c r="L50" s="482">
        <f>SUMIF(INT!C:C,C50,INT!X:X)</f>
        <v>0</v>
      </c>
      <c r="M50" s="482">
        <f>SUMIF(BET!C:C,C50,BET!X:X)</f>
        <v>0</v>
      </c>
      <c r="N50" s="482">
        <f>SUMIF(SPA!C:C,C50,SPA!X:X)</f>
        <v>0</v>
      </c>
      <c r="O50" s="147">
        <f>SUM(E50:N50)</f>
        <v>0</v>
      </c>
      <c r="P50" s="148">
        <f>SUMIFS(PSP!AT:AT,PSP!D:D,C50)</f>
        <v>3381.25</v>
      </c>
      <c r="Q50" s="102">
        <f t="shared" si="7"/>
        <v>3381.25</v>
      </c>
    </row>
    <row r="51" spans="2:17" s="98" customFormat="1" ht="15" customHeight="1">
      <c r="B51" s="1">
        <v>40</v>
      </c>
      <c r="C51" s="1" t="s">
        <v>933</v>
      </c>
      <c r="D51" s="1" t="s">
        <v>1349</v>
      </c>
      <c r="E51" s="481">
        <f>SUMIFS(OFM!BE:BE,OFM!C:C,C51)</f>
        <v>0</v>
      </c>
      <c r="F51" s="481">
        <f>SUMIFS(FAM!BG:BG,FAM!E:E,C51)</f>
        <v>0</v>
      </c>
      <c r="G51" s="482">
        <f>SUMIFS(B2S!AG:AG,B2S!C:C,C51)</f>
        <v>0</v>
      </c>
      <c r="H51" s="482">
        <f>SUMIF(TOP!C:C,C51,TOP!AD:AD)</f>
        <v>0</v>
      </c>
      <c r="I51" s="482">
        <f>SUMIF(LEG!C:C,C51,LEG!AD:AD)</f>
        <v>0</v>
      </c>
      <c r="J51" s="482">
        <f>SUMIF(MBC!C:C,C51,MBC!X:X)</f>
        <v>0</v>
      </c>
      <c r="K51" s="482">
        <f>SUMIF(JIF!C:C,C51,JIF!X:X)</f>
        <v>0</v>
      </c>
      <c r="L51" s="482">
        <f>SUMIF(INT!C:C,C51,INT!X:X)</f>
        <v>0</v>
      </c>
      <c r="M51" s="482">
        <f>SUMIF(BET!C:C,C51,BET!X:X)</f>
        <v>0</v>
      </c>
      <c r="N51" s="482">
        <f>SUMIF(SPA!C:C,C51,SPA!X:X)</f>
        <v>0</v>
      </c>
      <c r="O51" s="147">
        <f>SUM(E51:N51)</f>
        <v>0</v>
      </c>
      <c r="P51" s="148">
        <f>SUMIFS(PSP!AT:AT,PSP!D:D,C51)</f>
        <v>0</v>
      </c>
      <c r="Q51" s="102">
        <f t="shared" si="7"/>
        <v>0</v>
      </c>
    </row>
    <row r="52" spans="2:17" s="98" customFormat="1" ht="15" customHeight="1">
      <c r="B52" s="1">
        <v>41</v>
      </c>
      <c r="C52" s="1" t="s">
        <v>480</v>
      </c>
      <c r="D52" s="1" t="s">
        <v>1349</v>
      </c>
      <c r="E52" s="481">
        <f>SUMIFS(OFM!BE:BE,OFM!C:C,C52)</f>
        <v>0</v>
      </c>
      <c r="F52" s="481">
        <f>SUMIFS(FAM!BG:BG,FAM!E:E,C52)</f>
        <v>5144.25</v>
      </c>
      <c r="G52" s="482">
        <f>SUMIFS(B2S!AG:AG,B2S!C:C,C52)</f>
        <v>0</v>
      </c>
      <c r="H52" s="482">
        <f>SUMIF(TOP!C:C,C52,TOP!AD:AD)</f>
        <v>0</v>
      </c>
      <c r="I52" s="482">
        <f>SUMIF(LEG!C:C,C52,LEG!AD:AD)</f>
        <v>0</v>
      </c>
      <c r="J52" s="482">
        <f>SUMIF(MBC!C:C,C52,MBC!X:X)</f>
        <v>5530</v>
      </c>
      <c r="K52" s="482">
        <f>SUMIF(JIF!C:C,C52,JIF!X:X)</f>
        <v>0</v>
      </c>
      <c r="L52" s="482">
        <f>SUMIF(INT!C:C,C52,INT!X:X)</f>
        <v>0</v>
      </c>
      <c r="M52" s="482">
        <f>SUMIF(BET!C:C,C52,BET!X:X)</f>
        <v>0</v>
      </c>
      <c r="N52" s="482">
        <f>SUMIF(SPA!C:C,C52,SPA!X:X)</f>
        <v>0</v>
      </c>
      <c r="O52" s="147">
        <f>SUM(E52:N52)</f>
        <v>10674.25</v>
      </c>
      <c r="P52" s="148">
        <f>SUMIFS(PSP!AT:AT,PSP!D:D,C52)</f>
        <v>16581.25</v>
      </c>
      <c r="Q52" s="102">
        <f t="shared" si="7"/>
        <v>27255.5</v>
      </c>
    </row>
    <row r="53" spans="2:17" s="98" customFormat="1" ht="15" customHeight="1">
      <c r="B53" s="1">
        <v>42</v>
      </c>
      <c r="C53" s="1" t="s">
        <v>934</v>
      </c>
      <c r="D53" s="1" t="s">
        <v>1349</v>
      </c>
      <c r="E53" s="481">
        <f>SUMIFS(OFM!BE:BE,OFM!C:C,C53)</f>
        <v>0</v>
      </c>
      <c r="F53" s="481">
        <f>SUMIFS(FAM!BG:BG,FAM!E:E,C53)</f>
        <v>0</v>
      </c>
      <c r="G53" s="482">
        <f>SUMIFS(B2S!AG:AG,B2S!C:C,C53)</f>
        <v>0</v>
      </c>
      <c r="H53" s="482">
        <f>SUMIF(TOP!C:C,C53,TOP!AD:AD)</f>
        <v>0</v>
      </c>
      <c r="I53" s="482">
        <f>SUMIF(LEG!C:C,C53,LEG!AD:AD)</f>
        <v>0</v>
      </c>
      <c r="J53" s="482">
        <f>SUMIF(MBC!C:C,C53,MBC!X:X)</f>
        <v>0</v>
      </c>
      <c r="K53" s="482">
        <f>SUMIF(JIF!C:C,C53,JIF!X:X)</f>
        <v>0</v>
      </c>
      <c r="L53" s="482">
        <f>SUMIF(INT!C:C,C53,INT!X:X)</f>
        <v>0</v>
      </c>
      <c r="M53" s="482">
        <f>SUMIF(BET!C:C,C53,BET!X:X)</f>
        <v>0</v>
      </c>
      <c r="N53" s="482">
        <f>SUMIF(SPA!C:C,C53,SPA!X:X)</f>
        <v>0</v>
      </c>
      <c r="O53" s="147">
        <f>SUM(E53:N53)</f>
        <v>0</v>
      </c>
      <c r="P53" s="148">
        <f>SUMIFS(PSP!AT:AT,PSP!D:D,C53)</f>
        <v>0</v>
      </c>
      <c r="Q53" s="102">
        <f t="shared" si="7"/>
        <v>0</v>
      </c>
    </row>
    <row r="54" spans="2:17" s="98" customFormat="1" ht="15" customHeight="1">
      <c r="B54" s="1">
        <v>43</v>
      </c>
      <c r="C54" s="1" t="s">
        <v>515</v>
      </c>
      <c r="D54" s="1" t="s">
        <v>1349</v>
      </c>
      <c r="E54" s="481">
        <f>SUMIFS(OFM!BE:BE,OFM!C:C,C54)</f>
        <v>0</v>
      </c>
      <c r="F54" s="481">
        <f>SUMIFS(FAM!BG:BG,FAM!E:E,C54)</f>
        <v>1107</v>
      </c>
      <c r="G54" s="482">
        <f>SUMIFS(B2S!AG:AG,B2S!C:C,C54)</f>
        <v>0</v>
      </c>
      <c r="H54" s="482">
        <f>SUMIF(TOP!C:C,C54,TOP!AD:AD)</f>
        <v>1403.25</v>
      </c>
      <c r="I54" s="482">
        <f>SUMIF(LEG!C:C,C54,LEG!AD:AD)</f>
        <v>0</v>
      </c>
      <c r="J54" s="482">
        <f>SUMIF(MBC!C:C,C54,MBC!X:X)</f>
        <v>2516</v>
      </c>
      <c r="K54" s="482">
        <f>SUMIF(JIF!C:C,C54,JIF!X:X)</f>
        <v>0</v>
      </c>
      <c r="L54" s="482">
        <f>SUMIF(INT!C:C,C54,INT!X:X)</f>
        <v>765.5</v>
      </c>
      <c r="M54" s="482">
        <f>SUMIF(BET!C:C,C54,BET!X:X)</f>
        <v>0</v>
      </c>
      <c r="N54" s="482">
        <f>SUMIF(SPA!C:C,C54,SPA!X:X)</f>
        <v>0</v>
      </c>
      <c r="O54" s="147">
        <f>SUM(E54:N54)</f>
        <v>5791.75</v>
      </c>
      <c r="P54" s="148">
        <f>SUMIFS(PSP!AT:AT,PSP!D:D,C54)</f>
        <v>1108.75</v>
      </c>
      <c r="Q54" s="102">
        <f t="shared" si="7"/>
        <v>6900.5</v>
      </c>
    </row>
    <row r="55" spans="2:17" s="98" customFormat="1" ht="15" customHeight="1">
      <c r="B55" s="1">
        <v>44</v>
      </c>
      <c r="C55" s="1" t="s">
        <v>238</v>
      </c>
      <c r="D55" s="1" t="s">
        <v>1349</v>
      </c>
      <c r="E55" s="481">
        <f>SUMIFS(OFM!BE:BE,OFM!C:C,C55)</f>
        <v>0</v>
      </c>
      <c r="F55" s="481">
        <f>SUMIFS(FAM!BG:BG,FAM!E:E,C55)</f>
        <v>7550.75</v>
      </c>
      <c r="G55" s="482">
        <f>SUMIFS(B2S!AG:AG,B2S!C:C,C55)</f>
        <v>0</v>
      </c>
      <c r="H55" s="482">
        <f>SUMIF(TOP!C:C,C55,TOP!AD:AD)</f>
        <v>0</v>
      </c>
      <c r="I55" s="482">
        <f>SUMIF(LEG!C:C,C55,LEG!AD:AD)</f>
        <v>0</v>
      </c>
      <c r="J55" s="482">
        <f>SUMIF(MBC!C:C,C55,MBC!X:X)</f>
        <v>0</v>
      </c>
      <c r="K55" s="482">
        <f>SUMIF(JIF!C:C,C55,JIF!X:X)</f>
        <v>0</v>
      </c>
      <c r="L55" s="482">
        <f>SUMIF(INT!C:C,C55,INT!X:X)</f>
        <v>0</v>
      </c>
      <c r="M55" s="482">
        <f>SUMIF(BET!C:C,C55,BET!X:X)</f>
        <v>0</v>
      </c>
      <c r="N55" s="482">
        <f>SUMIF(SPA!C:C,C55,SPA!X:X)</f>
        <v>0</v>
      </c>
      <c r="O55" s="147">
        <f>SUM(E55:N55)</f>
        <v>7550.75</v>
      </c>
      <c r="P55" s="148">
        <f>SUMIFS(PSP!AT:AT,PSP!D:D,C55)</f>
        <v>191.25</v>
      </c>
      <c r="Q55" s="102">
        <f t="shared" si="7"/>
        <v>7742</v>
      </c>
    </row>
    <row r="56" spans="2:17" s="98" customFormat="1" ht="15" customHeight="1">
      <c r="B56" s="1">
        <v>45</v>
      </c>
      <c r="C56" s="1" t="s">
        <v>297</v>
      </c>
      <c r="D56" s="1" t="s">
        <v>1349</v>
      </c>
      <c r="E56" s="481">
        <f>SUMIFS(OFM!BE:BE,OFM!C:C,C56)</f>
        <v>0</v>
      </c>
      <c r="F56" s="481">
        <f>SUMIFS(FAM!BG:BG,FAM!E:E,C56)</f>
        <v>7833.75</v>
      </c>
      <c r="G56" s="482">
        <f>SUMIFS(B2S!AG:AG,B2S!C:C,C56)</f>
        <v>0</v>
      </c>
      <c r="H56" s="482">
        <f>SUMIF(TOP!C:C,C56,TOP!AD:AD)</f>
        <v>8203.25</v>
      </c>
      <c r="I56" s="482">
        <f>SUMIF(LEG!C:C,C56,LEG!AD:AD)</f>
        <v>0</v>
      </c>
      <c r="J56" s="482">
        <f>SUMIF(MBC!C:C,C56,MBC!X:X)</f>
        <v>1508.25</v>
      </c>
      <c r="K56" s="482">
        <f>SUMIF(JIF!C:C,C56,JIF!X:X)</f>
        <v>0</v>
      </c>
      <c r="L56" s="482">
        <f>SUMIF(INT!C:C,C56,INT!X:X)</f>
        <v>0</v>
      </c>
      <c r="M56" s="482">
        <f>SUMIF(BET!C:C,C56,BET!X:X)</f>
        <v>0</v>
      </c>
      <c r="N56" s="482">
        <f>SUMIF(SPA!C:C,C56,SPA!X:X)</f>
        <v>0</v>
      </c>
      <c r="O56" s="147">
        <f>SUM(E56:N56)</f>
        <v>17545.25</v>
      </c>
      <c r="P56" s="148">
        <f>SUMIFS(PSP!AT:AT,PSP!D:D,C56)</f>
        <v>13750</v>
      </c>
      <c r="Q56" s="102">
        <f t="shared" si="7"/>
        <v>31295.25</v>
      </c>
    </row>
    <row r="57" spans="2:17" s="98" customFormat="1" ht="15" customHeight="1">
      <c r="B57" s="1">
        <v>46</v>
      </c>
      <c r="C57" s="1" t="s">
        <v>191</v>
      </c>
      <c r="D57" s="1" t="s">
        <v>1349</v>
      </c>
      <c r="E57" s="481">
        <f>SUMIFS(OFM!BE:BE,OFM!C:C,C57)</f>
        <v>0</v>
      </c>
      <c r="F57" s="481">
        <f>SUMIFS(FAM!BG:BG,FAM!E:E,C57)</f>
        <v>40394.25</v>
      </c>
      <c r="G57" s="482">
        <f>SUMIFS(B2S!AG:AG,B2S!C:C,C57)</f>
        <v>0</v>
      </c>
      <c r="H57" s="482">
        <f>SUMIF(TOP!C:C,C57,TOP!AD:AD)</f>
        <v>7555</v>
      </c>
      <c r="I57" s="482">
        <f>SUMIF(LEG!C:C,C57,LEG!AD:AD)</f>
        <v>0</v>
      </c>
      <c r="J57" s="482">
        <f>SUMIF(MBC!C:C,C57,MBC!X:X)</f>
        <v>273.75</v>
      </c>
      <c r="K57" s="482">
        <f>SUMIF(JIF!C:C,C57,JIF!X:X)</f>
        <v>0</v>
      </c>
      <c r="L57" s="482">
        <f>SUMIF(INT!C:C,C57,INT!X:X)</f>
        <v>0</v>
      </c>
      <c r="M57" s="482">
        <f>SUMIF(BET!C:C,C57,BET!X:X)</f>
        <v>0</v>
      </c>
      <c r="N57" s="482">
        <f>SUMIF(SPA!C:C,C57,SPA!X:X)</f>
        <v>0</v>
      </c>
      <c r="O57" s="147">
        <f>SUM(E57:N57)</f>
        <v>48223</v>
      </c>
      <c r="P57" s="148">
        <f>SUMIFS(PSP!AT:AT,PSP!D:D,C57)</f>
        <v>3661.25</v>
      </c>
      <c r="Q57" s="102">
        <f t="shared" si="7"/>
        <v>51884.25</v>
      </c>
    </row>
    <row r="58" spans="2:17" s="98" customFormat="1" ht="15" customHeight="1">
      <c r="B58" s="1">
        <v>47</v>
      </c>
      <c r="C58" s="1" t="s">
        <v>302</v>
      </c>
      <c r="D58" s="1" t="s">
        <v>1349</v>
      </c>
      <c r="E58" s="481">
        <f>SUMIFS(OFM!BE:BE,OFM!C:C,C58)</f>
        <v>0</v>
      </c>
      <c r="F58" s="481">
        <f>SUMIFS(FAM!BG:BG,FAM!E:E,C58)</f>
        <v>0</v>
      </c>
      <c r="G58" s="482">
        <f>SUMIFS(B2S!AG:AG,B2S!C:C,C58)</f>
        <v>0</v>
      </c>
      <c r="H58" s="482">
        <f>SUMIF(TOP!C:C,C58,TOP!AD:AD)</f>
        <v>0</v>
      </c>
      <c r="I58" s="482">
        <f>SUMIF(LEG!C:C,C58,LEG!AD:AD)</f>
        <v>0</v>
      </c>
      <c r="J58" s="482">
        <f>SUMIF(MBC!C:C,C58,MBC!X:X)</f>
        <v>710</v>
      </c>
      <c r="K58" s="482">
        <f>SUMIF(JIF!C:C,C58,JIF!X:X)</f>
        <v>0</v>
      </c>
      <c r="L58" s="482">
        <f>SUMIF(INT!C:C,C58,INT!X:X)</f>
        <v>0</v>
      </c>
      <c r="M58" s="482">
        <f>SUMIF(BET!C:C,C58,BET!X:X)</f>
        <v>0</v>
      </c>
      <c r="N58" s="482">
        <f>SUMIF(SPA!C:C,C58,SPA!X:X)</f>
        <v>0</v>
      </c>
      <c r="O58" s="147">
        <f>SUM(E58:N58)</f>
        <v>710</v>
      </c>
      <c r="P58" s="148">
        <f>SUMIFS(PSP!AT:AT,PSP!D:D,C58)</f>
        <v>8297.5</v>
      </c>
      <c r="Q58" s="102">
        <f t="shared" si="7"/>
        <v>9007.5</v>
      </c>
    </row>
    <row r="59" spans="2:17" s="98" customFormat="1" ht="15" customHeight="1">
      <c r="B59" s="1">
        <v>48</v>
      </c>
      <c r="C59" s="1" t="s">
        <v>16</v>
      </c>
      <c r="D59" s="1" t="s">
        <v>1349</v>
      </c>
      <c r="E59" s="481">
        <f>SUMIFS(OFM!BE:BE,OFM!C:C,C59)</f>
        <v>90664.375</v>
      </c>
      <c r="F59" s="481">
        <f>SUMIFS(FAM!BG:BG,FAM!E:E,C59)</f>
        <v>91800.75</v>
      </c>
      <c r="G59" s="482">
        <f>SUMIFS(B2S!AG:AG,B2S!C:C,C59)</f>
        <v>30882.5</v>
      </c>
      <c r="H59" s="482">
        <f>SUMIF(TOP!C:C,C59,TOP!AD:AD)</f>
        <v>31873.75</v>
      </c>
      <c r="I59" s="482">
        <f>SUMIF(LEG!C:C,C59,LEG!AD:AD)</f>
        <v>0</v>
      </c>
      <c r="J59" s="482">
        <f>SUMIF(MBC!C:C,C59,MBC!X:X)</f>
        <v>8438.75</v>
      </c>
      <c r="K59" s="482">
        <f>SUMIF(JIF!C:C,C59,JIF!X:X)</f>
        <v>0</v>
      </c>
      <c r="L59" s="482">
        <f>SUMIF(INT!C:C,C59,INT!X:X)</f>
        <v>1202.75</v>
      </c>
      <c r="M59" s="482">
        <f>SUMIF(BET!C:C,C59,BET!X:X)</f>
        <v>0</v>
      </c>
      <c r="N59" s="482">
        <f>SUMIF(SPA!C:C,C59,SPA!X:X)</f>
        <v>0</v>
      </c>
      <c r="O59" s="147">
        <f>SUM(E59:N59)</f>
        <v>254862.875</v>
      </c>
      <c r="P59" s="148">
        <f>SUMIFS(PSP!AT:AT,PSP!D:D,C59)</f>
        <v>52971.25</v>
      </c>
      <c r="Q59" s="102">
        <f t="shared" si="7"/>
        <v>307834.125</v>
      </c>
    </row>
    <row r="60" spans="2:17" s="98" customFormat="1" ht="15" customHeight="1">
      <c r="B60" s="1">
        <v>49</v>
      </c>
      <c r="C60" s="1" t="s">
        <v>935</v>
      </c>
      <c r="D60" s="1" t="s">
        <v>1349</v>
      </c>
      <c r="E60" s="481">
        <f>SUMIFS(OFM!BE:BE,OFM!C:C,C60)</f>
        <v>0</v>
      </c>
      <c r="F60" s="481">
        <f>SUMIFS(FAM!BG:BG,FAM!E:E,C60)</f>
        <v>0</v>
      </c>
      <c r="G60" s="482">
        <f>SUMIFS(B2S!AG:AG,B2S!C:C,C60)</f>
        <v>0</v>
      </c>
      <c r="H60" s="482">
        <f>SUMIF(TOP!C:C,C60,TOP!AD:AD)</f>
        <v>0</v>
      </c>
      <c r="I60" s="482">
        <f>SUMIF(LEG!C:C,C60,LEG!AD:AD)</f>
        <v>0</v>
      </c>
      <c r="J60" s="482">
        <f>SUMIF(MBC!C:C,C60,MBC!X:X)</f>
        <v>512</v>
      </c>
      <c r="K60" s="482">
        <f>SUMIF(JIF!C:C,C60,JIF!X:X)</f>
        <v>0</v>
      </c>
      <c r="L60" s="482">
        <f>SUMIF(INT!C:C,C60,INT!X:X)</f>
        <v>370.5</v>
      </c>
      <c r="M60" s="482">
        <f>SUMIF(BET!C:C,C60,BET!X:X)</f>
        <v>0</v>
      </c>
      <c r="N60" s="482">
        <f>SUMIF(SPA!C:C,C60,SPA!X:X)</f>
        <v>0</v>
      </c>
      <c r="O60" s="147">
        <f>SUM(E60:N60)</f>
        <v>882.5</v>
      </c>
      <c r="P60" s="148">
        <f>SUMIFS(PSP!AT:AT,PSP!D:D,C60)</f>
        <v>156.25</v>
      </c>
      <c r="Q60" s="102">
        <f t="shared" si="7"/>
        <v>1038.75</v>
      </c>
    </row>
    <row r="61" spans="2:17" s="98" customFormat="1" ht="15" customHeight="1">
      <c r="B61" s="1">
        <v>50</v>
      </c>
      <c r="C61" s="1" t="s">
        <v>66</v>
      </c>
      <c r="D61" s="1" t="s">
        <v>1349</v>
      </c>
      <c r="E61" s="481">
        <f>SUMIFS(OFM!BE:BE,OFM!C:C,C61)</f>
        <v>0</v>
      </c>
      <c r="F61" s="481">
        <f>SUMIFS(FAM!BG:BG,FAM!E:E,C61)</f>
        <v>2952.75</v>
      </c>
      <c r="G61" s="482">
        <f>SUMIFS(B2S!AG:AG,B2S!C:C,C61)</f>
        <v>0</v>
      </c>
      <c r="H61" s="482">
        <f>SUMIF(TOP!C:C,C61,TOP!AD:AD)</f>
        <v>0</v>
      </c>
      <c r="I61" s="482">
        <f>SUMIF(LEG!C:C,C61,LEG!AD:AD)</f>
        <v>0</v>
      </c>
      <c r="J61" s="482">
        <f>SUMIF(MBC!C:C,C61,MBC!X:X)</f>
        <v>4739.75</v>
      </c>
      <c r="K61" s="482">
        <f>SUMIF(JIF!C:C,C61,JIF!X:X)</f>
        <v>0</v>
      </c>
      <c r="L61" s="482">
        <f>SUMIF(INT!C:C,C61,INT!X:X)</f>
        <v>0</v>
      </c>
      <c r="M61" s="482">
        <f>SUMIF(BET!C:C,C61,BET!X:X)</f>
        <v>0</v>
      </c>
      <c r="N61" s="482">
        <f>SUMIF(SPA!C:C,C61,SPA!X:X)</f>
        <v>0</v>
      </c>
      <c r="O61" s="147">
        <f>SUM(E61:N61)</f>
        <v>7692.5</v>
      </c>
      <c r="P61" s="148">
        <f>SUMIFS(PSP!AT:AT,PSP!D:D,C61)</f>
        <v>7120</v>
      </c>
      <c r="Q61" s="102">
        <f t="shared" si="7"/>
        <v>14812.5</v>
      </c>
    </row>
    <row r="62" spans="2:17" s="98" customFormat="1" ht="15" customHeight="1">
      <c r="B62" s="1">
        <v>51</v>
      </c>
      <c r="C62" s="1" t="s">
        <v>123</v>
      </c>
      <c r="D62" s="1" t="s">
        <v>1349</v>
      </c>
      <c r="E62" s="481">
        <f>SUMIFS(OFM!BE:BE,OFM!C:C,C62)</f>
        <v>0</v>
      </c>
      <c r="F62" s="481">
        <f>SUMIFS(FAM!BG:BG,FAM!E:E,C62)</f>
        <v>34059.75</v>
      </c>
      <c r="G62" s="482">
        <f>SUMIFS(B2S!AG:AG,B2S!C:C,C62)</f>
        <v>0</v>
      </c>
      <c r="H62" s="482">
        <f>SUMIF(TOP!C:C,C62,TOP!AD:AD)</f>
        <v>8002</v>
      </c>
      <c r="I62" s="482">
        <f>SUMIF(LEG!C:C,C62,LEG!AD:AD)</f>
        <v>0</v>
      </c>
      <c r="J62" s="482">
        <f>SUMIF(MBC!C:C,C62,MBC!X:X)</f>
        <v>5287.25</v>
      </c>
      <c r="K62" s="482">
        <f>SUMIF(JIF!C:C,C62,JIF!X:X)</f>
        <v>0</v>
      </c>
      <c r="L62" s="482">
        <f>SUMIF(INT!C:C,C62,INT!X:X)</f>
        <v>0</v>
      </c>
      <c r="M62" s="482">
        <f>SUMIF(BET!C:C,C62,BET!X:X)</f>
        <v>0</v>
      </c>
      <c r="N62" s="482">
        <f>SUMIF(SPA!C:C,C62,SPA!X:X)</f>
        <v>0</v>
      </c>
      <c r="O62" s="147">
        <f>SUM(E62:N62)</f>
        <v>47349</v>
      </c>
      <c r="P62" s="148">
        <f>SUMIFS(PSP!AT:AT,PSP!D:D,C62)</f>
        <v>20518.75</v>
      </c>
      <c r="Q62" s="102">
        <f t="shared" si="7"/>
        <v>67867.75</v>
      </c>
    </row>
    <row r="63" spans="2:17" s="98" customFormat="1" ht="15" customHeight="1">
      <c r="B63" s="1">
        <v>52</v>
      </c>
      <c r="C63" s="1" t="s">
        <v>207</v>
      </c>
      <c r="D63" s="1" t="s">
        <v>1349</v>
      </c>
      <c r="E63" s="481">
        <f>SUMIFS(OFM!BE:BE,OFM!C:C,C63)</f>
        <v>0</v>
      </c>
      <c r="F63" s="481">
        <f>SUMIFS(FAM!BG:BG,FAM!E:E,C63)</f>
        <v>54254</v>
      </c>
      <c r="G63" s="482">
        <f>SUMIFS(B2S!AG:AG,B2S!C:C,C63)</f>
        <v>0</v>
      </c>
      <c r="H63" s="482">
        <f>SUMIF(TOP!C:C,C63,TOP!AD:AD)</f>
        <v>0</v>
      </c>
      <c r="I63" s="482">
        <f>SUMIF(LEG!C:C,C63,LEG!AD:AD)</f>
        <v>0</v>
      </c>
      <c r="J63" s="482">
        <f>SUMIF(MBC!C:C,C63,MBC!X:X)</f>
        <v>6444.5</v>
      </c>
      <c r="K63" s="482">
        <f>SUMIF(JIF!C:C,C63,JIF!X:X)</f>
        <v>0</v>
      </c>
      <c r="L63" s="482">
        <f>SUMIF(INT!C:C,C63,INT!X:X)</f>
        <v>0</v>
      </c>
      <c r="M63" s="482">
        <f>SUMIF(BET!C:C,C63,BET!X:X)</f>
        <v>0</v>
      </c>
      <c r="N63" s="482">
        <f>SUMIF(SPA!C:C,C63,SPA!X:X)</f>
        <v>0</v>
      </c>
      <c r="O63" s="147">
        <f>SUM(E63:N63)</f>
        <v>60698.5</v>
      </c>
      <c r="P63" s="148">
        <f>SUMIFS(PSP!AT:AT,PSP!D:D,C63)</f>
        <v>21930</v>
      </c>
      <c r="Q63" s="102">
        <f t="shared" si="7"/>
        <v>82628.5</v>
      </c>
    </row>
    <row r="64" spans="2:17" s="98" customFormat="1" ht="15" customHeight="1">
      <c r="B64" s="1">
        <v>53</v>
      </c>
      <c r="C64" s="1" t="s">
        <v>637</v>
      </c>
      <c r="D64" s="1" t="s">
        <v>1349</v>
      </c>
      <c r="E64" s="481">
        <f>SUMIFS(OFM!BE:BE,OFM!C:C,C64)</f>
        <v>0</v>
      </c>
      <c r="F64" s="481">
        <f>SUMIFS(FAM!BG:BG,FAM!E:E,C64)</f>
        <v>3696.5</v>
      </c>
      <c r="G64" s="482">
        <f>SUMIFS(B2S!AG:AG,B2S!C:C,C64)</f>
        <v>0</v>
      </c>
      <c r="H64" s="482">
        <f>SUMIF(TOP!C:C,C64,TOP!AD:AD)</f>
        <v>0</v>
      </c>
      <c r="I64" s="482">
        <f>SUMIF(LEG!C:C,C64,LEG!AD:AD)</f>
        <v>0</v>
      </c>
      <c r="J64" s="482">
        <f>SUMIF(MBC!C:C,C64,MBC!X:X)</f>
        <v>2318.25</v>
      </c>
      <c r="K64" s="482">
        <f>SUMIF(JIF!C:C,C64,JIF!X:X)</f>
        <v>0</v>
      </c>
      <c r="L64" s="482">
        <f>SUMIF(INT!C:C,C64,INT!X:X)</f>
        <v>0</v>
      </c>
      <c r="M64" s="482">
        <f>SUMIF(BET!C:C,C64,BET!X:X)</f>
        <v>0</v>
      </c>
      <c r="N64" s="482">
        <f>SUMIF(SPA!C:C,C64,SPA!X:X)</f>
        <v>0</v>
      </c>
      <c r="O64" s="147">
        <f>SUM(E64:N64)</f>
        <v>6014.75</v>
      </c>
      <c r="P64" s="148">
        <f>SUMIFS(PSP!AT:AT,PSP!D:D,C64)</f>
        <v>3708.75</v>
      </c>
      <c r="Q64" s="102">
        <f t="shared" si="7"/>
        <v>9723.5</v>
      </c>
    </row>
    <row r="65" spans="2:17" s="98" customFormat="1" ht="15" customHeight="1">
      <c r="B65" s="1">
        <v>54</v>
      </c>
      <c r="C65" s="1" t="s">
        <v>261</v>
      </c>
      <c r="D65" s="1" t="s">
        <v>1349</v>
      </c>
      <c r="E65" s="481">
        <f>SUMIFS(OFM!BE:BE,OFM!C:C,C65)</f>
        <v>0</v>
      </c>
      <c r="F65" s="481">
        <f>SUMIFS(FAM!BG:BG,FAM!E:E,C65)</f>
        <v>3745.5</v>
      </c>
      <c r="G65" s="482">
        <f>SUMIFS(B2S!AG:AG,B2S!C:C,C65)</f>
        <v>1377.5</v>
      </c>
      <c r="H65" s="482">
        <f>SUMIF(TOP!C:C,C65,TOP!AD:AD)</f>
        <v>7647.25</v>
      </c>
      <c r="I65" s="482">
        <f>SUMIF(LEG!C:C,C65,LEG!AD:AD)</f>
        <v>0</v>
      </c>
      <c r="J65" s="482">
        <f>SUMIF(MBC!C:C,C65,MBC!X:X)</f>
        <v>1158.25</v>
      </c>
      <c r="K65" s="482">
        <f>SUMIF(JIF!C:C,C65,JIF!X:X)</f>
        <v>1956.25</v>
      </c>
      <c r="L65" s="482">
        <f>SUMIF(INT!C:C,C65,INT!X:X)</f>
        <v>0</v>
      </c>
      <c r="M65" s="482">
        <f>SUMIF(BET!C:C,C65,BET!X:X)</f>
        <v>0</v>
      </c>
      <c r="N65" s="482">
        <f>SUMIF(SPA!C:C,C65,SPA!X:X)</f>
        <v>0</v>
      </c>
      <c r="O65" s="147">
        <f>SUM(E65:N65)</f>
        <v>15884.75</v>
      </c>
      <c r="P65" s="148">
        <f>SUMIFS(PSP!AT:AT,PSP!D:D,C65)</f>
        <v>7976.25</v>
      </c>
      <c r="Q65" s="102">
        <f t="shared" si="7"/>
        <v>23861</v>
      </c>
    </row>
    <row r="66" spans="2:17" s="98" customFormat="1" ht="15" customHeight="1">
      <c r="B66" s="1">
        <v>55</v>
      </c>
      <c r="C66" s="1" t="s">
        <v>58</v>
      </c>
      <c r="D66" s="1" t="s">
        <v>1349</v>
      </c>
      <c r="E66" s="481">
        <f>SUMIFS(OFM!BE:BE,OFM!C:C,C66)</f>
        <v>0</v>
      </c>
      <c r="F66" s="481">
        <f>SUMIFS(FAM!BG:BG,FAM!E:E,C66)</f>
        <v>10875.5</v>
      </c>
      <c r="G66" s="482">
        <f>SUMIFS(B2S!AG:AG,B2S!C:C,C66)</f>
        <v>35627.5</v>
      </c>
      <c r="H66" s="482">
        <f>SUMIF(TOP!C:C,C66,TOP!AD:AD)</f>
        <v>973.75</v>
      </c>
      <c r="I66" s="482">
        <f>SUMIF(LEG!C:C,C66,LEG!AD:AD)</f>
        <v>0</v>
      </c>
      <c r="J66" s="482">
        <f>SUMIF(MBC!C:C,C66,MBC!X:X)</f>
        <v>0</v>
      </c>
      <c r="K66" s="482">
        <f>SUMIF(JIF!C:C,C66,JIF!X:X)</f>
        <v>0</v>
      </c>
      <c r="L66" s="482">
        <f>SUMIF(INT!C:C,C66,INT!X:X)</f>
        <v>0</v>
      </c>
      <c r="M66" s="482">
        <f>SUMIF(BET!C:C,C66,BET!X:X)</f>
        <v>0</v>
      </c>
      <c r="N66" s="482">
        <f>SUMIF(SPA!C:C,C66,SPA!X:X)</f>
        <v>0</v>
      </c>
      <c r="O66" s="147">
        <f>SUM(E66:N66)</f>
        <v>47476.75</v>
      </c>
      <c r="P66" s="148">
        <f>SUMIFS(PSP!AT:AT,PSP!D:D,C66)</f>
        <v>8873.75</v>
      </c>
      <c r="Q66" s="102">
        <f t="shared" si="7"/>
        <v>56350.5</v>
      </c>
    </row>
    <row r="67" spans="2:17" s="98" customFormat="1" ht="15" customHeight="1">
      <c r="B67" s="1">
        <v>56</v>
      </c>
      <c r="C67" s="1" t="s">
        <v>21</v>
      </c>
      <c r="D67" s="1" t="s">
        <v>1349</v>
      </c>
      <c r="E67" s="481">
        <f>SUMIFS(OFM!BE:BE,OFM!C:C,C67)</f>
        <v>0</v>
      </c>
      <c r="F67" s="481">
        <f>SUMIFS(FAM!BG:BG,FAM!E:E,C67)</f>
        <v>38156</v>
      </c>
      <c r="G67" s="482">
        <f>SUMIFS(B2S!AG:AG,B2S!C:C,C67)</f>
        <v>0</v>
      </c>
      <c r="H67" s="482">
        <f>SUMIF(TOP!C:C,C67,TOP!AD:AD)</f>
        <v>1510.25</v>
      </c>
      <c r="I67" s="482">
        <f>SUMIF(LEG!C:C,C67,LEG!AD:AD)</f>
        <v>0</v>
      </c>
      <c r="J67" s="482">
        <f>SUMIF(MBC!C:C,C67,MBC!X:X)</f>
        <v>0</v>
      </c>
      <c r="K67" s="482">
        <f>SUMIF(JIF!C:C,C67,JIF!X:X)</f>
        <v>0</v>
      </c>
      <c r="L67" s="482">
        <f>SUMIF(INT!C:C,C67,INT!X:X)</f>
        <v>0</v>
      </c>
      <c r="M67" s="482">
        <f>SUMIF(BET!C:C,C67,BET!X:X)</f>
        <v>0</v>
      </c>
      <c r="N67" s="482">
        <f>SUMIF(SPA!C:C,C67,SPA!X:X)</f>
        <v>0</v>
      </c>
      <c r="O67" s="147">
        <f>SUM(E67:N67)</f>
        <v>39666.25</v>
      </c>
      <c r="P67" s="148">
        <f>SUMIFS(PSP!AT:AT,PSP!D:D,C67)</f>
        <v>2938.75</v>
      </c>
      <c r="Q67" s="102">
        <f t="shared" si="7"/>
        <v>42605</v>
      </c>
    </row>
    <row r="68" spans="2:17" s="98" customFormat="1" ht="15" customHeight="1">
      <c r="B68" s="1">
        <v>57</v>
      </c>
      <c r="C68" s="1" t="s">
        <v>936</v>
      </c>
      <c r="D68" s="1" t="s">
        <v>1349</v>
      </c>
      <c r="E68" s="481">
        <f>SUMIFS(OFM!BE:BE,OFM!C:C,C68)</f>
        <v>0</v>
      </c>
      <c r="F68" s="481">
        <f>SUMIFS(FAM!BG:BG,FAM!E:E,C68)</f>
        <v>0</v>
      </c>
      <c r="G68" s="482">
        <f>SUMIFS(B2S!AG:AG,B2S!C:C,C68)</f>
        <v>0</v>
      </c>
      <c r="H68" s="482">
        <f>SUMIF(TOP!C:C,C68,TOP!AD:AD)</f>
        <v>0</v>
      </c>
      <c r="I68" s="482">
        <f>SUMIF(LEG!C:C,C68,LEG!AD:AD)</f>
        <v>0</v>
      </c>
      <c r="J68" s="482">
        <f>SUMIF(MBC!C:C,C68,MBC!X:X)</f>
        <v>0</v>
      </c>
      <c r="K68" s="482">
        <f>SUMIF(JIF!C:C,C68,JIF!X:X)</f>
        <v>0</v>
      </c>
      <c r="L68" s="482">
        <f>SUMIF(INT!C:C,C68,INT!X:X)</f>
        <v>0</v>
      </c>
      <c r="M68" s="482">
        <f>SUMIF(BET!C:C,C68,BET!X:X)</f>
        <v>0</v>
      </c>
      <c r="N68" s="482">
        <f>SUMIF(SPA!C:C,C68,SPA!X:X)</f>
        <v>0</v>
      </c>
      <c r="O68" s="147">
        <f>SUM(E68:N68)</f>
        <v>0</v>
      </c>
      <c r="P68" s="148">
        <f>SUMIFS(PSP!AT:AT,PSP!D:D,C68)</f>
        <v>0</v>
      </c>
      <c r="Q68" s="102">
        <f t="shared" si="7"/>
        <v>0</v>
      </c>
    </row>
    <row r="69" spans="2:17" s="98" customFormat="1" ht="15" customHeight="1">
      <c r="B69" s="1">
        <v>58</v>
      </c>
      <c r="C69" s="1" t="s">
        <v>937</v>
      </c>
      <c r="D69" s="1" t="s">
        <v>1349</v>
      </c>
      <c r="E69" s="481">
        <f>SUMIFS(OFM!BE:BE,OFM!C:C,C69)</f>
        <v>0</v>
      </c>
      <c r="F69" s="481">
        <f>SUMIFS(FAM!BG:BG,FAM!E:E,C69)</f>
        <v>0</v>
      </c>
      <c r="G69" s="482">
        <f>SUMIFS(B2S!AG:AG,B2S!C:C,C69)</f>
        <v>0</v>
      </c>
      <c r="H69" s="482">
        <f>SUMIF(TOP!C:C,C69,TOP!AD:AD)</f>
        <v>0</v>
      </c>
      <c r="I69" s="482">
        <f>SUMIF(LEG!C:C,C69,LEG!AD:AD)</f>
        <v>0</v>
      </c>
      <c r="J69" s="482">
        <f>SUMIF(MBC!C:C,C69,MBC!X:X)</f>
        <v>0</v>
      </c>
      <c r="K69" s="482">
        <f>SUMIF(JIF!C:C,C69,JIF!X:X)</f>
        <v>0</v>
      </c>
      <c r="L69" s="482">
        <f>SUMIF(INT!C:C,C69,INT!X:X)</f>
        <v>0</v>
      </c>
      <c r="M69" s="482">
        <f>SUMIF(BET!C:C,C69,BET!X:X)</f>
        <v>0</v>
      </c>
      <c r="N69" s="482">
        <f>SUMIF(SPA!C:C,C69,SPA!X:X)</f>
        <v>0</v>
      </c>
      <c r="O69" s="147">
        <f>SUM(E69:N69)</f>
        <v>0</v>
      </c>
      <c r="P69" s="148">
        <f>SUMIFS(PSP!AT:AT,PSP!D:D,C69)</f>
        <v>0</v>
      </c>
      <c r="Q69" s="102">
        <f t="shared" si="7"/>
        <v>0</v>
      </c>
    </row>
    <row r="70" spans="2:17" s="98" customFormat="1" ht="15" customHeight="1">
      <c r="B70" s="1">
        <v>59</v>
      </c>
      <c r="C70" s="1" t="s">
        <v>938</v>
      </c>
      <c r="D70" s="1" t="s">
        <v>1349</v>
      </c>
      <c r="E70" s="481">
        <f>SUMIFS(OFM!BE:BE,OFM!C:C,C70)</f>
        <v>0</v>
      </c>
      <c r="F70" s="481">
        <f>SUMIFS(FAM!BG:BG,FAM!E:E,C70)</f>
        <v>0</v>
      </c>
      <c r="G70" s="482">
        <f>SUMIFS(B2S!AG:AG,B2S!C:C,C70)</f>
        <v>0</v>
      </c>
      <c r="H70" s="482">
        <f>SUMIF(TOP!C:C,C70,TOP!AD:AD)</f>
        <v>0</v>
      </c>
      <c r="I70" s="482">
        <f>SUMIF(LEG!C:C,C70,LEG!AD:AD)</f>
        <v>0</v>
      </c>
      <c r="J70" s="482">
        <f>SUMIF(MBC!C:C,C70,MBC!X:X)</f>
        <v>0</v>
      </c>
      <c r="K70" s="482">
        <f>SUMIF(JIF!C:C,C70,JIF!X:X)</f>
        <v>0</v>
      </c>
      <c r="L70" s="482">
        <f>SUMIF(INT!C:C,C70,INT!X:X)</f>
        <v>0</v>
      </c>
      <c r="M70" s="482">
        <f>SUMIF(BET!C:C,C70,BET!X:X)</f>
        <v>0</v>
      </c>
      <c r="N70" s="482">
        <f>SUMIF(SPA!C:C,C70,SPA!X:X)</f>
        <v>0</v>
      </c>
      <c r="O70" s="147">
        <f>SUM(E70:N70)</f>
        <v>0</v>
      </c>
      <c r="P70" s="148">
        <f>SUMIFS(PSP!AT:AT,PSP!D:D,C70)</f>
        <v>0</v>
      </c>
      <c r="Q70" s="102">
        <f t="shared" si="7"/>
        <v>0</v>
      </c>
    </row>
    <row r="71" spans="2:17" s="98" customFormat="1" ht="15" customHeight="1">
      <c r="B71" s="1">
        <v>60</v>
      </c>
      <c r="C71" s="1" t="s">
        <v>939</v>
      </c>
      <c r="D71" s="1" t="s">
        <v>1349</v>
      </c>
      <c r="E71" s="481">
        <f>SUMIFS(OFM!BE:BE,OFM!C:C,C71)</f>
        <v>0</v>
      </c>
      <c r="F71" s="481">
        <f>SUMIFS(FAM!BG:BG,FAM!E:E,C71)</f>
        <v>0</v>
      </c>
      <c r="G71" s="482">
        <f>SUMIFS(B2S!AG:AG,B2S!C:C,C71)</f>
        <v>4267.75</v>
      </c>
      <c r="H71" s="482">
        <f>SUMIF(TOP!C:C,C71,TOP!AD:AD)</f>
        <v>0</v>
      </c>
      <c r="I71" s="482">
        <f>SUMIF(LEG!C:C,C71,LEG!AD:AD)</f>
        <v>0</v>
      </c>
      <c r="J71" s="482">
        <f>SUMIF(MBC!C:C,C71,MBC!X:X)</f>
        <v>0</v>
      </c>
      <c r="K71" s="482">
        <f>SUMIF(JIF!C:C,C71,JIF!X:X)</f>
        <v>0</v>
      </c>
      <c r="L71" s="482">
        <f>SUMIF(INT!C:C,C71,INT!X:X)</f>
        <v>0</v>
      </c>
      <c r="M71" s="482">
        <f>SUMIF(BET!C:C,C71,BET!X:X)</f>
        <v>0</v>
      </c>
      <c r="N71" s="482">
        <f>SUMIF(SPA!C:C,C71,SPA!X:X)</f>
        <v>0</v>
      </c>
      <c r="O71" s="147">
        <f>SUM(E71:N71)</f>
        <v>4267.75</v>
      </c>
      <c r="P71" s="148">
        <f>SUMIFS(PSP!AT:AT,PSP!D:D,C71)</f>
        <v>0</v>
      </c>
      <c r="Q71" s="102">
        <f t="shared" si="7"/>
        <v>4267.75</v>
      </c>
    </row>
    <row r="72" spans="2:17" s="98" customFormat="1" ht="15" customHeight="1">
      <c r="B72" s="1">
        <v>61</v>
      </c>
      <c r="C72" s="1" t="s">
        <v>940</v>
      </c>
      <c r="D72" s="1" t="s">
        <v>1349</v>
      </c>
      <c r="E72" s="481">
        <f>SUMIFS(OFM!BE:BE,OFM!C:C,C72)</f>
        <v>5897.375</v>
      </c>
      <c r="F72" s="481">
        <f>SUMIFS(FAM!BG:BG,FAM!E:E,C72)</f>
        <v>0</v>
      </c>
      <c r="G72" s="482">
        <f>SUMIFS(B2S!AG:AG,B2S!C:C,C72)</f>
        <v>0</v>
      </c>
      <c r="H72" s="482">
        <f>SUMIF(TOP!C:C,C72,TOP!AD:AD)</f>
        <v>0</v>
      </c>
      <c r="I72" s="482">
        <f>SUMIF(LEG!C:C,C72,LEG!AD:AD)</f>
        <v>0</v>
      </c>
      <c r="J72" s="482">
        <f>SUMIF(MBC!C:C,C72,MBC!X:X)</f>
        <v>148.25</v>
      </c>
      <c r="K72" s="482">
        <f>SUMIF(JIF!C:C,C72,JIF!X:X)</f>
        <v>0</v>
      </c>
      <c r="L72" s="482">
        <f>SUMIF(INT!C:C,C72,INT!X:X)</f>
        <v>0</v>
      </c>
      <c r="M72" s="482">
        <f>SUMIF(BET!C:C,C72,BET!X:X)</f>
        <v>0</v>
      </c>
      <c r="N72" s="482">
        <f>SUMIF(SPA!C:C,C72,SPA!X:X)</f>
        <v>0</v>
      </c>
      <c r="O72" s="147">
        <f>SUM(E72:N72)</f>
        <v>6045.625</v>
      </c>
      <c r="P72" s="148">
        <f>SUMIFS(PSP!AT:AT,PSP!D:D,C72)</f>
        <v>0</v>
      </c>
      <c r="Q72" s="102">
        <f t="shared" si="7"/>
        <v>6045.625</v>
      </c>
    </row>
    <row r="73" spans="2:17" s="98" customFormat="1" ht="15" customHeight="1">
      <c r="B73" s="1">
        <v>62</v>
      </c>
      <c r="C73" s="1" t="s">
        <v>581</v>
      </c>
      <c r="D73" s="1" t="s">
        <v>1349</v>
      </c>
      <c r="E73" s="481">
        <f>SUMIFS(OFM!BE:BE,OFM!C:C,C73)</f>
        <v>0</v>
      </c>
      <c r="F73" s="481">
        <f>SUMIFS(FAM!BG:BG,FAM!E:E,C73)</f>
        <v>0</v>
      </c>
      <c r="G73" s="482">
        <f>SUMIFS(B2S!AG:AG,B2S!C:C,C73)</f>
        <v>0</v>
      </c>
      <c r="H73" s="482">
        <f>SUMIF(TOP!C:C,C73,TOP!AD:AD)</f>
        <v>0</v>
      </c>
      <c r="I73" s="482">
        <f>SUMIF(LEG!C:C,C73,LEG!AD:AD)</f>
        <v>0</v>
      </c>
      <c r="J73" s="482">
        <f>SUMIF(MBC!C:C,C73,MBC!X:X)</f>
        <v>0</v>
      </c>
      <c r="K73" s="482">
        <f>SUMIF(JIF!C:C,C73,JIF!X:X)</f>
        <v>0</v>
      </c>
      <c r="L73" s="482">
        <f>SUMIF(INT!C:C,C73,INT!X:X)</f>
        <v>0</v>
      </c>
      <c r="M73" s="482">
        <f>SUMIF(BET!C:C,C73,BET!X:X)</f>
        <v>0</v>
      </c>
      <c r="N73" s="482">
        <f>SUMIF(SPA!C:C,C73,SPA!X:X)</f>
        <v>0</v>
      </c>
      <c r="O73" s="147">
        <f>SUM(E73:N73)</f>
        <v>0</v>
      </c>
      <c r="P73" s="148">
        <f>SUMIFS(PSP!AT:AT,PSP!D:D,C73)</f>
        <v>0</v>
      </c>
      <c r="Q73" s="102">
        <f t="shared" si="7"/>
        <v>0</v>
      </c>
    </row>
    <row r="74" spans="2:17" s="98" customFormat="1" ht="15" customHeight="1">
      <c r="B74" s="1">
        <v>63</v>
      </c>
      <c r="C74" s="1" t="s">
        <v>941</v>
      </c>
      <c r="D74" s="1" t="s">
        <v>1349</v>
      </c>
      <c r="E74" s="481">
        <f>SUMIFS(OFM!BE:BE,OFM!C:C,C74)</f>
        <v>0</v>
      </c>
      <c r="F74" s="481">
        <f>SUMIFS(FAM!BG:BG,FAM!E:E,C74)</f>
        <v>0</v>
      </c>
      <c r="G74" s="482">
        <f>SUMIFS(B2S!AG:AG,B2S!C:C,C74)</f>
        <v>0</v>
      </c>
      <c r="H74" s="482">
        <f>SUMIF(TOP!C:C,C74,TOP!AD:AD)</f>
        <v>0</v>
      </c>
      <c r="I74" s="482">
        <f>SUMIF(LEG!C:C,C74,LEG!AD:AD)</f>
        <v>0</v>
      </c>
      <c r="J74" s="482">
        <f>SUMIF(MBC!C:C,C74,MBC!X:X)</f>
        <v>0</v>
      </c>
      <c r="K74" s="482">
        <f>SUMIF(JIF!C:C,C74,JIF!X:X)</f>
        <v>0</v>
      </c>
      <c r="L74" s="482">
        <f>SUMIF(INT!C:C,C74,INT!X:X)</f>
        <v>0</v>
      </c>
      <c r="M74" s="482">
        <f>SUMIF(BET!C:C,C74,BET!X:X)</f>
        <v>0</v>
      </c>
      <c r="N74" s="482">
        <f>SUMIF(SPA!C:C,C74,SPA!X:X)</f>
        <v>0</v>
      </c>
      <c r="O74" s="147">
        <f>SUM(E74:N74)</f>
        <v>0</v>
      </c>
      <c r="P74" s="148">
        <f>SUMIFS(PSP!AT:AT,PSP!D:D,C74)</f>
        <v>0</v>
      </c>
      <c r="Q74" s="102">
        <f t="shared" ref="Q74:Q105" si="8">SUM(O74:P74)</f>
        <v>0</v>
      </c>
    </row>
    <row r="75" spans="2:17" s="98" customFormat="1" ht="15" customHeight="1">
      <c r="B75" s="1">
        <v>64</v>
      </c>
      <c r="C75" s="1" t="s">
        <v>942</v>
      </c>
      <c r="D75" s="1" t="s">
        <v>1349</v>
      </c>
      <c r="E75" s="481">
        <f>SUMIFS(OFM!BE:BE,OFM!C:C,C75)</f>
        <v>0</v>
      </c>
      <c r="F75" s="481">
        <f>SUMIFS(FAM!BG:BG,FAM!E:E,C75)</f>
        <v>0</v>
      </c>
      <c r="G75" s="482">
        <f>SUMIFS(B2S!AG:AG,B2S!C:C,C75)</f>
        <v>0</v>
      </c>
      <c r="H75" s="482">
        <f>SUMIF(TOP!C:C,C75,TOP!AD:AD)</f>
        <v>0</v>
      </c>
      <c r="I75" s="482">
        <f>SUMIF(LEG!C:C,C75,LEG!AD:AD)</f>
        <v>0</v>
      </c>
      <c r="J75" s="482">
        <f>SUMIF(MBC!C:C,C75,MBC!X:X)</f>
        <v>0</v>
      </c>
      <c r="K75" s="482">
        <f>SUMIF(JIF!C:C,C75,JIF!X:X)</f>
        <v>0</v>
      </c>
      <c r="L75" s="482">
        <f>SUMIF(INT!C:C,C75,INT!X:X)</f>
        <v>0</v>
      </c>
      <c r="M75" s="482">
        <f>SUMIF(BET!C:C,C75,BET!X:X)</f>
        <v>0</v>
      </c>
      <c r="N75" s="482">
        <f>SUMIF(SPA!C:C,C75,SPA!X:X)</f>
        <v>0</v>
      </c>
      <c r="O75" s="147">
        <f>SUM(E75:N75)</f>
        <v>0</v>
      </c>
      <c r="P75" s="148">
        <f>SUMIFS(PSP!AT:AT,PSP!D:D,C75)</f>
        <v>0</v>
      </c>
      <c r="Q75" s="102">
        <f t="shared" si="8"/>
        <v>0</v>
      </c>
    </row>
    <row r="76" spans="2:17" s="98" customFormat="1" ht="15" customHeight="1">
      <c r="B76" s="1">
        <v>65</v>
      </c>
      <c r="C76" s="1" t="s">
        <v>943</v>
      </c>
      <c r="D76" s="1" t="s">
        <v>1349</v>
      </c>
      <c r="E76" s="481">
        <f>SUMIFS(OFM!BE:BE,OFM!C:C,C76)</f>
        <v>0</v>
      </c>
      <c r="F76" s="481">
        <f>SUMIFS(FAM!BG:BG,FAM!E:E,C76)</f>
        <v>0</v>
      </c>
      <c r="G76" s="482">
        <f>SUMIFS(B2S!AG:AG,B2S!C:C,C76)</f>
        <v>0</v>
      </c>
      <c r="H76" s="482">
        <f>SUMIF(TOP!C:C,C76,TOP!AD:AD)</f>
        <v>0</v>
      </c>
      <c r="I76" s="482">
        <f>SUMIF(LEG!C:C,C76,LEG!AD:AD)</f>
        <v>0</v>
      </c>
      <c r="J76" s="482">
        <f>SUMIF(MBC!C:C,C76,MBC!X:X)</f>
        <v>0</v>
      </c>
      <c r="K76" s="482">
        <f>SUMIF(JIF!C:C,C76,JIF!X:X)</f>
        <v>0</v>
      </c>
      <c r="L76" s="482">
        <f>SUMIF(INT!C:C,C76,INT!X:X)</f>
        <v>0</v>
      </c>
      <c r="M76" s="482">
        <f>SUMIF(BET!C:C,C76,BET!X:X)</f>
        <v>0</v>
      </c>
      <c r="N76" s="482">
        <f>SUMIF(SPA!C:C,C76,SPA!X:X)</f>
        <v>0</v>
      </c>
      <c r="O76" s="147">
        <f>SUM(E76:N76)</f>
        <v>0</v>
      </c>
      <c r="P76" s="148">
        <f>SUMIFS(PSP!AT:AT,PSP!D:D,C76)</f>
        <v>0</v>
      </c>
      <c r="Q76" s="102">
        <f t="shared" si="8"/>
        <v>0</v>
      </c>
    </row>
    <row r="77" spans="2:17" s="98" customFormat="1" ht="15" customHeight="1">
      <c r="B77" s="1">
        <v>66</v>
      </c>
      <c r="C77" s="1" t="s">
        <v>944</v>
      </c>
      <c r="D77" s="1" t="s">
        <v>1349</v>
      </c>
      <c r="E77" s="481">
        <f>SUMIFS(OFM!BE:BE,OFM!C:C,C77)</f>
        <v>0</v>
      </c>
      <c r="F77" s="481">
        <f>SUMIFS(FAM!BG:BG,FAM!E:E,C77)</f>
        <v>0</v>
      </c>
      <c r="G77" s="482">
        <f>SUMIFS(B2S!AG:AG,B2S!C:C,C77)</f>
        <v>0</v>
      </c>
      <c r="H77" s="482">
        <f>SUMIF(TOP!C:C,C77,TOP!AD:AD)</f>
        <v>0</v>
      </c>
      <c r="I77" s="482">
        <f>SUMIF(LEG!C:C,C77,LEG!AD:AD)</f>
        <v>0</v>
      </c>
      <c r="J77" s="482">
        <f>SUMIF(MBC!C:C,C77,MBC!X:X)</f>
        <v>0</v>
      </c>
      <c r="K77" s="482">
        <f>SUMIF(JIF!C:C,C77,JIF!X:X)</f>
        <v>0</v>
      </c>
      <c r="L77" s="482">
        <f>SUMIF(INT!C:C,C77,INT!X:X)</f>
        <v>0</v>
      </c>
      <c r="M77" s="482">
        <f>SUMIF(BET!C:C,C77,BET!X:X)</f>
        <v>0</v>
      </c>
      <c r="N77" s="482">
        <f>SUMIF(SPA!C:C,C77,SPA!X:X)</f>
        <v>0</v>
      </c>
      <c r="O77" s="147">
        <f>SUM(E77:N77)</f>
        <v>0</v>
      </c>
      <c r="P77" s="148">
        <f>SUMIFS(PSP!AT:AT,PSP!D:D,C77)</f>
        <v>0</v>
      </c>
      <c r="Q77" s="102">
        <f t="shared" si="8"/>
        <v>0</v>
      </c>
    </row>
    <row r="78" spans="2:17" s="98" customFormat="1" ht="15" customHeight="1">
      <c r="B78" s="1">
        <v>67</v>
      </c>
      <c r="C78" s="1" t="s">
        <v>945</v>
      </c>
      <c r="D78" s="1" t="s">
        <v>1349</v>
      </c>
      <c r="E78" s="481">
        <f>SUMIFS(OFM!BE:BE,OFM!C:C,C78)</f>
        <v>0</v>
      </c>
      <c r="F78" s="481">
        <f>SUMIFS(FAM!BG:BG,FAM!E:E,C78)</f>
        <v>0</v>
      </c>
      <c r="G78" s="482">
        <f>SUMIFS(B2S!AG:AG,B2S!C:C,C78)</f>
        <v>0</v>
      </c>
      <c r="H78" s="482">
        <f>SUMIF(TOP!C:C,C78,TOP!AD:AD)</f>
        <v>0</v>
      </c>
      <c r="I78" s="482">
        <f>SUMIF(LEG!C:C,C78,LEG!AD:AD)</f>
        <v>0</v>
      </c>
      <c r="J78" s="482">
        <f>SUMIF(MBC!C:C,C78,MBC!X:X)</f>
        <v>0</v>
      </c>
      <c r="K78" s="482">
        <f>SUMIF(JIF!C:C,C78,JIF!X:X)</f>
        <v>0</v>
      </c>
      <c r="L78" s="482">
        <f>SUMIF(INT!C:C,C78,INT!X:X)</f>
        <v>0</v>
      </c>
      <c r="M78" s="482">
        <f>SUMIF(BET!C:C,C78,BET!X:X)</f>
        <v>0</v>
      </c>
      <c r="N78" s="482">
        <f>SUMIF(SPA!C:C,C78,SPA!X:X)</f>
        <v>0</v>
      </c>
      <c r="O78" s="147">
        <f>SUM(E78:N78)</f>
        <v>0</v>
      </c>
      <c r="P78" s="148">
        <f>SUMIFS(PSP!AT:AT,PSP!D:D,C78)</f>
        <v>0</v>
      </c>
      <c r="Q78" s="102">
        <f t="shared" si="8"/>
        <v>0</v>
      </c>
    </row>
    <row r="79" spans="2:17" s="98" customFormat="1" ht="15" customHeight="1">
      <c r="B79" s="1">
        <v>68</v>
      </c>
      <c r="C79" s="1" t="s">
        <v>946</v>
      </c>
      <c r="D79" s="1" t="s">
        <v>1349</v>
      </c>
      <c r="E79" s="481">
        <f>SUMIFS(OFM!BE:BE,OFM!C:C,C79)</f>
        <v>0</v>
      </c>
      <c r="F79" s="481">
        <f>SUMIFS(FAM!BG:BG,FAM!E:E,C79)</f>
        <v>0</v>
      </c>
      <c r="G79" s="482">
        <f>SUMIFS(B2S!AG:AG,B2S!C:C,C79)</f>
        <v>0</v>
      </c>
      <c r="H79" s="482">
        <f>SUMIF(TOP!C:C,C79,TOP!AD:AD)</f>
        <v>0</v>
      </c>
      <c r="I79" s="482">
        <f>SUMIF(LEG!C:C,C79,LEG!AD:AD)</f>
        <v>0</v>
      </c>
      <c r="J79" s="482">
        <f>SUMIF(MBC!C:C,C79,MBC!X:X)</f>
        <v>0</v>
      </c>
      <c r="K79" s="482">
        <f>SUMIF(JIF!C:C,C79,JIF!X:X)</f>
        <v>0</v>
      </c>
      <c r="L79" s="482">
        <f>SUMIF(INT!C:C,C79,INT!X:X)</f>
        <v>0</v>
      </c>
      <c r="M79" s="482">
        <f>SUMIF(BET!C:C,C79,BET!X:X)</f>
        <v>0</v>
      </c>
      <c r="N79" s="482">
        <f>SUMIF(SPA!C:C,C79,SPA!X:X)</f>
        <v>0</v>
      </c>
      <c r="O79" s="147">
        <f>SUM(E79:N79)</f>
        <v>0</v>
      </c>
      <c r="P79" s="148">
        <f>SUMIFS(PSP!AT:AT,PSP!D:D,C79)</f>
        <v>0</v>
      </c>
      <c r="Q79" s="102">
        <f t="shared" si="8"/>
        <v>0</v>
      </c>
    </row>
    <row r="80" spans="2:17" s="98" customFormat="1" ht="15" customHeight="1">
      <c r="B80" s="1">
        <v>69</v>
      </c>
      <c r="C80" s="1" t="s">
        <v>947</v>
      </c>
      <c r="D80" s="1" t="s">
        <v>1349</v>
      </c>
      <c r="E80" s="481">
        <f>SUMIFS(OFM!BE:BE,OFM!C:C,C80)</f>
        <v>0</v>
      </c>
      <c r="F80" s="481">
        <f>SUMIFS(FAM!BG:BG,FAM!E:E,C80)</f>
        <v>0</v>
      </c>
      <c r="G80" s="482">
        <f>SUMIFS(B2S!AG:AG,B2S!C:C,C80)</f>
        <v>0</v>
      </c>
      <c r="H80" s="482">
        <f>SUMIF(TOP!C:C,C80,TOP!AD:AD)</f>
        <v>0</v>
      </c>
      <c r="I80" s="482">
        <f>SUMIF(LEG!C:C,C80,LEG!AD:AD)</f>
        <v>0</v>
      </c>
      <c r="J80" s="482">
        <f>SUMIF(MBC!C:C,C80,MBC!X:X)</f>
        <v>0</v>
      </c>
      <c r="K80" s="482">
        <f>SUMIF(JIF!C:C,C80,JIF!X:X)</f>
        <v>0</v>
      </c>
      <c r="L80" s="482">
        <f>SUMIF(INT!C:C,C80,INT!X:X)</f>
        <v>0</v>
      </c>
      <c r="M80" s="482">
        <f>SUMIF(BET!C:C,C80,BET!X:X)</f>
        <v>0</v>
      </c>
      <c r="N80" s="482">
        <f>SUMIF(SPA!C:C,C80,SPA!X:X)</f>
        <v>0</v>
      </c>
      <c r="O80" s="147">
        <f>SUM(E80:N80)</f>
        <v>0</v>
      </c>
      <c r="P80" s="148">
        <f>SUMIFS(PSP!AT:AT,PSP!D:D,C80)</f>
        <v>0</v>
      </c>
      <c r="Q80" s="102">
        <f t="shared" si="8"/>
        <v>0</v>
      </c>
    </row>
    <row r="81" spans="2:17" s="98" customFormat="1" ht="15" customHeight="1">
      <c r="B81" s="1">
        <v>70</v>
      </c>
      <c r="C81" s="1" t="s">
        <v>948</v>
      </c>
      <c r="D81" s="1" t="s">
        <v>1349</v>
      </c>
      <c r="E81" s="481">
        <f>SUMIFS(OFM!BE:BE,OFM!C:C,C81)</f>
        <v>0</v>
      </c>
      <c r="F81" s="481">
        <f>SUMIFS(FAM!BG:BG,FAM!E:E,C81)</f>
        <v>0</v>
      </c>
      <c r="G81" s="482">
        <f>SUMIFS(B2S!AG:AG,B2S!C:C,C81)</f>
        <v>0</v>
      </c>
      <c r="H81" s="482">
        <f>SUMIF(TOP!C:C,C81,TOP!AD:AD)</f>
        <v>0</v>
      </c>
      <c r="I81" s="482">
        <f>SUMIF(LEG!C:C,C81,LEG!AD:AD)</f>
        <v>0</v>
      </c>
      <c r="J81" s="482">
        <f>SUMIF(MBC!C:C,C81,MBC!X:X)</f>
        <v>1152.75</v>
      </c>
      <c r="K81" s="482">
        <f>SUMIF(JIF!C:C,C81,JIF!X:X)</f>
        <v>0</v>
      </c>
      <c r="L81" s="482">
        <f>SUMIF(INT!C:C,C81,INT!X:X)</f>
        <v>0</v>
      </c>
      <c r="M81" s="482">
        <f>SUMIF(BET!C:C,C81,BET!X:X)</f>
        <v>0</v>
      </c>
      <c r="N81" s="482">
        <f>SUMIF(SPA!C:C,C81,SPA!X:X)</f>
        <v>0</v>
      </c>
      <c r="O81" s="147">
        <f>SUM(E81:N81)</f>
        <v>1152.75</v>
      </c>
      <c r="P81" s="148">
        <f>SUMIFS(PSP!AT:AT,PSP!D:D,C81)</f>
        <v>3637.5</v>
      </c>
      <c r="Q81" s="102">
        <f t="shared" si="8"/>
        <v>4790.25</v>
      </c>
    </row>
    <row r="82" spans="2:17" s="98" customFormat="1" ht="15" customHeight="1">
      <c r="B82" s="1">
        <v>71</v>
      </c>
      <c r="C82" s="1" t="s">
        <v>949</v>
      </c>
      <c r="D82" s="1" t="s">
        <v>1349</v>
      </c>
      <c r="E82" s="481">
        <f>SUMIFS(OFM!BE:BE,OFM!C:C,C82)</f>
        <v>0</v>
      </c>
      <c r="F82" s="481">
        <f>SUMIFS(FAM!BG:BG,FAM!E:E,C82)</f>
        <v>0</v>
      </c>
      <c r="G82" s="482">
        <f>SUMIFS(B2S!AG:AG,B2S!C:C,C82)</f>
        <v>0</v>
      </c>
      <c r="H82" s="482">
        <f>SUMIF(TOP!C:C,C82,TOP!AD:AD)</f>
        <v>0</v>
      </c>
      <c r="I82" s="482">
        <f>SUMIF(LEG!C:C,C82,LEG!AD:AD)</f>
        <v>0</v>
      </c>
      <c r="J82" s="482">
        <f>SUMIF(MBC!C:C,C82,MBC!X:X)</f>
        <v>0</v>
      </c>
      <c r="K82" s="482">
        <f>SUMIF(JIF!C:C,C82,JIF!X:X)</f>
        <v>0</v>
      </c>
      <c r="L82" s="482">
        <f>SUMIF(INT!C:C,C82,INT!X:X)</f>
        <v>0</v>
      </c>
      <c r="M82" s="482">
        <f>SUMIF(BET!C:C,C82,BET!X:X)</f>
        <v>0</v>
      </c>
      <c r="N82" s="482">
        <f>SUMIF(SPA!C:C,C82,SPA!X:X)</f>
        <v>0</v>
      </c>
      <c r="O82" s="147">
        <f>SUM(E82:N82)</f>
        <v>0</v>
      </c>
      <c r="P82" s="148">
        <f>SUMIFS(PSP!AT:AT,PSP!D:D,C82)</f>
        <v>0</v>
      </c>
      <c r="Q82" s="102">
        <f t="shared" si="8"/>
        <v>0</v>
      </c>
    </row>
    <row r="83" spans="2:17" s="98" customFormat="1" ht="15" customHeight="1">
      <c r="B83" s="1">
        <v>72</v>
      </c>
      <c r="C83" s="1" t="s">
        <v>222</v>
      </c>
      <c r="D83" s="1" t="s">
        <v>1349</v>
      </c>
      <c r="E83" s="481">
        <f>SUMIFS(OFM!BE:BE,OFM!C:C,C83)</f>
        <v>0</v>
      </c>
      <c r="F83" s="481">
        <f>SUMIFS(FAM!BG:BG,FAM!E:E,C83)</f>
        <v>12014.5</v>
      </c>
      <c r="G83" s="482">
        <f>SUMIFS(B2S!AG:AG,B2S!C:C,C83)</f>
        <v>0</v>
      </c>
      <c r="H83" s="482">
        <f>SUMIF(TOP!C:C,C83,TOP!AD:AD)</f>
        <v>0</v>
      </c>
      <c r="I83" s="482">
        <f>SUMIF(LEG!C:C,C83,LEG!AD:AD)</f>
        <v>0</v>
      </c>
      <c r="J83" s="482">
        <f>SUMIF(MBC!C:C,C83,MBC!X:X)</f>
        <v>1285</v>
      </c>
      <c r="K83" s="482">
        <f>SUMIF(JIF!C:C,C83,JIF!X:X)</f>
        <v>0</v>
      </c>
      <c r="L83" s="482">
        <f>SUMIF(INT!C:C,C83,INT!X:X)</f>
        <v>0</v>
      </c>
      <c r="M83" s="482">
        <f>SUMIF(BET!C:C,C83,BET!X:X)</f>
        <v>0</v>
      </c>
      <c r="N83" s="482">
        <f>SUMIF(SPA!C:C,C83,SPA!X:X)</f>
        <v>0</v>
      </c>
      <c r="O83" s="147">
        <f>SUM(E83:N83)</f>
        <v>13299.5</v>
      </c>
      <c r="P83" s="148">
        <f>SUMIFS(PSP!AT:AT,PSP!D:D,C83)</f>
        <v>2001.25</v>
      </c>
      <c r="Q83" s="102">
        <f t="shared" si="8"/>
        <v>15300.75</v>
      </c>
    </row>
    <row r="84" spans="2:17" s="98" customFormat="1" ht="15" customHeight="1">
      <c r="B84" s="1">
        <v>73</v>
      </c>
      <c r="C84" s="1" t="s">
        <v>950</v>
      </c>
      <c r="D84" s="1" t="s">
        <v>1349</v>
      </c>
      <c r="E84" s="481">
        <f>SUMIFS(OFM!BE:BE,OFM!C:C,C84)</f>
        <v>0</v>
      </c>
      <c r="F84" s="481">
        <f>SUMIFS(FAM!BG:BG,FAM!E:E,C84)</f>
        <v>0</v>
      </c>
      <c r="G84" s="482">
        <f>SUMIFS(B2S!AG:AG,B2S!C:C,C84)</f>
        <v>0</v>
      </c>
      <c r="H84" s="482">
        <f>SUMIF(TOP!C:C,C84,TOP!AD:AD)</f>
        <v>0</v>
      </c>
      <c r="I84" s="482">
        <f>SUMIF(LEG!C:C,C84,LEG!AD:AD)</f>
        <v>0</v>
      </c>
      <c r="J84" s="482">
        <f>SUMIF(MBC!C:C,C84,MBC!X:X)</f>
        <v>0</v>
      </c>
      <c r="K84" s="482">
        <f>SUMIF(JIF!C:C,C84,JIF!X:X)</f>
        <v>0</v>
      </c>
      <c r="L84" s="482">
        <f>SUMIF(INT!C:C,C84,INT!X:X)</f>
        <v>0</v>
      </c>
      <c r="M84" s="482">
        <f>SUMIF(BET!C:C,C84,BET!X:X)</f>
        <v>0</v>
      </c>
      <c r="N84" s="482">
        <f>SUMIF(SPA!C:C,C84,SPA!X:X)</f>
        <v>0</v>
      </c>
      <c r="O84" s="147">
        <f>SUM(E84:N84)</f>
        <v>0</v>
      </c>
      <c r="P84" s="148">
        <f>SUMIFS(PSP!AT:AT,PSP!D:D,C84)</f>
        <v>0</v>
      </c>
      <c r="Q84" s="102">
        <f t="shared" si="8"/>
        <v>0</v>
      </c>
    </row>
    <row r="85" spans="2:17" s="98" customFormat="1" ht="15" customHeight="1">
      <c r="B85" s="1">
        <v>74</v>
      </c>
      <c r="C85" s="1" t="s">
        <v>951</v>
      </c>
      <c r="D85" s="1" t="s">
        <v>1349</v>
      </c>
      <c r="E85" s="481">
        <f>SUMIFS(OFM!BE:BE,OFM!C:C,C85)</f>
        <v>5951.5</v>
      </c>
      <c r="F85" s="481">
        <f>SUMIFS(FAM!BG:BG,FAM!E:E,C85)</f>
        <v>0</v>
      </c>
      <c r="G85" s="482">
        <f>SUMIFS(B2S!AG:AG,B2S!C:C,C85)</f>
        <v>6020.25</v>
      </c>
      <c r="H85" s="482">
        <f>SUMIF(TOP!C:C,C85,TOP!AD:AD)</f>
        <v>0</v>
      </c>
      <c r="I85" s="482">
        <f>SUMIF(LEG!C:C,C85,LEG!AD:AD)</f>
        <v>0</v>
      </c>
      <c r="J85" s="482">
        <f>SUMIF(MBC!C:C,C85,MBC!X:X)</f>
        <v>8.75</v>
      </c>
      <c r="K85" s="482">
        <f>SUMIF(JIF!C:C,C85,JIF!X:X)</f>
        <v>0</v>
      </c>
      <c r="L85" s="482">
        <f>SUMIF(INT!C:C,C85,INT!X:X)</f>
        <v>0</v>
      </c>
      <c r="M85" s="482">
        <f>SUMIF(BET!C:C,C85,BET!X:X)</f>
        <v>0</v>
      </c>
      <c r="N85" s="482">
        <f>SUMIF(SPA!C:C,C85,SPA!X:X)</f>
        <v>0</v>
      </c>
      <c r="O85" s="147">
        <f>SUM(E85:N85)</f>
        <v>11980.5</v>
      </c>
      <c r="P85" s="148">
        <f>SUMIFS(PSP!AT:AT,PSP!D:D,C85)</f>
        <v>0</v>
      </c>
      <c r="Q85" s="102">
        <f t="shared" si="8"/>
        <v>11980.5</v>
      </c>
    </row>
    <row r="86" spans="2:17" s="98" customFormat="1" ht="15" customHeight="1">
      <c r="B86" s="1">
        <v>75</v>
      </c>
      <c r="C86" s="1" t="s">
        <v>390</v>
      </c>
      <c r="D86" s="1" t="s">
        <v>1349</v>
      </c>
      <c r="E86" s="481">
        <f>SUMIFS(OFM!BE:BE,OFM!C:C,C86)</f>
        <v>0</v>
      </c>
      <c r="F86" s="481">
        <f>SUMIFS(FAM!BG:BG,FAM!E:E,C86)</f>
        <v>5809.25</v>
      </c>
      <c r="G86" s="482">
        <f>SUMIFS(B2S!AG:AG,B2S!C:C,C86)</f>
        <v>0</v>
      </c>
      <c r="H86" s="482">
        <f>SUMIF(TOP!C:C,C86,TOP!AD:AD)</f>
        <v>0</v>
      </c>
      <c r="I86" s="482">
        <f>SUMIF(LEG!C:C,C86,LEG!AD:AD)</f>
        <v>0</v>
      </c>
      <c r="J86" s="482">
        <f>SUMIF(MBC!C:C,C86,MBC!X:X)</f>
        <v>3331.5</v>
      </c>
      <c r="K86" s="482">
        <f>SUMIF(JIF!C:C,C86,JIF!X:X)</f>
        <v>0</v>
      </c>
      <c r="L86" s="482">
        <f>SUMIF(INT!C:C,C86,INT!X:X)</f>
        <v>0</v>
      </c>
      <c r="M86" s="482">
        <f>SUMIF(BET!C:C,C86,BET!X:X)</f>
        <v>0</v>
      </c>
      <c r="N86" s="482">
        <f>SUMIF(SPA!C:C,C86,SPA!X:X)</f>
        <v>0</v>
      </c>
      <c r="O86" s="147">
        <f>SUM(E86:N86)</f>
        <v>9140.75</v>
      </c>
      <c r="P86" s="148">
        <f>SUMIFS(PSP!AT:AT,PSP!D:D,C86)</f>
        <v>13485</v>
      </c>
      <c r="Q86" s="102">
        <f t="shared" si="8"/>
        <v>22625.75</v>
      </c>
    </row>
    <row r="87" spans="2:17" s="98" customFormat="1" ht="15" customHeight="1">
      <c r="B87" s="1">
        <v>76</v>
      </c>
      <c r="C87" s="1" t="s">
        <v>322</v>
      </c>
      <c r="D87" s="1" t="s">
        <v>1349</v>
      </c>
      <c r="E87" s="481">
        <f>SUMIFS(OFM!BE:BE,OFM!C:C,C87)</f>
        <v>0</v>
      </c>
      <c r="F87" s="481">
        <f>SUMIFS(FAM!BG:BG,FAM!E:E,C87)</f>
        <v>0</v>
      </c>
      <c r="G87" s="482">
        <f>SUMIFS(B2S!AG:AG,B2S!C:C,C87)</f>
        <v>0</v>
      </c>
      <c r="H87" s="482">
        <f>SUMIF(TOP!C:C,C87,TOP!AD:AD)</f>
        <v>0</v>
      </c>
      <c r="I87" s="482">
        <f>SUMIF(LEG!C:C,C87,LEG!AD:AD)</f>
        <v>0</v>
      </c>
      <c r="J87" s="482">
        <f>SUMIF(MBC!C:C,C87,MBC!X:X)</f>
        <v>512.75</v>
      </c>
      <c r="K87" s="482">
        <f>SUMIF(JIF!C:C,C87,JIF!X:X)</f>
        <v>0</v>
      </c>
      <c r="L87" s="482">
        <f>SUMIF(INT!C:C,C87,INT!X:X)</f>
        <v>0</v>
      </c>
      <c r="M87" s="482">
        <f>SUMIF(BET!C:C,C87,BET!X:X)</f>
        <v>0</v>
      </c>
      <c r="N87" s="482">
        <f>SUMIF(SPA!C:C,C87,SPA!X:X)</f>
        <v>0</v>
      </c>
      <c r="O87" s="147">
        <f>SUM(E87:N87)</f>
        <v>512.75</v>
      </c>
      <c r="P87" s="148">
        <f>SUMIFS(PSP!AT:AT,PSP!D:D,C87)</f>
        <v>4051.25</v>
      </c>
      <c r="Q87" s="102">
        <f t="shared" si="8"/>
        <v>4564</v>
      </c>
    </row>
    <row r="88" spans="2:17" s="98" customFormat="1" ht="12.75">
      <c r="B88" s="1">
        <v>77</v>
      </c>
      <c r="C88" s="1" t="s">
        <v>952</v>
      </c>
      <c r="D88" s="1" t="s">
        <v>1349</v>
      </c>
      <c r="E88" s="481">
        <f>SUMIFS(OFM!BE:BE,OFM!C:C,C88)</f>
        <v>0</v>
      </c>
      <c r="F88" s="481">
        <f>SUMIFS(FAM!BG:BG,FAM!E:E,C88)</f>
        <v>0</v>
      </c>
      <c r="G88" s="482">
        <f>SUMIFS(B2S!AG:AG,B2S!C:C,C88)</f>
        <v>8665.75</v>
      </c>
      <c r="H88" s="482">
        <f>SUMIF(TOP!C:C,C88,TOP!AD:AD)</f>
        <v>0</v>
      </c>
      <c r="I88" s="482">
        <f>SUMIF(LEG!C:C,C88,LEG!AD:AD)</f>
        <v>0</v>
      </c>
      <c r="J88" s="482">
        <f>SUMIF(MBC!C:C,C88,MBC!X:X)</f>
        <v>787.5</v>
      </c>
      <c r="K88" s="482">
        <f>SUMIF(JIF!C:C,C88,JIF!X:X)</f>
        <v>0</v>
      </c>
      <c r="L88" s="482">
        <f>SUMIF(INT!C:C,C88,INT!X:X)</f>
        <v>0</v>
      </c>
      <c r="M88" s="482">
        <f>SUMIF(BET!C:C,C88,BET!X:X)</f>
        <v>0</v>
      </c>
      <c r="N88" s="482">
        <f>SUMIF(SPA!C:C,C88,SPA!X:X)</f>
        <v>0</v>
      </c>
      <c r="O88" s="147">
        <f>SUM(E88:N88)</f>
        <v>9453.25</v>
      </c>
      <c r="P88" s="148">
        <f>SUMIFS(PSP!AT:AT,PSP!D:D,C88)</f>
        <v>0</v>
      </c>
      <c r="Q88" s="102">
        <f t="shared" si="8"/>
        <v>9453.25</v>
      </c>
    </row>
    <row r="89" spans="2:17" s="98" customFormat="1" ht="15" customHeight="1">
      <c r="B89" s="1">
        <v>78</v>
      </c>
      <c r="C89" s="1" t="s">
        <v>372</v>
      </c>
      <c r="D89" s="1" t="s">
        <v>1349</v>
      </c>
      <c r="E89" s="481">
        <f>SUMIFS(OFM!BE:BE,OFM!C:C,C89)</f>
        <v>0</v>
      </c>
      <c r="F89" s="481">
        <f>SUMIFS(FAM!BG:BG,FAM!E:E,C89)</f>
        <v>5138.5</v>
      </c>
      <c r="G89" s="482">
        <f>SUMIFS(B2S!AG:AG,B2S!C:C,C89)</f>
        <v>0</v>
      </c>
      <c r="H89" s="482">
        <f>SUMIF(TOP!C:C,C89,TOP!AD:AD)</f>
        <v>0</v>
      </c>
      <c r="I89" s="482">
        <f>SUMIF(LEG!C:C,C89,LEG!AD:AD)</f>
        <v>0</v>
      </c>
      <c r="J89" s="482">
        <f>SUMIF(MBC!C:C,C89,MBC!X:X)</f>
        <v>4981</v>
      </c>
      <c r="K89" s="482">
        <f>SUMIF(JIF!C:C,C89,JIF!X:X)</f>
        <v>0</v>
      </c>
      <c r="L89" s="482">
        <f>SUMIF(INT!C:C,C89,INT!X:X)</f>
        <v>0</v>
      </c>
      <c r="M89" s="482">
        <f>SUMIF(BET!C:C,C89,BET!X:X)</f>
        <v>0</v>
      </c>
      <c r="N89" s="482">
        <f>SUMIF(SPA!C:C,C89,SPA!X:X)</f>
        <v>0</v>
      </c>
      <c r="O89" s="147">
        <f>SUM(E89:N89)</f>
        <v>10119.5</v>
      </c>
      <c r="P89" s="148">
        <f>SUMIFS(PSP!AT:AT,PSP!D:D,C89)</f>
        <v>6482.5</v>
      </c>
      <c r="Q89" s="102">
        <f t="shared" si="8"/>
        <v>16602</v>
      </c>
    </row>
    <row r="90" spans="2:17" s="98" customFormat="1" ht="15" customHeight="1">
      <c r="B90" s="1">
        <v>79</v>
      </c>
      <c r="C90" s="1" t="s">
        <v>953</v>
      </c>
      <c r="D90" s="1" t="s">
        <v>1349</v>
      </c>
      <c r="E90" s="481">
        <f>SUMIFS(OFM!BE:BE,OFM!C:C,C90)</f>
        <v>0</v>
      </c>
      <c r="F90" s="481">
        <f>SUMIFS(FAM!BG:BG,FAM!E:E,C90)</f>
        <v>0</v>
      </c>
      <c r="G90" s="482">
        <f>SUMIFS(B2S!AG:AG,B2S!C:C,C90)</f>
        <v>0</v>
      </c>
      <c r="H90" s="482">
        <f>SUMIF(TOP!C:C,C90,TOP!AD:AD)</f>
        <v>0</v>
      </c>
      <c r="I90" s="482">
        <f>SUMIF(LEG!C:C,C90,LEG!AD:AD)</f>
        <v>0</v>
      </c>
      <c r="J90" s="482">
        <f>SUMIF(MBC!C:C,C90,MBC!X:X)</f>
        <v>0</v>
      </c>
      <c r="K90" s="482">
        <f>SUMIF(JIF!C:C,C90,JIF!X:X)</f>
        <v>0</v>
      </c>
      <c r="L90" s="482">
        <f>SUMIF(INT!C:C,C90,INT!X:X)</f>
        <v>0</v>
      </c>
      <c r="M90" s="482">
        <f>SUMIF(BET!C:C,C90,BET!X:X)</f>
        <v>0</v>
      </c>
      <c r="N90" s="482">
        <f>SUMIF(SPA!C:C,C90,SPA!X:X)</f>
        <v>0</v>
      </c>
      <c r="O90" s="147">
        <f>SUM(E90:N90)</f>
        <v>0</v>
      </c>
      <c r="P90" s="148">
        <f>SUMIFS(PSP!AT:AT,PSP!D:D,C90)</f>
        <v>0</v>
      </c>
      <c r="Q90" s="102">
        <f t="shared" si="8"/>
        <v>0</v>
      </c>
    </row>
    <row r="91" spans="2:17" s="98" customFormat="1" ht="15" customHeight="1">
      <c r="B91" s="1">
        <v>80</v>
      </c>
      <c r="C91" s="1" t="s">
        <v>954</v>
      </c>
      <c r="D91" s="1" t="s">
        <v>1349</v>
      </c>
      <c r="E91" s="481">
        <f>SUMIFS(OFM!BE:BE,OFM!C:C,C91)</f>
        <v>0</v>
      </c>
      <c r="F91" s="481">
        <f>SUMIFS(FAM!BG:BG,FAM!E:E,C91)</f>
        <v>0</v>
      </c>
      <c r="G91" s="482">
        <f>SUMIFS(B2S!AG:AG,B2S!C:C,C91)</f>
        <v>0</v>
      </c>
      <c r="H91" s="482">
        <f>SUMIF(TOP!C:C,C91,TOP!AD:AD)</f>
        <v>0</v>
      </c>
      <c r="I91" s="482">
        <f>SUMIF(LEG!C:C,C91,LEG!AD:AD)</f>
        <v>0</v>
      </c>
      <c r="J91" s="482">
        <f>SUMIF(MBC!C:C,C91,MBC!X:X)</f>
        <v>54.25</v>
      </c>
      <c r="K91" s="482">
        <f>SUMIF(JIF!C:C,C91,JIF!X:X)</f>
        <v>0</v>
      </c>
      <c r="L91" s="482">
        <f>SUMIF(INT!C:C,C91,INT!X:X)</f>
        <v>0</v>
      </c>
      <c r="M91" s="482">
        <f>SUMIF(BET!C:C,C91,BET!X:X)</f>
        <v>0</v>
      </c>
      <c r="N91" s="482">
        <f>SUMIF(SPA!C:C,C91,SPA!X:X)</f>
        <v>0</v>
      </c>
      <c r="O91" s="147">
        <f>SUM(E91:N91)</f>
        <v>54.25</v>
      </c>
      <c r="P91" s="148">
        <f>SUMIFS(PSP!AT:AT,PSP!D:D,C91)</f>
        <v>0</v>
      </c>
      <c r="Q91" s="102">
        <f t="shared" si="8"/>
        <v>54.25</v>
      </c>
    </row>
    <row r="92" spans="2:17" s="98" customFormat="1" ht="15" customHeight="1">
      <c r="B92" s="1">
        <v>81</v>
      </c>
      <c r="C92" s="1" t="s">
        <v>955</v>
      </c>
      <c r="D92" s="1" t="s">
        <v>1349</v>
      </c>
      <c r="E92" s="481">
        <f>SUMIFS(OFM!BE:BE,OFM!C:C,C92)</f>
        <v>0</v>
      </c>
      <c r="F92" s="481">
        <f>SUMIFS(FAM!BG:BG,FAM!E:E,C92)</f>
        <v>0</v>
      </c>
      <c r="G92" s="482">
        <f>SUMIFS(B2S!AG:AG,B2S!C:C,C92)</f>
        <v>0</v>
      </c>
      <c r="H92" s="482">
        <f>SUMIF(TOP!C:C,C92,TOP!AD:AD)</f>
        <v>0</v>
      </c>
      <c r="I92" s="482">
        <f>SUMIF(LEG!C:C,C92,LEG!AD:AD)</f>
        <v>0</v>
      </c>
      <c r="J92" s="482">
        <f>SUMIF(MBC!C:C,C92,MBC!X:X)</f>
        <v>503.25</v>
      </c>
      <c r="K92" s="482">
        <f>SUMIF(JIF!C:C,C92,JIF!X:X)</f>
        <v>0</v>
      </c>
      <c r="L92" s="482">
        <f>SUMIF(INT!C:C,C92,INT!X:X)</f>
        <v>0</v>
      </c>
      <c r="M92" s="482">
        <f>SUMIF(BET!C:C,C92,BET!X:X)</f>
        <v>0</v>
      </c>
      <c r="N92" s="482">
        <f>SUMIF(SPA!C:C,C92,SPA!X:X)</f>
        <v>0</v>
      </c>
      <c r="O92" s="147">
        <f>SUM(E92:N92)</f>
        <v>503.25</v>
      </c>
      <c r="P92" s="148">
        <f>SUMIFS(PSP!AT:AT,PSP!D:D,C92)</f>
        <v>0</v>
      </c>
      <c r="Q92" s="102">
        <f t="shared" si="8"/>
        <v>503.25</v>
      </c>
    </row>
    <row r="93" spans="2:17" s="98" customFormat="1" ht="15" customHeight="1">
      <c r="B93" s="1">
        <v>82</v>
      </c>
      <c r="C93" s="1" t="s">
        <v>956</v>
      </c>
      <c r="D93" s="1" t="s">
        <v>1349</v>
      </c>
      <c r="E93" s="481">
        <f>SUMIFS(OFM!BE:BE,OFM!C:C,C93)</f>
        <v>0</v>
      </c>
      <c r="F93" s="481">
        <f>SUMIFS(FAM!BG:BG,FAM!E:E,C93)</f>
        <v>0</v>
      </c>
      <c r="G93" s="482">
        <f>SUMIFS(B2S!AG:AG,B2S!C:C,C93)</f>
        <v>0</v>
      </c>
      <c r="H93" s="482">
        <f>SUMIF(TOP!C:C,C93,TOP!AD:AD)</f>
        <v>0</v>
      </c>
      <c r="I93" s="482">
        <f>SUMIF(LEG!C:C,C93,LEG!AD:AD)</f>
        <v>0</v>
      </c>
      <c r="J93" s="482">
        <f>SUMIF(MBC!C:C,C93,MBC!X:X)</f>
        <v>0</v>
      </c>
      <c r="K93" s="482">
        <f>SUMIF(JIF!C:C,C93,JIF!X:X)</f>
        <v>0</v>
      </c>
      <c r="L93" s="482">
        <f>SUMIF(INT!C:C,C93,INT!X:X)</f>
        <v>0</v>
      </c>
      <c r="M93" s="482">
        <f>SUMIF(BET!C:C,C93,BET!X:X)</f>
        <v>0</v>
      </c>
      <c r="N93" s="482">
        <f>SUMIF(SPA!C:C,C93,SPA!X:X)</f>
        <v>0</v>
      </c>
      <c r="O93" s="147">
        <f>SUM(E93:N93)</f>
        <v>0</v>
      </c>
      <c r="P93" s="148">
        <f>SUMIFS(PSP!AT:AT,PSP!D:D,C93)</f>
        <v>0</v>
      </c>
      <c r="Q93" s="102">
        <f t="shared" si="8"/>
        <v>0</v>
      </c>
    </row>
    <row r="94" spans="2:17" s="98" customFormat="1" ht="15" customHeight="1">
      <c r="B94" s="1">
        <v>83</v>
      </c>
      <c r="C94" s="1" t="s">
        <v>957</v>
      </c>
      <c r="D94" s="1" t="s">
        <v>1349</v>
      </c>
      <c r="E94" s="481">
        <f>SUMIFS(OFM!BE:BE,OFM!C:C,C94)</f>
        <v>0</v>
      </c>
      <c r="F94" s="481">
        <f>SUMIFS(FAM!BG:BG,FAM!E:E,C94)</f>
        <v>0</v>
      </c>
      <c r="G94" s="482">
        <f>SUMIFS(B2S!AG:AG,B2S!C:C,C94)</f>
        <v>0</v>
      </c>
      <c r="H94" s="482">
        <f>SUMIF(TOP!C:C,C94,TOP!AD:AD)</f>
        <v>0</v>
      </c>
      <c r="I94" s="482">
        <f>SUMIF(LEG!C:C,C94,LEG!AD:AD)</f>
        <v>0</v>
      </c>
      <c r="J94" s="482">
        <f>SUMIF(MBC!C:C,C94,MBC!X:X)</f>
        <v>53.25</v>
      </c>
      <c r="K94" s="482">
        <f>SUMIF(JIF!C:C,C94,JIF!X:X)</f>
        <v>0</v>
      </c>
      <c r="L94" s="482">
        <f>SUMIF(INT!C:C,C94,INT!X:X)</f>
        <v>0</v>
      </c>
      <c r="M94" s="482">
        <f>SUMIF(BET!C:C,C94,BET!X:X)</f>
        <v>0</v>
      </c>
      <c r="N94" s="482">
        <f>SUMIF(SPA!C:C,C94,SPA!X:X)</f>
        <v>0</v>
      </c>
      <c r="O94" s="147">
        <f>SUM(E94:N94)</f>
        <v>53.25</v>
      </c>
      <c r="P94" s="148">
        <f>SUMIFS(PSP!AT:AT,PSP!D:D,C94)</f>
        <v>0</v>
      </c>
      <c r="Q94" s="102">
        <f t="shared" si="8"/>
        <v>53.25</v>
      </c>
    </row>
    <row r="95" spans="2:17" s="98" customFormat="1" ht="15" customHeight="1">
      <c r="B95" s="1">
        <v>84</v>
      </c>
      <c r="C95" s="1" t="s">
        <v>958</v>
      </c>
      <c r="D95" s="1" t="s">
        <v>1349</v>
      </c>
      <c r="E95" s="481">
        <f>SUMIFS(OFM!BE:BE,OFM!C:C,C95)</f>
        <v>0</v>
      </c>
      <c r="F95" s="481">
        <f>SUMIFS(FAM!BG:BG,FAM!E:E,C95)</f>
        <v>0</v>
      </c>
      <c r="G95" s="482">
        <f>SUMIFS(B2S!AG:AG,B2S!C:C,C95)</f>
        <v>0</v>
      </c>
      <c r="H95" s="482">
        <f>SUMIF(TOP!C:C,C95,TOP!AD:AD)</f>
        <v>0</v>
      </c>
      <c r="I95" s="482">
        <f>SUMIF(LEG!C:C,C95,LEG!AD:AD)</f>
        <v>0</v>
      </c>
      <c r="J95" s="482">
        <f>SUMIF(MBC!C:C,C95,MBC!X:X)</f>
        <v>0</v>
      </c>
      <c r="K95" s="482">
        <f>SUMIF(JIF!C:C,C95,JIF!X:X)</f>
        <v>0</v>
      </c>
      <c r="L95" s="482">
        <f>SUMIF(INT!C:C,C95,INT!X:X)</f>
        <v>0</v>
      </c>
      <c r="M95" s="482">
        <f>SUMIF(BET!C:C,C95,BET!X:X)</f>
        <v>0</v>
      </c>
      <c r="N95" s="482">
        <f>SUMIF(SPA!C:C,C95,SPA!X:X)</f>
        <v>0</v>
      </c>
      <c r="O95" s="147">
        <f>SUM(E95:N95)</f>
        <v>0</v>
      </c>
      <c r="P95" s="148">
        <f>SUMIFS(PSP!AT:AT,PSP!D:D,C95)</f>
        <v>0</v>
      </c>
      <c r="Q95" s="102">
        <f t="shared" si="8"/>
        <v>0</v>
      </c>
    </row>
    <row r="96" spans="2:17" s="98" customFormat="1" ht="15" customHeight="1">
      <c r="B96" s="1">
        <v>85</v>
      </c>
      <c r="C96" s="1" t="s">
        <v>959</v>
      </c>
      <c r="D96" s="1" t="s">
        <v>1349</v>
      </c>
      <c r="E96" s="481">
        <f>SUMIFS(OFM!BE:BE,OFM!C:C,C96)</f>
        <v>0</v>
      </c>
      <c r="F96" s="481">
        <f>SUMIFS(FAM!BG:BG,FAM!E:E,C96)</f>
        <v>0</v>
      </c>
      <c r="G96" s="482">
        <f>SUMIFS(B2S!AG:AG,B2S!C:C,C96)</f>
        <v>0</v>
      </c>
      <c r="H96" s="482">
        <f>SUMIF(TOP!C:C,C96,TOP!AD:AD)</f>
        <v>0</v>
      </c>
      <c r="I96" s="482">
        <f>SUMIF(LEG!C:C,C96,LEG!AD:AD)</f>
        <v>0</v>
      </c>
      <c r="J96" s="482">
        <f>SUMIF(MBC!C:C,C96,MBC!X:X)</f>
        <v>0</v>
      </c>
      <c r="K96" s="482">
        <f>SUMIF(JIF!C:C,C96,JIF!X:X)</f>
        <v>0</v>
      </c>
      <c r="L96" s="482">
        <f>SUMIF(INT!C:C,C96,INT!X:X)</f>
        <v>0</v>
      </c>
      <c r="M96" s="482">
        <f>SUMIF(BET!C:C,C96,BET!X:X)</f>
        <v>0</v>
      </c>
      <c r="N96" s="482">
        <f>SUMIF(SPA!C:C,C96,SPA!X:X)</f>
        <v>0</v>
      </c>
      <c r="O96" s="147">
        <f>SUM(E96:N96)</f>
        <v>0</v>
      </c>
      <c r="P96" s="148">
        <f>SUMIFS(PSP!AT:AT,PSP!D:D,C96)</f>
        <v>0</v>
      </c>
      <c r="Q96" s="102">
        <f t="shared" si="8"/>
        <v>0</v>
      </c>
    </row>
    <row r="97" spans="2:17" s="98" customFormat="1" ht="15" customHeight="1">
      <c r="B97" s="1">
        <v>86</v>
      </c>
      <c r="C97" s="1" t="s">
        <v>960</v>
      </c>
      <c r="D97" s="1" t="s">
        <v>1349</v>
      </c>
      <c r="E97" s="481">
        <f>SUMIFS(OFM!BE:BE,OFM!C:C,C97)</f>
        <v>0</v>
      </c>
      <c r="F97" s="481">
        <f>SUMIFS(FAM!BG:BG,FAM!E:E,C97)</f>
        <v>0</v>
      </c>
      <c r="G97" s="482">
        <f>SUMIFS(B2S!AG:AG,B2S!C:C,C97)</f>
        <v>0</v>
      </c>
      <c r="H97" s="482">
        <f>SUMIF(TOP!C:C,C97,TOP!AD:AD)</f>
        <v>0</v>
      </c>
      <c r="I97" s="482">
        <f>SUMIF(LEG!C:C,C97,LEG!AD:AD)</f>
        <v>0</v>
      </c>
      <c r="J97" s="482">
        <f>SUMIF(MBC!C:C,C97,MBC!X:X)</f>
        <v>0</v>
      </c>
      <c r="K97" s="482">
        <f>SUMIF(JIF!C:C,C97,JIF!X:X)</f>
        <v>0</v>
      </c>
      <c r="L97" s="482">
        <f>SUMIF(INT!C:C,C97,INT!X:X)</f>
        <v>0</v>
      </c>
      <c r="M97" s="482">
        <f>SUMIF(BET!C:C,C97,BET!X:X)</f>
        <v>0</v>
      </c>
      <c r="N97" s="482">
        <f>SUMIF(SPA!C:C,C97,SPA!X:X)</f>
        <v>0</v>
      </c>
      <c r="O97" s="147">
        <f>SUM(E97:N97)</f>
        <v>0</v>
      </c>
      <c r="P97" s="148">
        <f>SUMIFS(PSP!AT:AT,PSP!D:D,C97)</f>
        <v>0</v>
      </c>
      <c r="Q97" s="102">
        <f t="shared" si="8"/>
        <v>0</v>
      </c>
    </row>
    <row r="98" spans="2:17" s="98" customFormat="1" ht="15" customHeight="1">
      <c r="B98" s="1">
        <v>87</v>
      </c>
      <c r="C98" s="1" t="s">
        <v>961</v>
      </c>
      <c r="D98" s="1" t="s">
        <v>1349</v>
      </c>
      <c r="E98" s="481">
        <f>SUMIFS(OFM!BE:BE,OFM!C:C,C98)</f>
        <v>2922.25</v>
      </c>
      <c r="F98" s="481">
        <f>SUMIFS(FAM!BG:BG,FAM!E:E,C98)</f>
        <v>0</v>
      </c>
      <c r="G98" s="482">
        <f>SUMIFS(B2S!AG:AG,B2S!C:C,C98)</f>
        <v>6291</v>
      </c>
      <c r="H98" s="482">
        <f>SUMIF(TOP!C:C,C98,TOP!AD:AD)</f>
        <v>0</v>
      </c>
      <c r="I98" s="482">
        <f>SUMIF(LEG!C:C,C98,LEG!AD:AD)</f>
        <v>0</v>
      </c>
      <c r="J98" s="482">
        <f>SUMIF(MBC!C:C,C98,MBC!X:X)</f>
        <v>437.5</v>
      </c>
      <c r="K98" s="482">
        <f>SUMIF(JIF!C:C,C98,JIF!X:X)</f>
        <v>0</v>
      </c>
      <c r="L98" s="482">
        <f>SUMIF(INT!C:C,C98,INT!X:X)</f>
        <v>0</v>
      </c>
      <c r="M98" s="482">
        <f>SUMIF(BET!C:C,C98,BET!X:X)</f>
        <v>0</v>
      </c>
      <c r="N98" s="482">
        <f>SUMIF(SPA!C:C,C98,SPA!X:X)</f>
        <v>0</v>
      </c>
      <c r="O98" s="147">
        <f>SUM(E98:N98)</f>
        <v>9650.75</v>
      </c>
      <c r="P98" s="148">
        <f>SUMIFS(PSP!AT:AT,PSP!D:D,C98)</f>
        <v>0</v>
      </c>
      <c r="Q98" s="102">
        <f t="shared" si="8"/>
        <v>9650.75</v>
      </c>
    </row>
    <row r="99" spans="2:17" s="98" customFormat="1" ht="15" customHeight="1">
      <c r="B99" s="75">
        <v>88</v>
      </c>
      <c r="C99" s="70" t="s">
        <v>962</v>
      </c>
      <c r="D99" s="70" t="s">
        <v>1038</v>
      </c>
      <c r="E99" s="71">
        <f>SUMIFS(OFM!BE:BE,OFM!C:C,C99)</f>
        <v>0</v>
      </c>
      <c r="F99" s="71">
        <f>SUMIFS(FAM!BG:BG,FAM!E:E,C99)</f>
        <v>0</v>
      </c>
      <c r="G99" s="181">
        <f>SUMIFS(B2S!AG:AG,B2S!C:C,C99)</f>
        <v>0</v>
      </c>
      <c r="H99" s="181">
        <f>SUMIF(TOP!C:C,C99,TOP!AD:AD)</f>
        <v>0</v>
      </c>
      <c r="I99" s="181">
        <f>SUMIF(LEG!C:C,C99,LEG!AD:AD)</f>
        <v>0</v>
      </c>
      <c r="J99" s="181">
        <f>SUMIF(MBC!C:C,C99,MBC!X:X)</f>
        <v>0</v>
      </c>
      <c r="K99" s="181">
        <f>SUMIF(JIF!C:C,C99,JIF!X:X)</f>
        <v>0</v>
      </c>
      <c r="L99" s="181">
        <f>SUMIF(INT!C:C,C99,INT!X:X)</f>
        <v>0</v>
      </c>
      <c r="M99" s="181">
        <f>SUMIF(BET!C:C,C99,BET!X:X)</f>
        <v>0</v>
      </c>
      <c r="N99" s="181">
        <f>SUMIF(SPA!C:C,C99,SPA!X:X)</f>
        <v>0</v>
      </c>
      <c r="O99" s="182">
        <f>SUM(E99:N99)</f>
        <v>0</v>
      </c>
      <c r="P99" s="183">
        <f>SUMIFS(PSP!AT:AT,PSP!D:D,C99)</f>
        <v>0</v>
      </c>
      <c r="Q99" s="182">
        <f t="shared" si="8"/>
        <v>0</v>
      </c>
    </row>
    <row r="100" spans="2:17" s="98" customFormat="1" ht="15" customHeight="1">
      <c r="B100" s="1">
        <v>89</v>
      </c>
      <c r="C100" s="1" t="s">
        <v>963</v>
      </c>
      <c r="D100" s="1" t="s">
        <v>1349</v>
      </c>
      <c r="E100" s="481">
        <f>SUMIFS(OFM!BE:BE,OFM!C:C,C100)</f>
        <v>0</v>
      </c>
      <c r="F100" s="481">
        <f>SUMIFS(FAM!BG:BG,FAM!E:E,C100)</f>
        <v>0</v>
      </c>
      <c r="G100" s="482">
        <f>SUMIFS(B2S!AG:AG,B2S!C:C,C100)</f>
        <v>0</v>
      </c>
      <c r="H100" s="482">
        <f>SUMIF(TOP!C:C,C100,TOP!AD:AD)</f>
        <v>0</v>
      </c>
      <c r="I100" s="482">
        <f>SUMIF(LEG!C:C,C100,LEG!AD:AD)</f>
        <v>0</v>
      </c>
      <c r="J100" s="482">
        <f>SUMIF(MBC!C:C,C100,MBC!X:X)</f>
        <v>0</v>
      </c>
      <c r="K100" s="482">
        <f>SUMIF(JIF!C:C,C100,JIF!X:X)</f>
        <v>0</v>
      </c>
      <c r="L100" s="482">
        <f>SUMIF(INT!C:C,C100,INT!X:X)</f>
        <v>0</v>
      </c>
      <c r="M100" s="482">
        <f>SUMIF(BET!C:C,C100,BET!X:X)</f>
        <v>0</v>
      </c>
      <c r="N100" s="482">
        <f>SUMIF(SPA!C:C,C100,SPA!X:X)</f>
        <v>0</v>
      </c>
      <c r="O100" s="147">
        <f>SUM(E100:N100)</f>
        <v>0</v>
      </c>
      <c r="P100" s="148">
        <f>SUMIFS(PSP!AT:AT,PSP!D:D,C100)</f>
        <v>0</v>
      </c>
      <c r="Q100" s="102">
        <f t="shared" si="8"/>
        <v>0</v>
      </c>
    </row>
    <row r="101" spans="2:17" s="98" customFormat="1" ht="15" customHeight="1">
      <c r="B101" s="75">
        <v>90</v>
      </c>
      <c r="C101" s="70" t="s">
        <v>964</v>
      </c>
      <c r="D101" s="70" t="s">
        <v>1038</v>
      </c>
      <c r="E101" s="71">
        <f>SUMIFS(OFM!BE:BE,OFM!C:C,C101)</f>
        <v>0</v>
      </c>
      <c r="F101" s="71">
        <f>SUMIFS(FAM!BG:BG,FAM!E:E,C101)</f>
        <v>0</v>
      </c>
      <c r="G101" s="181">
        <f>SUMIFS(B2S!AG:AG,B2S!C:C,C101)</f>
        <v>0</v>
      </c>
      <c r="H101" s="181">
        <f>SUMIF(TOP!C:C,C101,TOP!AD:AD)</f>
        <v>0</v>
      </c>
      <c r="I101" s="181">
        <f>SUMIF(LEG!C:C,C101,LEG!AD:AD)</f>
        <v>0</v>
      </c>
      <c r="J101" s="181">
        <f>SUMIF(MBC!C:C,C101,MBC!X:X)</f>
        <v>0</v>
      </c>
      <c r="K101" s="181">
        <f>SUMIF(JIF!C:C,C101,JIF!X:X)</f>
        <v>0</v>
      </c>
      <c r="L101" s="181">
        <f>SUMIF(INT!C:C,C101,INT!X:X)</f>
        <v>0</v>
      </c>
      <c r="M101" s="181">
        <f>SUMIF(BET!C:C,C101,BET!X:X)</f>
        <v>0</v>
      </c>
      <c r="N101" s="181">
        <f>SUMIF(SPA!C:C,C101,SPA!X:X)</f>
        <v>0</v>
      </c>
      <c r="O101" s="182">
        <f>SUM(E101:N101)</f>
        <v>0</v>
      </c>
      <c r="P101" s="183">
        <f>SUMIFS(PSP!AT:AT,PSP!D:D,C101)</f>
        <v>0</v>
      </c>
      <c r="Q101" s="182">
        <f t="shared" si="8"/>
        <v>0</v>
      </c>
    </row>
    <row r="102" spans="2:17" s="93" customFormat="1" ht="15" customHeight="1">
      <c r="B102" s="70">
        <v>91</v>
      </c>
      <c r="C102" s="70" t="s">
        <v>40</v>
      </c>
      <c r="D102" s="70" t="s">
        <v>1038</v>
      </c>
      <c r="E102" s="71">
        <f>SUMIFS(OFM!BE:BE,OFM!C:C,C102)</f>
        <v>0</v>
      </c>
      <c r="F102" s="71">
        <f>SUMIFS(FAM!BG:BG,FAM!E:E,C102)</f>
        <v>0</v>
      </c>
      <c r="G102" s="181">
        <f>SUMIFS(B2S!AG:AG,B2S!C:C,C102)</f>
        <v>0</v>
      </c>
      <c r="H102" s="181">
        <f>SUMIF(TOP!C:C,C102,TOP!AD:AD)</f>
        <v>0</v>
      </c>
      <c r="I102" s="181">
        <f>SUMIF(LEG!C:C,C102,LEG!AD:AD)</f>
        <v>0</v>
      </c>
      <c r="J102" s="181">
        <f>SUMIF(MBC!C:C,C102,MBC!X:X)</f>
        <v>0</v>
      </c>
      <c r="K102" s="181">
        <f>SUMIF(JIF!C:C,C102,JIF!X:X)</f>
        <v>0</v>
      </c>
      <c r="L102" s="181">
        <f>SUMIF(INT!C:C,C102,INT!X:X)</f>
        <v>0</v>
      </c>
      <c r="M102" s="181">
        <f>SUMIF(BET!C:C,C102,BET!X:X)</f>
        <v>0</v>
      </c>
      <c r="N102" s="181">
        <f>SUMIF(SPA!C:C,C102,SPA!X:X)</f>
        <v>0</v>
      </c>
      <c r="O102" s="182">
        <f>SUM(E102:N102)</f>
        <v>0</v>
      </c>
      <c r="P102" s="183">
        <f>SUMIFS(PSP!AT:AT,PSP!D:D,C102)</f>
        <v>0</v>
      </c>
      <c r="Q102" s="182">
        <f t="shared" si="8"/>
        <v>0</v>
      </c>
    </row>
    <row r="103" spans="2:17" s="98" customFormat="1" ht="15" customHeight="1">
      <c r="B103" s="1">
        <v>92</v>
      </c>
      <c r="C103" s="1" t="s">
        <v>965</v>
      </c>
      <c r="D103" s="1" t="s">
        <v>1349</v>
      </c>
      <c r="E103" s="481">
        <f>SUMIFS(OFM!BE:BE,OFM!C:C,C103)</f>
        <v>0</v>
      </c>
      <c r="F103" s="481">
        <f>SUMIFS(FAM!BG:BG,FAM!E:E,C103)</f>
        <v>0</v>
      </c>
      <c r="G103" s="482">
        <f>SUMIFS(B2S!AG:AG,B2S!C:C,C103)</f>
        <v>0</v>
      </c>
      <c r="H103" s="482">
        <f>SUMIF(TOP!C:C,C103,TOP!AD:AD)</f>
        <v>0</v>
      </c>
      <c r="I103" s="482">
        <f>SUMIF(LEG!C:C,C103,LEG!AD:AD)</f>
        <v>0</v>
      </c>
      <c r="J103" s="482">
        <f>SUMIF(MBC!C:C,C103,MBC!X:X)</f>
        <v>0</v>
      </c>
      <c r="K103" s="482">
        <f>SUMIF(JIF!C:C,C103,JIF!X:X)</f>
        <v>0</v>
      </c>
      <c r="L103" s="482">
        <f>SUMIF(INT!C:C,C103,INT!X:X)</f>
        <v>0</v>
      </c>
      <c r="M103" s="482">
        <f>SUMIF(BET!C:C,C103,BET!X:X)</f>
        <v>0</v>
      </c>
      <c r="N103" s="482">
        <f>SUMIF(SPA!C:C,C103,SPA!X:X)</f>
        <v>0</v>
      </c>
      <c r="O103" s="147">
        <f>SUM(E103:N103)</f>
        <v>0</v>
      </c>
      <c r="P103" s="148">
        <f>SUMIFS(PSP!AT:AT,PSP!D:D,C103)</f>
        <v>0</v>
      </c>
      <c r="Q103" s="102">
        <f t="shared" si="8"/>
        <v>0</v>
      </c>
    </row>
    <row r="104" spans="2:17" s="98" customFormat="1" ht="15" customHeight="1">
      <c r="B104" s="1">
        <v>93</v>
      </c>
      <c r="C104" s="1" t="s">
        <v>966</v>
      </c>
      <c r="D104" s="1" t="s">
        <v>1349</v>
      </c>
      <c r="E104" s="481">
        <f>SUMIFS(OFM!BE:BE,OFM!C:C,C104)</f>
        <v>0</v>
      </c>
      <c r="F104" s="481">
        <f>SUMIFS(FAM!BG:BG,FAM!E:E,C104)</f>
        <v>0</v>
      </c>
      <c r="G104" s="482">
        <f>SUMIFS(B2S!AG:AG,B2S!C:C,C104)</f>
        <v>0</v>
      </c>
      <c r="H104" s="482">
        <f>SUMIF(TOP!C:C,C104,TOP!AD:AD)</f>
        <v>0</v>
      </c>
      <c r="I104" s="482">
        <f>SUMIF(LEG!C:C,C104,LEG!AD:AD)</f>
        <v>0</v>
      </c>
      <c r="J104" s="482">
        <f>SUMIF(MBC!C:C,C104,MBC!X:X)</f>
        <v>0</v>
      </c>
      <c r="K104" s="482">
        <f>SUMIF(JIF!C:C,C104,JIF!X:X)</f>
        <v>0</v>
      </c>
      <c r="L104" s="482">
        <f>SUMIF(INT!C:C,C104,INT!X:X)</f>
        <v>0</v>
      </c>
      <c r="M104" s="482">
        <f>SUMIF(BET!C:C,C104,BET!X:X)</f>
        <v>0</v>
      </c>
      <c r="N104" s="482">
        <f>SUMIF(SPA!C:C,C104,SPA!X:X)</f>
        <v>0</v>
      </c>
      <c r="O104" s="147">
        <f>SUM(E104:N104)</f>
        <v>0</v>
      </c>
      <c r="P104" s="148">
        <f>SUMIFS(PSP!AT:AT,PSP!D:D,C104)</f>
        <v>0</v>
      </c>
      <c r="Q104" s="102">
        <f t="shared" si="8"/>
        <v>0</v>
      </c>
    </row>
    <row r="105" spans="2:17" s="98" customFormat="1" ht="15" customHeight="1">
      <c r="B105" s="1">
        <v>94</v>
      </c>
      <c r="C105" s="1" t="s">
        <v>967</v>
      </c>
      <c r="D105" s="1" t="s">
        <v>1349</v>
      </c>
      <c r="E105" s="481">
        <f>SUMIFS(OFM!BE:BE,OFM!C:C,C105)</f>
        <v>0</v>
      </c>
      <c r="F105" s="481">
        <f>SUMIFS(FAM!BG:BG,FAM!E:E,C105)</f>
        <v>0</v>
      </c>
      <c r="G105" s="482">
        <f>SUMIFS(B2S!AG:AG,B2S!C:C,C105)</f>
        <v>0</v>
      </c>
      <c r="H105" s="482">
        <f>SUMIF(TOP!C:C,C105,TOP!AD:AD)</f>
        <v>0</v>
      </c>
      <c r="I105" s="482">
        <f>SUMIF(LEG!C:C,C105,LEG!AD:AD)</f>
        <v>0</v>
      </c>
      <c r="J105" s="482">
        <f>SUMIF(MBC!C:C,C105,MBC!X:X)</f>
        <v>0</v>
      </c>
      <c r="K105" s="482">
        <f>SUMIF(JIF!C:C,C105,JIF!X:X)</f>
        <v>0</v>
      </c>
      <c r="L105" s="482">
        <f>SUMIF(INT!C:C,C105,INT!X:X)</f>
        <v>0</v>
      </c>
      <c r="M105" s="482">
        <f>SUMIF(BET!C:C,C105,BET!X:X)</f>
        <v>0</v>
      </c>
      <c r="N105" s="482">
        <f>SUMIF(SPA!C:C,C105,SPA!X:X)</f>
        <v>0</v>
      </c>
      <c r="O105" s="147">
        <f>SUM(E105:N105)</f>
        <v>0</v>
      </c>
      <c r="P105" s="148">
        <f>SUMIFS(PSP!AT:AT,PSP!D:D,C105)</f>
        <v>0</v>
      </c>
      <c r="Q105" s="102">
        <f t="shared" si="8"/>
        <v>0</v>
      </c>
    </row>
    <row r="106" spans="2:17" s="98" customFormat="1" ht="15" customHeight="1">
      <c r="B106" s="1">
        <v>95</v>
      </c>
      <c r="C106" s="1" t="s">
        <v>968</v>
      </c>
      <c r="D106" s="1" t="s">
        <v>1349</v>
      </c>
      <c r="E106" s="481">
        <f>SUMIFS(OFM!BE:BE,OFM!C:C,C106)</f>
        <v>0</v>
      </c>
      <c r="F106" s="481">
        <f>SUMIFS(FAM!BG:BG,FAM!E:E,C106)</f>
        <v>0</v>
      </c>
      <c r="G106" s="482">
        <f>SUMIFS(B2S!AG:AG,B2S!C:C,C106)</f>
        <v>0</v>
      </c>
      <c r="H106" s="482">
        <f>SUMIF(TOP!C:C,C106,TOP!AD:AD)</f>
        <v>0</v>
      </c>
      <c r="I106" s="482">
        <f>SUMIF(LEG!C:C,C106,LEG!AD:AD)</f>
        <v>0</v>
      </c>
      <c r="J106" s="482">
        <f>SUMIF(MBC!C:C,C106,MBC!X:X)</f>
        <v>0</v>
      </c>
      <c r="K106" s="482">
        <f>SUMIF(JIF!C:C,C106,JIF!X:X)</f>
        <v>0</v>
      </c>
      <c r="L106" s="482">
        <f>SUMIF(INT!C:C,C106,INT!X:X)</f>
        <v>0</v>
      </c>
      <c r="M106" s="482">
        <f>SUMIF(BET!C:C,C106,BET!X:X)</f>
        <v>0</v>
      </c>
      <c r="N106" s="482">
        <f>SUMIF(SPA!C:C,C106,SPA!X:X)</f>
        <v>0</v>
      </c>
      <c r="O106" s="147">
        <f>SUM(E106:N106)</f>
        <v>0</v>
      </c>
      <c r="P106" s="148">
        <f>SUMIFS(PSP!AT:AT,PSP!D:D,C106)</f>
        <v>0</v>
      </c>
      <c r="Q106" s="102">
        <f t="shared" ref="Q106:Q137" si="9">SUM(O106:P106)</f>
        <v>0</v>
      </c>
    </row>
    <row r="107" spans="2:17" s="98" customFormat="1" ht="15" customHeight="1">
      <c r="B107" s="1">
        <v>96</v>
      </c>
      <c r="C107" s="1" t="s">
        <v>969</v>
      </c>
      <c r="D107" s="1" t="s">
        <v>1349</v>
      </c>
      <c r="E107" s="481">
        <f>SUMIFS(OFM!BE:BE,OFM!C:C,C107)</f>
        <v>0</v>
      </c>
      <c r="F107" s="481">
        <f>SUMIFS(FAM!BG:BG,FAM!E:E,C107)</f>
        <v>0</v>
      </c>
      <c r="G107" s="482">
        <f>SUMIFS(B2S!AG:AG,B2S!C:C,C107)</f>
        <v>0</v>
      </c>
      <c r="H107" s="482">
        <f>SUMIF(TOP!C:C,C107,TOP!AD:AD)</f>
        <v>0</v>
      </c>
      <c r="I107" s="482">
        <f>SUMIF(LEG!C:C,C107,LEG!AD:AD)</f>
        <v>0</v>
      </c>
      <c r="J107" s="482">
        <f>SUMIF(MBC!C:C,C107,MBC!X:X)</f>
        <v>0</v>
      </c>
      <c r="K107" s="482">
        <f>SUMIF(JIF!C:C,C107,JIF!X:X)</f>
        <v>0</v>
      </c>
      <c r="L107" s="482">
        <f>SUMIF(INT!C:C,C107,INT!X:X)</f>
        <v>0</v>
      </c>
      <c r="M107" s="482">
        <f>SUMIF(BET!C:C,C107,BET!X:X)</f>
        <v>0</v>
      </c>
      <c r="N107" s="482">
        <f>SUMIF(SPA!C:C,C107,SPA!X:X)</f>
        <v>0</v>
      </c>
      <c r="O107" s="147">
        <f>SUM(E107:N107)</f>
        <v>0</v>
      </c>
      <c r="P107" s="148">
        <f>SUMIFS(PSP!AT:AT,PSP!D:D,C107)</f>
        <v>0</v>
      </c>
      <c r="Q107" s="102">
        <f t="shared" si="9"/>
        <v>0</v>
      </c>
    </row>
    <row r="108" spans="2:17" s="98" customFormat="1" ht="15" customHeight="1">
      <c r="B108" s="1">
        <v>97</v>
      </c>
      <c r="C108" s="1" t="s">
        <v>970</v>
      </c>
      <c r="D108" s="1" t="s">
        <v>1349</v>
      </c>
      <c r="E108" s="481">
        <f>SUMIFS(OFM!BE:BE,OFM!C:C,C108)</f>
        <v>0</v>
      </c>
      <c r="F108" s="481">
        <f>SUMIFS(FAM!BG:BG,FAM!E:E,C108)</f>
        <v>0</v>
      </c>
      <c r="G108" s="482">
        <f>SUMIFS(B2S!AG:AG,B2S!C:C,C108)</f>
        <v>0</v>
      </c>
      <c r="H108" s="482">
        <f>SUMIF(TOP!C:C,C108,TOP!AD:AD)</f>
        <v>0</v>
      </c>
      <c r="I108" s="482">
        <f>SUMIF(LEG!C:C,C108,LEG!AD:AD)</f>
        <v>0</v>
      </c>
      <c r="J108" s="482">
        <f>SUMIF(MBC!C:C,C108,MBC!X:X)</f>
        <v>0</v>
      </c>
      <c r="K108" s="482">
        <f>SUMIF(JIF!C:C,C108,JIF!X:X)</f>
        <v>0</v>
      </c>
      <c r="L108" s="482">
        <f>SUMIF(INT!C:C,C108,INT!X:X)</f>
        <v>0</v>
      </c>
      <c r="M108" s="482">
        <f>SUMIF(BET!C:C,C108,BET!X:X)</f>
        <v>0</v>
      </c>
      <c r="N108" s="482">
        <f>SUMIF(SPA!C:C,C108,SPA!X:X)</f>
        <v>0</v>
      </c>
      <c r="O108" s="147">
        <f>SUM(E108:N108)</f>
        <v>0</v>
      </c>
      <c r="P108" s="148">
        <f>SUMIFS(PSP!AT:AT,PSP!D:D,C108)</f>
        <v>0</v>
      </c>
      <c r="Q108" s="102">
        <f t="shared" si="9"/>
        <v>0</v>
      </c>
    </row>
    <row r="109" spans="2:17" s="98" customFormat="1" ht="15" customHeight="1">
      <c r="B109" s="1">
        <v>98</v>
      </c>
      <c r="C109" s="1" t="s">
        <v>971</v>
      </c>
      <c r="D109" s="1" t="s">
        <v>1349</v>
      </c>
      <c r="E109" s="481">
        <f>SUMIFS(OFM!BE:BE,OFM!C:C,C109)</f>
        <v>0</v>
      </c>
      <c r="F109" s="481">
        <f>SUMIFS(FAM!BG:BG,FAM!E:E,C109)</f>
        <v>0</v>
      </c>
      <c r="G109" s="482">
        <f>SUMIFS(B2S!AG:AG,B2S!C:C,C109)</f>
        <v>0</v>
      </c>
      <c r="H109" s="482">
        <f>SUMIF(TOP!C:C,C109,TOP!AD:AD)</f>
        <v>0</v>
      </c>
      <c r="I109" s="482">
        <f>SUMIF(LEG!C:C,C109,LEG!AD:AD)</f>
        <v>0</v>
      </c>
      <c r="J109" s="482">
        <f>SUMIF(MBC!C:C,C109,MBC!X:X)</f>
        <v>0</v>
      </c>
      <c r="K109" s="482">
        <f>SUMIF(JIF!C:C,C109,JIF!X:X)</f>
        <v>0</v>
      </c>
      <c r="L109" s="482">
        <f>SUMIF(INT!C:C,C109,INT!X:X)</f>
        <v>0</v>
      </c>
      <c r="M109" s="482">
        <f>SUMIF(BET!C:C,C109,BET!X:X)</f>
        <v>0</v>
      </c>
      <c r="N109" s="482">
        <f>SUMIF(SPA!C:C,C109,SPA!X:X)</f>
        <v>0</v>
      </c>
      <c r="O109" s="147">
        <f>SUM(E109:N109)</f>
        <v>0</v>
      </c>
      <c r="P109" s="148">
        <f>SUMIFS(PSP!AT:AT,PSP!D:D,C109)</f>
        <v>0</v>
      </c>
      <c r="Q109" s="102">
        <f t="shared" si="9"/>
        <v>0</v>
      </c>
    </row>
    <row r="110" spans="2:17" s="98" customFormat="1" ht="15" customHeight="1">
      <c r="B110" s="1">
        <v>99</v>
      </c>
      <c r="C110" s="1" t="s">
        <v>972</v>
      </c>
      <c r="D110" s="1" t="s">
        <v>1349</v>
      </c>
      <c r="E110" s="481">
        <f>SUMIFS(OFM!BE:BE,OFM!C:C,C110)</f>
        <v>0</v>
      </c>
      <c r="F110" s="481">
        <f>SUMIFS(FAM!BG:BG,FAM!E:E,C110)</f>
        <v>0</v>
      </c>
      <c r="G110" s="482">
        <f>SUMIFS(B2S!AG:AG,B2S!C:C,C110)</f>
        <v>0</v>
      </c>
      <c r="H110" s="482">
        <f>SUMIF(TOP!C:C,C110,TOP!AD:AD)</f>
        <v>0</v>
      </c>
      <c r="I110" s="482">
        <f>SUMIF(LEG!C:C,C110,LEG!AD:AD)</f>
        <v>0</v>
      </c>
      <c r="J110" s="482">
        <f>SUMIF(MBC!C:C,C110,MBC!X:X)</f>
        <v>0</v>
      </c>
      <c r="K110" s="482">
        <f>SUMIF(JIF!C:C,C110,JIF!X:X)</f>
        <v>0</v>
      </c>
      <c r="L110" s="482">
        <f>SUMIF(INT!C:C,C110,INT!X:X)</f>
        <v>0</v>
      </c>
      <c r="M110" s="482">
        <f>SUMIF(BET!C:C,C110,BET!X:X)</f>
        <v>0</v>
      </c>
      <c r="N110" s="482">
        <f>SUMIF(SPA!C:C,C110,SPA!X:X)</f>
        <v>0</v>
      </c>
      <c r="O110" s="147">
        <f>SUM(E110:N110)</f>
        <v>0</v>
      </c>
      <c r="P110" s="148">
        <f>SUMIFS(PSP!AT:AT,PSP!D:D,C110)</f>
        <v>0</v>
      </c>
      <c r="Q110" s="102">
        <f t="shared" si="9"/>
        <v>0</v>
      </c>
    </row>
    <row r="111" spans="2:17" s="98" customFormat="1" ht="15" customHeight="1">
      <c r="B111" s="1">
        <v>100</v>
      </c>
      <c r="C111" s="1" t="s">
        <v>973</v>
      </c>
      <c r="D111" s="1" t="s">
        <v>1349</v>
      </c>
      <c r="E111" s="481">
        <f>SUMIFS(OFM!BE:BE,OFM!C:C,C111)</f>
        <v>0</v>
      </c>
      <c r="F111" s="481">
        <f>SUMIFS(FAM!BG:BG,FAM!E:E,C111)</f>
        <v>0</v>
      </c>
      <c r="G111" s="482">
        <f>SUMIFS(B2S!AG:AG,B2S!C:C,C111)</f>
        <v>0</v>
      </c>
      <c r="H111" s="482">
        <f>SUMIF(TOP!C:C,C111,TOP!AD:AD)</f>
        <v>0</v>
      </c>
      <c r="I111" s="482">
        <f>SUMIF(LEG!C:C,C111,LEG!AD:AD)</f>
        <v>0</v>
      </c>
      <c r="J111" s="482">
        <f>SUMIF(MBC!C:C,C111,MBC!X:X)</f>
        <v>0</v>
      </c>
      <c r="K111" s="482">
        <f>SUMIF(JIF!C:C,C111,JIF!X:X)</f>
        <v>0</v>
      </c>
      <c r="L111" s="482">
        <f>SUMIF(INT!C:C,C111,INT!X:X)</f>
        <v>0</v>
      </c>
      <c r="M111" s="482">
        <f>SUMIF(BET!C:C,C111,BET!X:X)</f>
        <v>0</v>
      </c>
      <c r="N111" s="482">
        <f>SUMIF(SPA!C:C,C111,SPA!X:X)</f>
        <v>0</v>
      </c>
      <c r="O111" s="147">
        <f>SUM(E111:N111)</f>
        <v>0</v>
      </c>
      <c r="P111" s="148">
        <f>SUMIFS(PSP!AT:AT,PSP!D:D,C111)</f>
        <v>0</v>
      </c>
      <c r="Q111" s="102">
        <f t="shared" si="9"/>
        <v>0</v>
      </c>
    </row>
    <row r="112" spans="2:17" s="98" customFormat="1" ht="15" customHeight="1">
      <c r="B112" s="1">
        <v>101</v>
      </c>
      <c r="C112" s="1" t="s">
        <v>974</v>
      </c>
      <c r="D112" s="1" t="s">
        <v>1349</v>
      </c>
      <c r="E112" s="481">
        <f>SUMIFS(OFM!BE:BE,OFM!C:C,C112)</f>
        <v>0</v>
      </c>
      <c r="F112" s="481">
        <f>SUMIFS(FAM!BG:BG,FAM!E:E,C112)</f>
        <v>0</v>
      </c>
      <c r="G112" s="482">
        <f>SUMIFS(B2S!AG:AG,B2S!C:C,C112)</f>
        <v>0</v>
      </c>
      <c r="H112" s="482">
        <f>SUMIF(TOP!C:C,C112,TOP!AD:AD)</f>
        <v>0</v>
      </c>
      <c r="I112" s="482">
        <f>SUMIF(LEG!C:C,C112,LEG!AD:AD)</f>
        <v>0</v>
      </c>
      <c r="J112" s="482">
        <f>SUMIF(MBC!C:C,C112,MBC!X:X)</f>
        <v>0</v>
      </c>
      <c r="K112" s="482">
        <f>SUMIF(JIF!C:C,C112,JIF!X:X)</f>
        <v>0</v>
      </c>
      <c r="L112" s="482">
        <f>SUMIF(INT!C:C,C112,INT!X:X)</f>
        <v>0</v>
      </c>
      <c r="M112" s="482">
        <f>SUMIF(BET!C:C,C112,BET!X:X)</f>
        <v>0</v>
      </c>
      <c r="N112" s="482">
        <f>SUMIF(SPA!C:C,C112,SPA!X:X)</f>
        <v>0</v>
      </c>
      <c r="O112" s="147">
        <f>SUM(E112:N112)</f>
        <v>0</v>
      </c>
      <c r="P112" s="148">
        <f>SUMIFS(PSP!AT:AT,PSP!D:D,C112)</f>
        <v>0</v>
      </c>
      <c r="Q112" s="102">
        <f t="shared" si="9"/>
        <v>0</v>
      </c>
    </row>
    <row r="113" spans="2:17" s="98" customFormat="1" ht="15" customHeight="1">
      <c r="B113" s="1">
        <v>102</v>
      </c>
      <c r="C113" s="1" t="s">
        <v>975</v>
      </c>
      <c r="D113" s="1" t="s">
        <v>1349</v>
      </c>
      <c r="E113" s="481">
        <f>SUMIFS(OFM!BE:BE,OFM!C:C,C113)</f>
        <v>0</v>
      </c>
      <c r="F113" s="481">
        <f>SUMIFS(FAM!BG:BG,FAM!E:E,C113)</f>
        <v>0</v>
      </c>
      <c r="G113" s="482">
        <f>SUMIFS(B2S!AG:AG,B2S!C:C,C113)</f>
        <v>0</v>
      </c>
      <c r="H113" s="482">
        <f>SUMIF(TOP!C:C,C113,TOP!AD:AD)</f>
        <v>0</v>
      </c>
      <c r="I113" s="482">
        <f>SUMIF(LEG!C:C,C113,LEG!AD:AD)</f>
        <v>0</v>
      </c>
      <c r="J113" s="482">
        <f>SUMIF(MBC!C:C,C113,MBC!X:X)</f>
        <v>0</v>
      </c>
      <c r="K113" s="482">
        <f>SUMIF(JIF!C:C,C113,JIF!X:X)</f>
        <v>0</v>
      </c>
      <c r="L113" s="482">
        <f>SUMIF(INT!C:C,C113,INT!X:X)</f>
        <v>0</v>
      </c>
      <c r="M113" s="482">
        <f>SUMIF(BET!C:C,C113,BET!X:X)</f>
        <v>0</v>
      </c>
      <c r="N113" s="482">
        <f>SUMIF(SPA!C:C,C113,SPA!X:X)</f>
        <v>0</v>
      </c>
      <c r="O113" s="147">
        <f>SUM(E113:N113)</f>
        <v>0</v>
      </c>
      <c r="P113" s="148">
        <f>SUMIFS(PSP!AT:AT,PSP!D:D,C113)</f>
        <v>0</v>
      </c>
      <c r="Q113" s="102">
        <f t="shared" si="9"/>
        <v>0</v>
      </c>
    </row>
    <row r="114" spans="2:17" s="98" customFormat="1" ht="15" customHeight="1">
      <c r="B114" s="1">
        <v>103</v>
      </c>
      <c r="C114" s="1" t="s">
        <v>976</v>
      </c>
      <c r="D114" s="1" t="s">
        <v>1349</v>
      </c>
      <c r="E114" s="481">
        <f>SUMIFS(OFM!BE:BE,OFM!C:C,C114)</f>
        <v>0</v>
      </c>
      <c r="F114" s="481">
        <f>SUMIFS(FAM!BG:BG,FAM!E:E,C114)</f>
        <v>0</v>
      </c>
      <c r="G114" s="482">
        <f>SUMIFS(B2S!AG:AG,B2S!C:C,C114)</f>
        <v>0</v>
      </c>
      <c r="H114" s="482">
        <f>SUMIF(TOP!C:C,C114,TOP!AD:AD)</f>
        <v>0</v>
      </c>
      <c r="I114" s="482">
        <f>SUMIF(LEG!C:C,C114,LEG!AD:AD)</f>
        <v>0</v>
      </c>
      <c r="J114" s="482">
        <f>SUMIF(MBC!C:C,C114,MBC!X:X)</f>
        <v>0</v>
      </c>
      <c r="K114" s="482">
        <f>SUMIF(JIF!C:C,C114,JIF!X:X)</f>
        <v>0</v>
      </c>
      <c r="L114" s="482">
        <f>SUMIF(INT!C:C,C114,INT!X:X)</f>
        <v>0</v>
      </c>
      <c r="M114" s="482">
        <f>SUMIF(BET!C:C,C114,BET!X:X)</f>
        <v>0</v>
      </c>
      <c r="N114" s="482">
        <f>SUMIF(SPA!C:C,C114,SPA!X:X)</f>
        <v>0</v>
      </c>
      <c r="O114" s="147">
        <f>SUM(E114:N114)</f>
        <v>0</v>
      </c>
      <c r="P114" s="148">
        <f>SUMIFS(PSP!AT:AT,PSP!D:D,C114)</f>
        <v>0</v>
      </c>
      <c r="Q114" s="102">
        <f t="shared" si="9"/>
        <v>0</v>
      </c>
    </row>
    <row r="115" spans="2:17" s="98" customFormat="1" ht="15" customHeight="1">
      <c r="B115" s="1">
        <v>104</v>
      </c>
      <c r="C115" s="1" t="s">
        <v>977</v>
      </c>
      <c r="D115" s="1" t="s">
        <v>1349</v>
      </c>
      <c r="E115" s="481">
        <f>SUMIFS(OFM!BE:BE,OFM!C:C,C115)</f>
        <v>0</v>
      </c>
      <c r="F115" s="481">
        <f>SUMIFS(FAM!BG:BG,FAM!E:E,C115)</f>
        <v>0</v>
      </c>
      <c r="G115" s="482">
        <f>SUMIFS(B2S!AG:AG,B2S!C:C,C115)</f>
        <v>0</v>
      </c>
      <c r="H115" s="482">
        <f>SUMIF(TOP!C:C,C115,TOP!AD:AD)</f>
        <v>0</v>
      </c>
      <c r="I115" s="482">
        <f>SUMIF(LEG!C:C,C115,LEG!AD:AD)</f>
        <v>0</v>
      </c>
      <c r="J115" s="482">
        <f>SUMIF(MBC!C:C,C115,MBC!X:X)</f>
        <v>0</v>
      </c>
      <c r="K115" s="482">
        <f>SUMIF(JIF!C:C,C115,JIF!X:X)</f>
        <v>0</v>
      </c>
      <c r="L115" s="482">
        <f>SUMIF(INT!C:C,C115,INT!X:X)</f>
        <v>0</v>
      </c>
      <c r="M115" s="482">
        <f>SUMIF(BET!C:C,C115,BET!X:X)</f>
        <v>0</v>
      </c>
      <c r="N115" s="482">
        <f>SUMIF(SPA!C:C,C115,SPA!X:X)</f>
        <v>0</v>
      </c>
      <c r="O115" s="147">
        <f>SUM(E115:N115)</f>
        <v>0</v>
      </c>
      <c r="P115" s="148">
        <f>SUMIFS(PSP!AT:AT,PSP!D:D,C115)</f>
        <v>0</v>
      </c>
      <c r="Q115" s="102">
        <f t="shared" si="9"/>
        <v>0</v>
      </c>
    </row>
    <row r="116" spans="2:17" s="98" customFormat="1" ht="15" customHeight="1">
      <c r="B116" s="1">
        <v>105</v>
      </c>
      <c r="C116" s="1" t="s">
        <v>978</v>
      </c>
      <c r="D116" s="1" t="s">
        <v>1349</v>
      </c>
      <c r="E116" s="481">
        <f>SUMIFS(OFM!BE:BE,OFM!C:C,C116)</f>
        <v>0</v>
      </c>
      <c r="F116" s="481">
        <f>SUMIFS(FAM!BG:BG,FAM!E:E,C116)</f>
        <v>0</v>
      </c>
      <c r="G116" s="482">
        <f>SUMIFS(B2S!AG:AG,B2S!C:C,C116)</f>
        <v>0</v>
      </c>
      <c r="H116" s="482">
        <f>SUMIF(TOP!C:C,C116,TOP!AD:AD)</f>
        <v>0</v>
      </c>
      <c r="I116" s="482">
        <f>SUMIF(LEG!C:C,C116,LEG!AD:AD)</f>
        <v>0</v>
      </c>
      <c r="J116" s="482">
        <f>SUMIF(MBC!C:C,C116,MBC!X:X)</f>
        <v>0</v>
      </c>
      <c r="K116" s="482">
        <f>SUMIF(JIF!C:C,C116,JIF!X:X)</f>
        <v>0</v>
      </c>
      <c r="L116" s="482">
        <f>SUMIF(INT!C:C,C116,INT!X:X)</f>
        <v>0</v>
      </c>
      <c r="M116" s="482">
        <f>SUMIF(BET!C:C,C116,BET!X:X)</f>
        <v>0</v>
      </c>
      <c r="N116" s="482">
        <f>SUMIF(SPA!C:C,C116,SPA!X:X)</f>
        <v>0</v>
      </c>
      <c r="O116" s="147">
        <f>SUM(E116:N116)</f>
        <v>0</v>
      </c>
      <c r="P116" s="148">
        <f>SUMIFS(PSP!AT:AT,PSP!D:D,C116)</f>
        <v>0</v>
      </c>
      <c r="Q116" s="102">
        <f t="shared" si="9"/>
        <v>0</v>
      </c>
    </row>
    <row r="117" spans="2:17" s="98" customFormat="1" ht="15" customHeight="1">
      <c r="B117" s="1">
        <v>106</v>
      </c>
      <c r="C117" s="1" t="s">
        <v>979</v>
      </c>
      <c r="D117" s="1" t="s">
        <v>1349</v>
      </c>
      <c r="E117" s="481">
        <f>SUMIFS(OFM!BE:BE,OFM!C:C,C117)</f>
        <v>0</v>
      </c>
      <c r="F117" s="481">
        <f>SUMIFS(FAM!BG:BG,FAM!E:E,C117)</f>
        <v>0</v>
      </c>
      <c r="G117" s="482">
        <f>SUMIFS(B2S!AG:AG,B2S!C:C,C117)</f>
        <v>0</v>
      </c>
      <c r="H117" s="482">
        <f>SUMIF(TOP!C:C,C117,TOP!AD:AD)</f>
        <v>0</v>
      </c>
      <c r="I117" s="482">
        <f>SUMIF(LEG!C:C,C117,LEG!AD:AD)</f>
        <v>0</v>
      </c>
      <c r="J117" s="482">
        <f>SUMIF(MBC!C:C,C117,MBC!X:X)</f>
        <v>0</v>
      </c>
      <c r="K117" s="482">
        <f>SUMIF(JIF!C:C,C117,JIF!X:X)</f>
        <v>0</v>
      </c>
      <c r="L117" s="482">
        <f>SUMIF(INT!C:C,C117,INT!X:X)</f>
        <v>0</v>
      </c>
      <c r="M117" s="482">
        <f>SUMIF(BET!C:C,C117,BET!X:X)</f>
        <v>0</v>
      </c>
      <c r="N117" s="482">
        <f>SUMIF(SPA!C:C,C117,SPA!X:X)</f>
        <v>0</v>
      </c>
      <c r="O117" s="147">
        <f>SUM(E117:N117)</f>
        <v>0</v>
      </c>
      <c r="P117" s="148">
        <f>SUMIFS(PSP!AT:AT,PSP!D:D,C117)</f>
        <v>0</v>
      </c>
      <c r="Q117" s="102">
        <f t="shared" si="9"/>
        <v>0</v>
      </c>
    </row>
    <row r="118" spans="2:17" s="98" customFormat="1" ht="15" customHeight="1">
      <c r="B118" s="1">
        <v>107</v>
      </c>
      <c r="C118" s="1" t="s">
        <v>980</v>
      </c>
      <c r="D118" s="1" t="s">
        <v>1349</v>
      </c>
      <c r="E118" s="481">
        <f>SUMIFS(OFM!BE:BE,OFM!C:C,C118)</f>
        <v>0</v>
      </c>
      <c r="F118" s="481">
        <f>SUMIFS(FAM!BG:BG,FAM!E:E,C118)</f>
        <v>0</v>
      </c>
      <c r="G118" s="482">
        <f>SUMIFS(B2S!AG:AG,B2S!C:C,C118)</f>
        <v>0</v>
      </c>
      <c r="H118" s="482">
        <f>SUMIF(TOP!C:C,C118,TOP!AD:AD)</f>
        <v>0</v>
      </c>
      <c r="I118" s="482">
        <f>SUMIF(LEG!C:C,C118,LEG!AD:AD)</f>
        <v>0</v>
      </c>
      <c r="J118" s="482">
        <f>SUMIF(MBC!C:C,C118,MBC!X:X)</f>
        <v>0</v>
      </c>
      <c r="K118" s="482">
        <f>SUMIF(JIF!C:C,C118,JIF!X:X)</f>
        <v>0</v>
      </c>
      <c r="L118" s="482">
        <f>SUMIF(INT!C:C,C118,INT!X:X)</f>
        <v>0</v>
      </c>
      <c r="M118" s="482">
        <f>SUMIF(BET!C:C,C118,BET!X:X)</f>
        <v>0</v>
      </c>
      <c r="N118" s="482">
        <f>SUMIF(SPA!C:C,C118,SPA!X:X)</f>
        <v>0</v>
      </c>
      <c r="O118" s="147">
        <f>SUM(E118:N118)</f>
        <v>0</v>
      </c>
      <c r="P118" s="148">
        <f>SUMIFS(PSP!AT:AT,PSP!D:D,C118)</f>
        <v>0</v>
      </c>
      <c r="Q118" s="102">
        <f t="shared" si="9"/>
        <v>0</v>
      </c>
    </row>
    <row r="119" spans="2:17" s="98" customFormat="1" ht="15" customHeight="1">
      <c r="B119" s="1">
        <v>108</v>
      </c>
      <c r="C119" s="1" t="s">
        <v>981</v>
      </c>
      <c r="D119" s="1" t="s">
        <v>1349</v>
      </c>
      <c r="E119" s="481">
        <f>SUMIFS(OFM!BE:BE,OFM!C:C,C119)</f>
        <v>0</v>
      </c>
      <c r="F119" s="481">
        <f>SUMIFS(FAM!BG:BG,FAM!E:E,C119)</f>
        <v>0</v>
      </c>
      <c r="G119" s="482">
        <f>SUMIFS(B2S!AG:AG,B2S!C:C,C119)</f>
        <v>0</v>
      </c>
      <c r="H119" s="482">
        <f>SUMIF(TOP!C:C,C119,TOP!AD:AD)</f>
        <v>0</v>
      </c>
      <c r="I119" s="482">
        <f>SUMIF(LEG!C:C,C119,LEG!AD:AD)</f>
        <v>0</v>
      </c>
      <c r="J119" s="482">
        <f>SUMIF(MBC!C:C,C119,MBC!X:X)</f>
        <v>0</v>
      </c>
      <c r="K119" s="482">
        <f>SUMIF(JIF!C:C,C119,JIF!X:X)</f>
        <v>0</v>
      </c>
      <c r="L119" s="482">
        <f>SUMIF(INT!C:C,C119,INT!X:X)</f>
        <v>0</v>
      </c>
      <c r="M119" s="482">
        <f>SUMIF(BET!C:C,C119,BET!X:X)</f>
        <v>0</v>
      </c>
      <c r="N119" s="482">
        <f>SUMIF(SPA!C:C,C119,SPA!X:X)</f>
        <v>0</v>
      </c>
      <c r="O119" s="147">
        <f>SUM(E119:N119)</f>
        <v>0</v>
      </c>
      <c r="P119" s="148">
        <f>SUMIFS(PSP!AT:AT,PSP!D:D,C119)</f>
        <v>0</v>
      </c>
      <c r="Q119" s="102">
        <f t="shared" si="9"/>
        <v>0</v>
      </c>
    </row>
    <row r="120" spans="2:17" s="98" customFormat="1" ht="15" customHeight="1">
      <c r="B120" s="1">
        <v>109</v>
      </c>
      <c r="C120" s="1" t="s">
        <v>982</v>
      </c>
      <c r="D120" s="1" t="s">
        <v>1349</v>
      </c>
      <c r="E120" s="481">
        <f>SUMIFS(OFM!BE:BE,OFM!C:C,C120)</f>
        <v>0</v>
      </c>
      <c r="F120" s="481">
        <f>SUMIFS(FAM!BG:BG,FAM!E:E,C120)</f>
        <v>0</v>
      </c>
      <c r="G120" s="482">
        <f>SUMIFS(B2S!AG:AG,B2S!C:C,C120)</f>
        <v>0</v>
      </c>
      <c r="H120" s="482">
        <f>SUMIF(TOP!C:C,C120,TOP!AD:AD)</f>
        <v>0</v>
      </c>
      <c r="I120" s="482">
        <f>SUMIF(LEG!C:C,C120,LEG!AD:AD)</f>
        <v>0</v>
      </c>
      <c r="J120" s="482">
        <f>SUMIF(MBC!C:C,C120,MBC!X:X)</f>
        <v>0</v>
      </c>
      <c r="K120" s="482">
        <f>SUMIF(JIF!C:C,C120,JIF!X:X)</f>
        <v>0</v>
      </c>
      <c r="L120" s="482">
        <f>SUMIF(INT!C:C,C120,INT!X:X)</f>
        <v>0</v>
      </c>
      <c r="M120" s="482">
        <f>SUMIF(BET!C:C,C120,BET!X:X)</f>
        <v>0</v>
      </c>
      <c r="N120" s="482">
        <f>SUMIF(SPA!C:C,C120,SPA!X:X)</f>
        <v>0</v>
      </c>
      <c r="O120" s="147">
        <f>SUM(E120:N120)</f>
        <v>0</v>
      </c>
      <c r="P120" s="148">
        <f>SUMIFS(PSP!AT:AT,PSP!D:D,C120)</f>
        <v>0</v>
      </c>
      <c r="Q120" s="102">
        <f t="shared" si="9"/>
        <v>0</v>
      </c>
    </row>
    <row r="121" spans="2:17" s="98" customFormat="1" ht="15" customHeight="1">
      <c r="B121" s="1">
        <v>110</v>
      </c>
      <c r="C121" s="1" t="s">
        <v>983</v>
      </c>
      <c r="D121" s="1" t="s">
        <v>1349</v>
      </c>
      <c r="E121" s="481">
        <f>SUMIFS(OFM!BE:BE,OFM!C:C,C121)</f>
        <v>0</v>
      </c>
      <c r="F121" s="481">
        <f>SUMIFS(FAM!BG:BG,FAM!E:E,C121)</f>
        <v>0</v>
      </c>
      <c r="G121" s="482">
        <f>SUMIFS(B2S!AG:AG,B2S!C:C,C121)</f>
        <v>0</v>
      </c>
      <c r="H121" s="482">
        <f>SUMIF(TOP!C:C,C121,TOP!AD:AD)</f>
        <v>0</v>
      </c>
      <c r="I121" s="482">
        <f>SUMIF(LEG!C:C,C121,LEG!AD:AD)</f>
        <v>0</v>
      </c>
      <c r="J121" s="482">
        <f>SUMIF(MBC!C:C,C121,MBC!X:X)</f>
        <v>0</v>
      </c>
      <c r="K121" s="482">
        <f>SUMIF(JIF!C:C,C121,JIF!X:X)</f>
        <v>0</v>
      </c>
      <c r="L121" s="482">
        <f>SUMIF(INT!C:C,C121,INT!X:X)</f>
        <v>0</v>
      </c>
      <c r="M121" s="482">
        <f>SUMIF(BET!C:C,C121,BET!X:X)</f>
        <v>0</v>
      </c>
      <c r="N121" s="482">
        <f>SUMIF(SPA!C:C,C121,SPA!X:X)</f>
        <v>0</v>
      </c>
      <c r="O121" s="147">
        <f>SUM(E121:N121)</f>
        <v>0</v>
      </c>
      <c r="P121" s="148">
        <f>SUMIFS(PSP!AT:AT,PSP!D:D,C121)</f>
        <v>0</v>
      </c>
      <c r="Q121" s="102">
        <f t="shared" si="9"/>
        <v>0</v>
      </c>
    </row>
    <row r="122" spans="2:17" s="98" customFormat="1" ht="15" customHeight="1">
      <c r="B122" s="1">
        <v>111</v>
      </c>
      <c r="C122" s="1" t="s">
        <v>984</v>
      </c>
      <c r="D122" s="1" t="s">
        <v>1349</v>
      </c>
      <c r="E122" s="481">
        <f>SUMIFS(OFM!BE:BE,OFM!C:C,C122)</f>
        <v>0</v>
      </c>
      <c r="F122" s="481">
        <f>SUMIFS(FAM!BG:BG,FAM!E:E,C122)</f>
        <v>0</v>
      </c>
      <c r="G122" s="482">
        <f>SUMIFS(B2S!AG:AG,B2S!C:C,C122)</f>
        <v>0</v>
      </c>
      <c r="H122" s="482">
        <f>SUMIF(TOP!C:C,C122,TOP!AD:AD)</f>
        <v>0</v>
      </c>
      <c r="I122" s="482">
        <f>SUMIF(LEG!C:C,C122,LEG!AD:AD)</f>
        <v>0</v>
      </c>
      <c r="J122" s="482">
        <f>SUMIF(MBC!C:C,C122,MBC!X:X)</f>
        <v>0</v>
      </c>
      <c r="K122" s="482">
        <f>SUMIF(JIF!C:C,C122,JIF!X:X)</f>
        <v>0</v>
      </c>
      <c r="L122" s="482">
        <f>SUMIF(INT!C:C,C122,INT!X:X)</f>
        <v>0</v>
      </c>
      <c r="M122" s="482">
        <f>SUMIF(BET!C:C,C122,BET!X:X)</f>
        <v>0</v>
      </c>
      <c r="N122" s="482">
        <f>SUMIF(SPA!C:C,C122,SPA!X:X)</f>
        <v>0</v>
      </c>
      <c r="O122" s="147">
        <f>SUM(E122:N122)</f>
        <v>0</v>
      </c>
      <c r="P122" s="148">
        <f>SUMIFS(PSP!AT:AT,PSP!D:D,C122)</f>
        <v>0</v>
      </c>
      <c r="Q122" s="102">
        <f t="shared" si="9"/>
        <v>0</v>
      </c>
    </row>
    <row r="123" spans="2:17" s="98" customFormat="1" ht="15" customHeight="1">
      <c r="B123" s="1">
        <v>112</v>
      </c>
      <c r="C123" s="1" t="s">
        <v>985</v>
      </c>
      <c r="D123" s="1" t="s">
        <v>1349</v>
      </c>
      <c r="E123" s="481">
        <f>SUMIFS(OFM!BE:BE,OFM!C:C,C123)</f>
        <v>0</v>
      </c>
      <c r="F123" s="481">
        <f>SUMIFS(FAM!BG:BG,FAM!E:E,C123)</f>
        <v>0</v>
      </c>
      <c r="G123" s="482">
        <f>SUMIFS(B2S!AG:AG,B2S!C:C,C123)</f>
        <v>0</v>
      </c>
      <c r="H123" s="482">
        <f>SUMIF(TOP!C:C,C123,TOP!AD:AD)</f>
        <v>0</v>
      </c>
      <c r="I123" s="482">
        <f>SUMIF(LEG!C:C,C123,LEG!AD:AD)</f>
        <v>0</v>
      </c>
      <c r="J123" s="482">
        <f>SUMIF(MBC!C:C,C123,MBC!X:X)</f>
        <v>0</v>
      </c>
      <c r="K123" s="482">
        <f>SUMIF(JIF!C:C,C123,JIF!X:X)</f>
        <v>0</v>
      </c>
      <c r="L123" s="482">
        <f>SUMIF(INT!C:C,C123,INT!X:X)</f>
        <v>0</v>
      </c>
      <c r="M123" s="482">
        <f>SUMIF(BET!C:C,C123,BET!X:X)</f>
        <v>0</v>
      </c>
      <c r="N123" s="482">
        <f>SUMIF(SPA!C:C,C123,SPA!X:X)</f>
        <v>0</v>
      </c>
      <c r="O123" s="147">
        <f>SUM(E123:N123)</f>
        <v>0</v>
      </c>
      <c r="P123" s="148">
        <f>SUMIFS(PSP!AT:AT,PSP!D:D,C123)</f>
        <v>0</v>
      </c>
      <c r="Q123" s="102">
        <f t="shared" si="9"/>
        <v>0</v>
      </c>
    </row>
    <row r="124" spans="2:17" s="98" customFormat="1" ht="15" customHeight="1">
      <c r="B124" s="1">
        <v>113</v>
      </c>
      <c r="C124" s="1" t="s">
        <v>986</v>
      </c>
      <c r="D124" s="1" t="s">
        <v>1349</v>
      </c>
      <c r="E124" s="481">
        <f>SUMIFS(OFM!BE:BE,OFM!C:C,C124)</f>
        <v>0</v>
      </c>
      <c r="F124" s="481">
        <f>SUMIFS(FAM!BG:BG,FAM!E:E,C124)</f>
        <v>0</v>
      </c>
      <c r="G124" s="482">
        <f>SUMIFS(B2S!AG:AG,B2S!C:C,C124)</f>
        <v>0</v>
      </c>
      <c r="H124" s="482">
        <f>SUMIF(TOP!C:C,C124,TOP!AD:AD)</f>
        <v>0</v>
      </c>
      <c r="I124" s="482">
        <f>SUMIF(LEG!C:C,C124,LEG!AD:AD)</f>
        <v>0</v>
      </c>
      <c r="J124" s="482">
        <f>SUMIF(MBC!C:C,C124,MBC!X:X)</f>
        <v>0</v>
      </c>
      <c r="K124" s="482">
        <f>SUMIF(JIF!C:C,C124,JIF!X:X)</f>
        <v>0</v>
      </c>
      <c r="L124" s="482">
        <f>SUMIF(INT!C:C,C124,INT!X:X)</f>
        <v>0</v>
      </c>
      <c r="M124" s="482">
        <f>SUMIF(BET!C:C,C124,BET!X:X)</f>
        <v>0</v>
      </c>
      <c r="N124" s="482">
        <f>SUMIF(SPA!C:C,C124,SPA!X:X)</f>
        <v>0</v>
      </c>
      <c r="O124" s="147">
        <f>SUM(E124:N124)</f>
        <v>0</v>
      </c>
      <c r="P124" s="148">
        <f>SUMIFS(PSP!AT:AT,PSP!D:D,C124)</f>
        <v>0</v>
      </c>
      <c r="Q124" s="102">
        <f t="shared" si="9"/>
        <v>0</v>
      </c>
    </row>
    <row r="125" spans="2:17" s="98" customFormat="1" ht="15" customHeight="1">
      <c r="B125" s="1">
        <v>114</v>
      </c>
      <c r="C125" s="1" t="s">
        <v>987</v>
      </c>
      <c r="D125" s="1" t="s">
        <v>1349</v>
      </c>
      <c r="E125" s="481">
        <f>SUMIFS(OFM!BE:BE,OFM!C:C,C125)</f>
        <v>0</v>
      </c>
      <c r="F125" s="481">
        <f>SUMIFS(FAM!BG:BG,FAM!E:E,C125)</f>
        <v>0</v>
      </c>
      <c r="G125" s="482">
        <f>SUMIFS(B2S!AG:AG,B2S!C:C,C125)</f>
        <v>0</v>
      </c>
      <c r="H125" s="482">
        <f>SUMIF(TOP!C:C,C125,TOP!AD:AD)</f>
        <v>0</v>
      </c>
      <c r="I125" s="482">
        <f>SUMIF(LEG!C:C,C125,LEG!AD:AD)</f>
        <v>0</v>
      </c>
      <c r="J125" s="482">
        <f>SUMIF(MBC!C:C,C125,MBC!X:X)</f>
        <v>0</v>
      </c>
      <c r="K125" s="482">
        <f>SUMIF(JIF!C:C,C125,JIF!X:X)</f>
        <v>0</v>
      </c>
      <c r="L125" s="482">
        <f>SUMIF(INT!C:C,C125,INT!X:X)</f>
        <v>0</v>
      </c>
      <c r="M125" s="482">
        <f>SUMIF(BET!C:C,C125,BET!X:X)</f>
        <v>0</v>
      </c>
      <c r="N125" s="482">
        <f>SUMIF(SPA!C:C,C125,SPA!X:X)</f>
        <v>0</v>
      </c>
      <c r="O125" s="147">
        <f>SUM(E125:N125)</f>
        <v>0</v>
      </c>
      <c r="P125" s="148">
        <f>SUMIFS(PSP!AT:AT,PSP!D:D,C125)</f>
        <v>0</v>
      </c>
      <c r="Q125" s="102">
        <f t="shared" si="9"/>
        <v>0</v>
      </c>
    </row>
    <row r="126" spans="2:17" s="98" customFormat="1" ht="15" customHeight="1">
      <c r="B126" s="1">
        <v>115</v>
      </c>
      <c r="C126" s="1" t="s">
        <v>988</v>
      </c>
      <c r="D126" s="1" t="s">
        <v>1349</v>
      </c>
      <c r="E126" s="481">
        <f>SUMIFS(OFM!BE:BE,OFM!C:C,C126)</f>
        <v>0</v>
      </c>
      <c r="F126" s="481">
        <f>SUMIFS(FAM!BG:BG,FAM!E:E,C126)</f>
        <v>0</v>
      </c>
      <c r="G126" s="482">
        <f>SUMIFS(B2S!AG:AG,B2S!C:C,C126)</f>
        <v>0</v>
      </c>
      <c r="H126" s="482">
        <f>SUMIF(TOP!C:C,C126,TOP!AD:AD)</f>
        <v>0</v>
      </c>
      <c r="I126" s="482">
        <f>SUMIF(LEG!C:C,C126,LEG!AD:AD)</f>
        <v>0</v>
      </c>
      <c r="J126" s="482">
        <f>SUMIF(MBC!C:C,C126,MBC!X:X)</f>
        <v>0</v>
      </c>
      <c r="K126" s="482">
        <f>SUMIF(JIF!C:C,C126,JIF!X:X)</f>
        <v>0</v>
      </c>
      <c r="L126" s="482">
        <f>SUMIF(INT!C:C,C126,INT!X:X)</f>
        <v>0</v>
      </c>
      <c r="M126" s="482">
        <f>SUMIF(BET!C:C,C126,BET!X:X)</f>
        <v>0</v>
      </c>
      <c r="N126" s="482">
        <f>SUMIF(SPA!C:C,C126,SPA!X:X)</f>
        <v>0</v>
      </c>
      <c r="O126" s="147">
        <f>SUM(E126:N126)</f>
        <v>0</v>
      </c>
      <c r="P126" s="148">
        <f>SUMIFS(PSP!AT:AT,PSP!D:D,C126)</f>
        <v>0</v>
      </c>
      <c r="Q126" s="102">
        <f t="shared" si="9"/>
        <v>0</v>
      </c>
    </row>
    <row r="127" spans="2:17" s="98" customFormat="1" ht="15" customHeight="1">
      <c r="B127" s="1">
        <v>116</v>
      </c>
      <c r="C127" s="1" t="s">
        <v>989</v>
      </c>
      <c r="D127" s="1" t="s">
        <v>1349</v>
      </c>
      <c r="E127" s="481">
        <f>SUMIFS(OFM!BE:BE,OFM!C:C,C127)</f>
        <v>0</v>
      </c>
      <c r="F127" s="481">
        <f>SUMIFS(FAM!BG:BG,FAM!E:E,C127)</f>
        <v>0</v>
      </c>
      <c r="G127" s="482">
        <f>SUMIFS(B2S!AG:AG,B2S!C:C,C127)</f>
        <v>0</v>
      </c>
      <c r="H127" s="482">
        <f>SUMIF(TOP!C:C,C127,TOP!AD:AD)</f>
        <v>0</v>
      </c>
      <c r="I127" s="482">
        <f>SUMIF(LEG!C:C,C127,LEG!AD:AD)</f>
        <v>0</v>
      </c>
      <c r="J127" s="482">
        <f>SUMIF(MBC!C:C,C127,MBC!X:X)</f>
        <v>0</v>
      </c>
      <c r="K127" s="482">
        <f>SUMIF(JIF!C:C,C127,JIF!X:X)</f>
        <v>0</v>
      </c>
      <c r="L127" s="482">
        <f>SUMIF(INT!C:C,C127,INT!X:X)</f>
        <v>0</v>
      </c>
      <c r="M127" s="482">
        <f>SUMIF(BET!C:C,C127,BET!X:X)</f>
        <v>0</v>
      </c>
      <c r="N127" s="482">
        <f>SUMIF(SPA!C:C,C127,SPA!X:X)</f>
        <v>0</v>
      </c>
      <c r="O127" s="147">
        <f>SUM(E127:N127)</f>
        <v>0</v>
      </c>
      <c r="P127" s="148">
        <f>SUMIFS(PSP!AT:AT,PSP!D:D,C127)</f>
        <v>0</v>
      </c>
      <c r="Q127" s="102">
        <f t="shared" si="9"/>
        <v>0</v>
      </c>
    </row>
    <row r="128" spans="2:17" s="98" customFormat="1" ht="15" customHeight="1">
      <c r="B128" s="1">
        <v>117</v>
      </c>
      <c r="C128" s="1" t="s">
        <v>990</v>
      </c>
      <c r="D128" s="1" t="s">
        <v>1349</v>
      </c>
      <c r="E128" s="481">
        <f>SUMIFS(OFM!BE:BE,OFM!C:C,C128)</f>
        <v>0</v>
      </c>
      <c r="F128" s="481">
        <f>SUMIFS(FAM!BG:BG,FAM!E:E,C128)</f>
        <v>0</v>
      </c>
      <c r="G128" s="482">
        <f>SUMIFS(B2S!AG:AG,B2S!C:C,C128)</f>
        <v>0</v>
      </c>
      <c r="H128" s="482">
        <f>SUMIF(TOP!C:C,C128,TOP!AD:AD)</f>
        <v>0</v>
      </c>
      <c r="I128" s="482">
        <f>SUMIF(LEG!C:C,C128,LEG!AD:AD)</f>
        <v>0</v>
      </c>
      <c r="J128" s="482">
        <f>SUMIF(MBC!C:C,C128,MBC!X:X)</f>
        <v>0</v>
      </c>
      <c r="K128" s="482">
        <f>SUMIF(JIF!C:C,C128,JIF!X:X)</f>
        <v>0</v>
      </c>
      <c r="L128" s="482">
        <f>SUMIF(INT!C:C,C128,INT!X:X)</f>
        <v>0</v>
      </c>
      <c r="M128" s="482">
        <f>SUMIF(BET!C:C,C128,BET!X:X)</f>
        <v>0</v>
      </c>
      <c r="N128" s="482">
        <f>SUMIF(SPA!C:C,C128,SPA!X:X)</f>
        <v>0</v>
      </c>
      <c r="O128" s="147">
        <f>SUM(E128:N128)</f>
        <v>0</v>
      </c>
      <c r="P128" s="148">
        <f>SUMIFS(PSP!AT:AT,PSP!D:D,C128)</f>
        <v>0</v>
      </c>
      <c r="Q128" s="102">
        <f t="shared" si="9"/>
        <v>0</v>
      </c>
    </row>
    <row r="129" spans="2:17" ht="15" customHeight="1">
      <c r="B129" s="70">
        <v>118</v>
      </c>
      <c r="C129" s="70" t="s">
        <v>991</v>
      </c>
      <c r="D129" s="70" t="s">
        <v>1038</v>
      </c>
      <c r="E129" s="71">
        <f>SUMIFS(OFM!BE:BE,OFM!C:C,C129)</f>
        <v>0</v>
      </c>
      <c r="F129" s="71">
        <f>SUMIFS(FAM!BG:BG,FAM!E:E,C129)</f>
        <v>0</v>
      </c>
      <c r="G129" s="181">
        <f>SUMIFS(B2S!AG:AG,B2S!C:C,C129)</f>
        <v>0</v>
      </c>
      <c r="H129" s="181">
        <f>SUMIF(TOP!C:C,C129,TOP!AD:AD)</f>
        <v>0</v>
      </c>
      <c r="I129" s="181">
        <f>SUMIF(LEG!C:C,C129,LEG!AD:AD)</f>
        <v>0</v>
      </c>
      <c r="J129" s="181">
        <f>SUMIF(MBC!C:C,C129,MBC!X:X)</f>
        <v>0</v>
      </c>
      <c r="K129" s="181">
        <f>SUMIF(JIF!C:C,C129,JIF!X:X)</f>
        <v>0</v>
      </c>
      <c r="L129" s="181">
        <f>SUMIF(INT!C:C,C129,INT!X:X)</f>
        <v>0</v>
      </c>
      <c r="M129" s="181">
        <f>SUMIF(BET!C:C,C129,BET!X:X)</f>
        <v>0</v>
      </c>
      <c r="N129" s="181">
        <f>SUMIF(SPA!C:C,C129,SPA!X:X)</f>
        <v>0</v>
      </c>
      <c r="O129" s="182">
        <f>SUM(E129:N129)</f>
        <v>0</v>
      </c>
      <c r="P129" s="148">
        <f>SUMIFS(PSP!AT:AT,PSP!D:D,C129)</f>
        <v>0</v>
      </c>
      <c r="Q129" s="182">
        <f t="shared" si="9"/>
        <v>0</v>
      </c>
    </row>
    <row r="130" spans="2:17" s="98" customFormat="1" ht="15" customHeight="1">
      <c r="B130" s="1">
        <v>119</v>
      </c>
      <c r="C130" s="1" t="s">
        <v>992</v>
      </c>
      <c r="D130" s="1" t="s">
        <v>1349</v>
      </c>
      <c r="E130" s="481">
        <f>SUMIFS(OFM!BE:BE,OFM!C:C,C130)</f>
        <v>0</v>
      </c>
      <c r="F130" s="481">
        <f>SUMIFS(FAM!BG:BG,FAM!E:E,C130)</f>
        <v>0</v>
      </c>
      <c r="G130" s="482">
        <f>SUMIFS(B2S!AG:AG,B2S!C:C,C130)</f>
        <v>0</v>
      </c>
      <c r="H130" s="482">
        <f>SUMIF(TOP!C:C,C130,TOP!AD:AD)</f>
        <v>0</v>
      </c>
      <c r="I130" s="482">
        <f>SUMIF(LEG!C:C,C130,LEG!AD:AD)</f>
        <v>0</v>
      </c>
      <c r="J130" s="482">
        <f>SUMIF(MBC!C:C,C130,MBC!X:X)</f>
        <v>0</v>
      </c>
      <c r="K130" s="482">
        <f>SUMIF(JIF!C:C,C130,JIF!X:X)</f>
        <v>0</v>
      </c>
      <c r="L130" s="482">
        <f>SUMIF(INT!C:C,C130,INT!X:X)</f>
        <v>0</v>
      </c>
      <c r="M130" s="482">
        <f>SUMIF(BET!C:C,C130,BET!X:X)</f>
        <v>0</v>
      </c>
      <c r="N130" s="482">
        <f>SUMIF(SPA!C:C,C130,SPA!X:X)</f>
        <v>0</v>
      </c>
      <c r="O130" s="147">
        <f>SUM(E130:N130)</f>
        <v>0</v>
      </c>
      <c r="P130" s="148">
        <f>SUMIFS(PSP!AT:AT,PSP!D:D,C130)</f>
        <v>0</v>
      </c>
      <c r="Q130" s="102">
        <f t="shared" si="9"/>
        <v>0</v>
      </c>
    </row>
    <row r="131" spans="2:17" s="98" customFormat="1" ht="15" customHeight="1">
      <c r="B131" s="1">
        <v>120</v>
      </c>
      <c r="C131" s="1" t="s">
        <v>993</v>
      </c>
      <c r="D131" s="1" t="s">
        <v>1349</v>
      </c>
      <c r="E131" s="481">
        <f>SUMIFS(OFM!BE:BE,OFM!C:C,C131)</f>
        <v>0</v>
      </c>
      <c r="F131" s="481">
        <f>SUMIFS(FAM!BG:BG,FAM!E:E,C131)</f>
        <v>0</v>
      </c>
      <c r="G131" s="482">
        <f>SUMIFS(B2S!AG:AG,B2S!C:C,C131)</f>
        <v>0</v>
      </c>
      <c r="H131" s="482">
        <f>SUMIF(TOP!C:C,C131,TOP!AD:AD)</f>
        <v>0</v>
      </c>
      <c r="I131" s="482">
        <f>SUMIF(LEG!C:C,C131,LEG!AD:AD)</f>
        <v>0</v>
      </c>
      <c r="J131" s="482">
        <f>SUMIF(MBC!C:C,C131,MBC!X:X)</f>
        <v>0</v>
      </c>
      <c r="K131" s="482">
        <f>SUMIF(JIF!C:C,C131,JIF!X:X)</f>
        <v>0</v>
      </c>
      <c r="L131" s="482">
        <f>SUMIF(INT!C:C,C131,INT!X:X)</f>
        <v>0</v>
      </c>
      <c r="M131" s="482">
        <f>SUMIF(BET!C:C,C131,BET!X:X)</f>
        <v>0</v>
      </c>
      <c r="N131" s="482">
        <f>SUMIF(SPA!C:C,C131,SPA!X:X)</f>
        <v>0</v>
      </c>
      <c r="O131" s="147">
        <f>SUM(E131:N131)</f>
        <v>0</v>
      </c>
      <c r="P131" s="148">
        <f>SUMIFS(PSP!AT:AT,PSP!D:D,C131)</f>
        <v>0</v>
      </c>
      <c r="Q131" s="102">
        <f t="shared" si="9"/>
        <v>0</v>
      </c>
    </row>
    <row r="132" spans="2:17" s="98" customFormat="1" ht="15" customHeight="1">
      <c r="B132" s="1">
        <v>121</v>
      </c>
      <c r="C132" s="1" t="s">
        <v>994</v>
      </c>
      <c r="D132" s="1" t="s">
        <v>1349</v>
      </c>
      <c r="E132" s="481">
        <f>SUMIFS(OFM!BE:BE,OFM!C:C,C132)</f>
        <v>0</v>
      </c>
      <c r="F132" s="481">
        <f>SUMIFS(FAM!BG:BG,FAM!E:E,C132)</f>
        <v>0</v>
      </c>
      <c r="G132" s="482">
        <f>SUMIFS(B2S!AG:AG,B2S!C:C,C132)</f>
        <v>0</v>
      </c>
      <c r="H132" s="482">
        <f>SUMIF(TOP!C:C,C132,TOP!AD:AD)</f>
        <v>0</v>
      </c>
      <c r="I132" s="482">
        <f>SUMIF(LEG!C:C,C132,LEG!AD:AD)</f>
        <v>0</v>
      </c>
      <c r="J132" s="482">
        <f>SUMIF(MBC!C:C,C132,MBC!X:X)</f>
        <v>0</v>
      </c>
      <c r="K132" s="482">
        <f>SUMIF(JIF!C:C,C132,JIF!X:X)</f>
        <v>0</v>
      </c>
      <c r="L132" s="482">
        <f>SUMIF(INT!C:C,C132,INT!X:X)</f>
        <v>0</v>
      </c>
      <c r="M132" s="482">
        <f>SUMIF(BET!C:C,C132,BET!X:X)</f>
        <v>0</v>
      </c>
      <c r="N132" s="482">
        <f>SUMIF(SPA!C:C,C132,SPA!X:X)</f>
        <v>0</v>
      </c>
      <c r="O132" s="147">
        <f>SUM(E132:N132)</f>
        <v>0</v>
      </c>
      <c r="P132" s="148">
        <f>SUMIFS(PSP!AT:AT,PSP!D:D,C132)</f>
        <v>0</v>
      </c>
      <c r="Q132" s="102">
        <f t="shared" si="9"/>
        <v>0</v>
      </c>
    </row>
    <row r="133" spans="2:17" s="98" customFormat="1" ht="15" customHeight="1">
      <c r="B133" s="1">
        <v>122</v>
      </c>
      <c r="C133" s="1" t="s">
        <v>995</v>
      </c>
      <c r="D133" s="1" t="s">
        <v>1349</v>
      </c>
      <c r="E133" s="481">
        <f>SUMIFS(OFM!BE:BE,OFM!C:C,C133)</f>
        <v>0</v>
      </c>
      <c r="F133" s="481">
        <f>SUMIFS(FAM!BG:BG,FAM!E:E,C133)</f>
        <v>0</v>
      </c>
      <c r="G133" s="482">
        <f>SUMIFS(B2S!AG:AG,B2S!C:C,C133)</f>
        <v>0</v>
      </c>
      <c r="H133" s="482">
        <f>SUMIF(TOP!C:C,C133,TOP!AD:AD)</f>
        <v>0</v>
      </c>
      <c r="I133" s="482">
        <f>SUMIF(LEG!C:C,C133,LEG!AD:AD)</f>
        <v>0</v>
      </c>
      <c r="J133" s="482">
        <f>SUMIF(MBC!C:C,C133,MBC!X:X)</f>
        <v>0</v>
      </c>
      <c r="K133" s="482">
        <f>SUMIF(JIF!C:C,C133,JIF!X:X)</f>
        <v>0</v>
      </c>
      <c r="L133" s="482">
        <f>SUMIF(INT!C:C,C133,INT!X:X)</f>
        <v>0</v>
      </c>
      <c r="M133" s="482">
        <f>SUMIF(BET!C:C,C133,BET!X:X)</f>
        <v>0</v>
      </c>
      <c r="N133" s="482">
        <f>SUMIF(SPA!C:C,C133,SPA!X:X)</f>
        <v>0</v>
      </c>
      <c r="O133" s="147">
        <f>SUM(E133:N133)</f>
        <v>0</v>
      </c>
      <c r="P133" s="148">
        <f>SUMIFS(PSP!AT:AT,PSP!D:D,C133)</f>
        <v>0</v>
      </c>
      <c r="Q133" s="102">
        <f t="shared" si="9"/>
        <v>0</v>
      </c>
    </row>
    <row r="134" spans="2:17" s="98" customFormat="1" ht="15" customHeight="1">
      <c r="B134" s="1">
        <v>123</v>
      </c>
      <c r="C134" s="1" t="s">
        <v>996</v>
      </c>
      <c r="D134" s="1" t="s">
        <v>1349</v>
      </c>
      <c r="E134" s="481">
        <f>SUMIFS(OFM!BE:BE,OFM!C:C,C134)</f>
        <v>0</v>
      </c>
      <c r="F134" s="481">
        <f>SUMIFS(FAM!BG:BG,FAM!E:E,C134)</f>
        <v>0</v>
      </c>
      <c r="G134" s="482">
        <f>SUMIFS(B2S!AG:AG,B2S!C:C,C134)</f>
        <v>0</v>
      </c>
      <c r="H134" s="482">
        <f>SUMIF(TOP!C:C,C134,TOP!AD:AD)</f>
        <v>0</v>
      </c>
      <c r="I134" s="482">
        <f>SUMIF(LEG!C:C,C134,LEG!AD:AD)</f>
        <v>0</v>
      </c>
      <c r="J134" s="482">
        <f>SUMIF(MBC!C:C,C134,MBC!X:X)</f>
        <v>0</v>
      </c>
      <c r="K134" s="482">
        <f>SUMIF(JIF!C:C,C134,JIF!X:X)</f>
        <v>0</v>
      </c>
      <c r="L134" s="482">
        <f>SUMIF(INT!C:C,C134,INT!X:X)</f>
        <v>0</v>
      </c>
      <c r="M134" s="482">
        <f>SUMIF(BET!C:C,C134,BET!X:X)</f>
        <v>0</v>
      </c>
      <c r="N134" s="482">
        <f>SUMIF(SPA!C:C,C134,SPA!X:X)</f>
        <v>0</v>
      </c>
      <c r="O134" s="147">
        <f>SUM(E134:N134)</f>
        <v>0</v>
      </c>
      <c r="P134" s="148">
        <f>SUMIFS(PSP!AT:AT,PSP!D:D,C134)</f>
        <v>0</v>
      </c>
      <c r="Q134" s="102">
        <f t="shared" si="9"/>
        <v>0</v>
      </c>
    </row>
    <row r="135" spans="2:17" s="98" customFormat="1" ht="15" customHeight="1">
      <c r="B135" s="1">
        <v>124</v>
      </c>
      <c r="C135" s="1" t="s">
        <v>997</v>
      </c>
      <c r="D135" s="1" t="s">
        <v>1349</v>
      </c>
      <c r="E135" s="481">
        <f>SUMIFS(OFM!BE:BE,OFM!C:C,C135)</f>
        <v>0</v>
      </c>
      <c r="F135" s="481">
        <f>SUMIFS(FAM!BG:BG,FAM!E:E,C135)</f>
        <v>0</v>
      </c>
      <c r="G135" s="482">
        <f>SUMIFS(B2S!AG:AG,B2S!C:C,C135)</f>
        <v>0</v>
      </c>
      <c r="H135" s="482">
        <f>SUMIF(TOP!C:C,C135,TOP!AD:AD)</f>
        <v>0</v>
      </c>
      <c r="I135" s="482">
        <f>SUMIF(LEG!C:C,C135,LEG!AD:AD)</f>
        <v>0</v>
      </c>
      <c r="J135" s="482">
        <f>SUMIF(MBC!C:C,C135,MBC!X:X)</f>
        <v>0</v>
      </c>
      <c r="K135" s="482">
        <f>SUMIF(JIF!C:C,C135,JIF!X:X)</f>
        <v>0</v>
      </c>
      <c r="L135" s="482">
        <f>SUMIF(INT!C:C,C135,INT!X:X)</f>
        <v>0</v>
      </c>
      <c r="M135" s="482">
        <f>SUMIF(BET!C:C,C135,BET!X:X)</f>
        <v>0</v>
      </c>
      <c r="N135" s="482">
        <f>SUMIF(SPA!C:C,C135,SPA!X:X)</f>
        <v>0</v>
      </c>
      <c r="O135" s="147">
        <f>SUM(E135:N135)</f>
        <v>0</v>
      </c>
      <c r="P135" s="148">
        <f>SUMIFS(PSP!AT:AT,PSP!D:D,C135)</f>
        <v>0</v>
      </c>
      <c r="Q135" s="102">
        <f t="shared" si="9"/>
        <v>0</v>
      </c>
    </row>
    <row r="136" spans="2:17" s="98" customFormat="1" ht="15" customHeight="1">
      <c r="B136" s="1">
        <v>125</v>
      </c>
      <c r="C136" s="1" t="s">
        <v>998</v>
      </c>
      <c r="D136" s="1" t="s">
        <v>1349</v>
      </c>
      <c r="E136" s="481">
        <f>SUMIFS(OFM!BE:BE,OFM!C:C,C136)</f>
        <v>0</v>
      </c>
      <c r="F136" s="481">
        <f>SUMIFS(FAM!BG:BG,FAM!E:E,C136)</f>
        <v>0</v>
      </c>
      <c r="G136" s="482">
        <f>SUMIFS(B2S!AG:AG,B2S!C:C,C136)</f>
        <v>0</v>
      </c>
      <c r="H136" s="482">
        <f>SUMIF(TOP!C:C,C136,TOP!AD:AD)</f>
        <v>0</v>
      </c>
      <c r="I136" s="482">
        <f>SUMIF(LEG!C:C,C136,LEG!AD:AD)</f>
        <v>0</v>
      </c>
      <c r="J136" s="482">
        <f>SUMIF(MBC!C:C,C136,MBC!X:X)</f>
        <v>0</v>
      </c>
      <c r="K136" s="482">
        <f>SUMIF(JIF!C:C,C136,JIF!X:X)</f>
        <v>0</v>
      </c>
      <c r="L136" s="482">
        <f>SUMIF(INT!C:C,C136,INT!X:X)</f>
        <v>0</v>
      </c>
      <c r="M136" s="482">
        <f>SUMIF(BET!C:C,C136,BET!X:X)</f>
        <v>0</v>
      </c>
      <c r="N136" s="482">
        <f>SUMIF(SPA!C:C,C136,SPA!X:X)</f>
        <v>0</v>
      </c>
      <c r="O136" s="147">
        <f>SUM(E136:N136)</f>
        <v>0</v>
      </c>
      <c r="P136" s="148">
        <f>SUMIFS(PSP!AT:AT,PSP!D:D,C136)</f>
        <v>0</v>
      </c>
      <c r="Q136" s="102">
        <f t="shared" si="9"/>
        <v>0</v>
      </c>
    </row>
    <row r="137" spans="2:17" s="98" customFormat="1" ht="15" customHeight="1">
      <c r="B137" s="1">
        <v>126</v>
      </c>
      <c r="C137" s="1" t="s">
        <v>999</v>
      </c>
      <c r="D137" s="1" t="s">
        <v>1349</v>
      </c>
      <c r="E137" s="481">
        <f>SUMIFS(OFM!BE:BE,OFM!C:C,C137)</f>
        <v>0</v>
      </c>
      <c r="F137" s="481">
        <f>SUMIFS(FAM!BG:BG,FAM!E:E,C137)</f>
        <v>0</v>
      </c>
      <c r="G137" s="482">
        <f>SUMIFS(B2S!AG:AG,B2S!C:C,C137)</f>
        <v>0</v>
      </c>
      <c r="H137" s="482">
        <f>SUMIF(TOP!C:C,C137,TOP!AD:AD)</f>
        <v>0</v>
      </c>
      <c r="I137" s="482">
        <f>SUMIF(LEG!C:C,C137,LEG!AD:AD)</f>
        <v>0</v>
      </c>
      <c r="J137" s="482">
        <f>SUMIF(MBC!C:C,C137,MBC!X:X)</f>
        <v>0</v>
      </c>
      <c r="K137" s="482">
        <f>SUMIF(JIF!C:C,C137,JIF!X:X)</f>
        <v>0</v>
      </c>
      <c r="L137" s="482">
        <f>SUMIF(INT!C:C,C137,INT!X:X)</f>
        <v>0</v>
      </c>
      <c r="M137" s="482">
        <f>SUMIF(BET!C:C,C137,BET!X:X)</f>
        <v>0</v>
      </c>
      <c r="N137" s="482">
        <f>SUMIF(SPA!C:C,C137,SPA!X:X)</f>
        <v>0</v>
      </c>
      <c r="O137" s="147">
        <f>SUM(E137:N137)</f>
        <v>0</v>
      </c>
      <c r="P137" s="148">
        <f>SUMIFS(PSP!AT:AT,PSP!D:D,C137)</f>
        <v>0</v>
      </c>
      <c r="Q137" s="102">
        <f t="shared" si="9"/>
        <v>0</v>
      </c>
    </row>
    <row r="138" spans="2:17" s="98" customFormat="1" ht="15" customHeight="1">
      <c r="B138" s="1">
        <v>127</v>
      </c>
      <c r="C138" s="1" t="s">
        <v>1000</v>
      </c>
      <c r="D138" s="1" t="s">
        <v>1349</v>
      </c>
      <c r="E138" s="481">
        <f>SUMIFS(OFM!BE:BE,OFM!C:C,C138)</f>
        <v>0</v>
      </c>
      <c r="F138" s="481">
        <f>SUMIFS(FAM!BG:BG,FAM!E:E,C138)</f>
        <v>0</v>
      </c>
      <c r="G138" s="482">
        <f>SUMIFS(B2S!AG:AG,B2S!C:C,C138)</f>
        <v>0</v>
      </c>
      <c r="H138" s="482">
        <f>SUMIF(TOP!C:C,C138,TOP!AD:AD)</f>
        <v>0</v>
      </c>
      <c r="I138" s="482">
        <f>SUMIF(LEG!C:C,C138,LEG!AD:AD)</f>
        <v>0</v>
      </c>
      <c r="J138" s="482">
        <f>SUMIF(MBC!C:C,C138,MBC!X:X)</f>
        <v>0</v>
      </c>
      <c r="K138" s="482">
        <f>SUMIF(JIF!C:C,C138,JIF!X:X)</f>
        <v>0</v>
      </c>
      <c r="L138" s="482">
        <f>SUMIF(INT!C:C,C138,INT!X:X)</f>
        <v>0</v>
      </c>
      <c r="M138" s="482">
        <f>SUMIF(BET!C:C,C138,BET!X:X)</f>
        <v>0</v>
      </c>
      <c r="N138" s="482">
        <f>SUMIF(SPA!C:C,C138,SPA!X:X)</f>
        <v>0</v>
      </c>
      <c r="O138" s="147">
        <f>SUM(E138:N138)</f>
        <v>0</v>
      </c>
      <c r="P138" s="148">
        <f>SUMIFS(PSP!AT:AT,PSP!D:D,C138)</f>
        <v>0</v>
      </c>
      <c r="Q138" s="102">
        <f t="shared" ref="Q138:Q169" si="10">SUM(O138:P138)</f>
        <v>0</v>
      </c>
    </row>
    <row r="139" spans="2:17" s="98" customFormat="1" ht="15" customHeight="1">
      <c r="B139" s="1">
        <v>128</v>
      </c>
      <c r="C139" s="1" t="s">
        <v>1001</v>
      </c>
      <c r="D139" s="1" t="s">
        <v>1349</v>
      </c>
      <c r="E139" s="481">
        <f>SUMIFS(OFM!BE:BE,OFM!C:C,C139)</f>
        <v>0</v>
      </c>
      <c r="F139" s="481">
        <f>SUMIFS(FAM!BG:BG,FAM!E:E,C139)</f>
        <v>0</v>
      </c>
      <c r="G139" s="482">
        <f>SUMIFS(B2S!AG:AG,B2S!C:C,C139)</f>
        <v>0</v>
      </c>
      <c r="H139" s="482">
        <f>SUMIF(TOP!C:C,C139,TOP!AD:AD)</f>
        <v>0</v>
      </c>
      <c r="I139" s="482">
        <f>SUMIF(LEG!C:C,C139,LEG!AD:AD)</f>
        <v>0</v>
      </c>
      <c r="J139" s="482">
        <f>SUMIF(MBC!C:C,C139,MBC!X:X)</f>
        <v>0</v>
      </c>
      <c r="K139" s="482">
        <f>SUMIF(JIF!C:C,C139,JIF!X:X)</f>
        <v>0</v>
      </c>
      <c r="L139" s="482">
        <f>SUMIF(INT!C:C,C139,INT!X:X)</f>
        <v>0</v>
      </c>
      <c r="M139" s="482">
        <f>SUMIF(BET!C:C,C139,BET!X:X)</f>
        <v>0</v>
      </c>
      <c r="N139" s="482">
        <f>SUMIF(SPA!C:C,C139,SPA!X:X)</f>
        <v>0</v>
      </c>
      <c r="O139" s="147">
        <f>SUM(E139:N139)</f>
        <v>0</v>
      </c>
      <c r="P139" s="148">
        <f>SUMIFS(PSP!AT:AT,PSP!D:D,C139)</f>
        <v>0</v>
      </c>
      <c r="Q139" s="102">
        <f t="shared" si="10"/>
        <v>0</v>
      </c>
    </row>
    <row r="140" spans="2:17" s="98" customFormat="1" ht="15" customHeight="1">
      <c r="B140" s="1">
        <v>129</v>
      </c>
      <c r="C140" s="1" t="s">
        <v>1002</v>
      </c>
      <c r="D140" s="1" t="s">
        <v>1349</v>
      </c>
      <c r="E140" s="481">
        <f>SUMIFS(OFM!BE:BE,OFM!C:C,C140)</f>
        <v>0</v>
      </c>
      <c r="F140" s="481">
        <f>SUMIFS(FAM!BG:BG,FAM!E:E,C140)</f>
        <v>0</v>
      </c>
      <c r="G140" s="482">
        <f>SUMIFS(B2S!AG:AG,B2S!C:C,C140)</f>
        <v>0</v>
      </c>
      <c r="H140" s="482">
        <f>SUMIF(TOP!C:C,C140,TOP!AD:AD)</f>
        <v>0</v>
      </c>
      <c r="I140" s="482">
        <f>SUMIF(LEG!C:C,C140,LEG!AD:AD)</f>
        <v>0</v>
      </c>
      <c r="J140" s="482">
        <f>SUMIF(MBC!C:C,C140,MBC!X:X)</f>
        <v>0</v>
      </c>
      <c r="K140" s="482">
        <f>SUMIF(JIF!C:C,C140,JIF!X:X)</f>
        <v>0</v>
      </c>
      <c r="L140" s="482">
        <f>SUMIF(INT!C:C,C140,INT!X:X)</f>
        <v>0</v>
      </c>
      <c r="M140" s="482">
        <f>SUMIF(BET!C:C,C140,BET!X:X)</f>
        <v>0</v>
      </c>
      <c r="N140" s="482">
        <f>SUMIF(SPA!C:C,C140,SPA!X:X)</f>
        <v>0</v>
      </c>
      <c r="O140" s="147">
        <f>SUM(E140:N140)</f>
        <v>0</v>
      </c>
      <c r="P140" s="148">
        <f>SUMIFS(PSP!AT:AT,PSP!D:D,C140)</f>
        <v>0</v>
      </c>
      <c r="Q140" s="102">
        <f t="shared" si="10"/>
        <v>0</v>
      </c>
    </row>
    <row r="141" spans="2:17" s="98" customFormat="1" ht="15" customHeight="1">
      <c r="B141" s="1">
        <v>130</v>
      </c>
      <c r="C141" s="1" t="s">
        <v>1003</v>
      </c>
      <c r="D141" s="1" t="s">
        <v>1349</v>
      </c>
      <c r="E141" s="481">
        <f>SUMIFS(OFM!BE:BE,OFM!C:C,C141)</f>
        <v>0</v>
      </c>
      <c r="F141" s="481">
        <f>SUMIFS(FAM!BG:BG,FAM!E:E,C141)</f>
        <v>0</v>
      </c>
      <c r="G141" s="482">
        <f>SUMIFS(B2S!AG:AG,B2S!C:C,C141)</f>
        <v>0</v>
      </c>
      <c r="H141" s="482">
        <f>SUMIF(TOP!C:C,C141,TOP!AD:AD)</f>
        <v>0</v>
      </c>
      <c r="I141" s="482">
        <f>SUMIF(LEG!C:C,C141,LEG!AD:AD)</f>
        <v>0</v>
      </c>
      <c r="J141" s="482">
        <f>SUMIF(MBC!C:C,C141,MBC!X:X)</f>
        <v>0</v>
      </c>
      <c r="K141" s="482">
        <f>SUMIF(JIF!C:C,C141,JIF!X:X)</f>
        <v>0</v>
      </c>
      <c r="L141" s="482">
        <f>SUMIF(INT!C:C,C141,INT!X:X)</f>
        <v>0</v>
      </c>
      <c r="M141" s="482">
        <f>SUMIF(BET!C:C,C141,BET!X:X)</f>
        <v>0</v>
      </c>
      <c r="N141" s="482">
        <f>SUMIF(SPA!C:C,C141,SPA!X:X)</f>
        <v>0</v>
      </c>
      <c r="O141" s="147">
        <f>SUM(E141:N141)</f>
        <v>0</v>
      </c>
      <c r="P141" s="148">
        <f>SUMIFS(PSP!AT:AT,PSP!D:D,C141)</f>
        <v>0</v>
      </c>
      <c r="Q141" s="102">
        <f t="shared" si="10"/>
        <v>0</v>
      </c>
    </row>
    <row r="142" spans="2:17" s="98" customFormat="1" ht="15" customHeight="1">
      <c r="B142" s="1">
        <v>131</v>
      </c>
      <c r="C142" s="1" t="s">
        <v>1004</v>
      </c>
      <c r="D142" s="1" t="s">
        <v>1349</v>
      </c>
      <c r="E142" s="481">
        <f>SUMIFS(OFM!BE:BE,OFM!C:C,C142)</f>
        <v>0</v>
      </c>
      <c r="F142" s="481">
        <f>SUMIFS(FAM!BG:BG,FAM!E:E,C142)</f>
        <v>0</v>
      </c>
      <c r="G142" s="482">
        <f>SUMIFS(B2S!AG:AG,B2S!C:C,C142)</f>
        <v>0</v>
      </c>
      <c r="H142" s="482">
        <f>SUMIF(TOP!C:C,C142,TOP!AD:AD)</f>
        <v>0</v>
      </c>
      <c r="I142" s="482">
        <f>SUMIF(LEG!C:C,C142,LEG!AD:AD)</f>
        <v>0</v>
      </c>
      <c r="J142" s="482">
        <f>SUMIF(MBC!C:C,C142,MBC!X:X)</f>
        <v>0</v>
      </c>
      <c r="K142" s="482">
        <f>SUMIF(JIF!C:C,C142,JIF!X:X)</f>
        <v>0</v>
      </c>
      <c r="L142" s="482">
        <f>SUMIF(INT!C:C,C142,INT!X:X)</f>
        <v>0</v>
      </c>
      <c r="M142" s="482">
        <f>SUMIF(BET!C:C,C142,BET!X:X)</f>
        <v>0</v>
      </c>
      <c r="N142" s="482">
        <f>SUMIF(SPA!C:C,C142,SPA!X:X)</f>
        <v>0</v>
      </c>
      <c r="O142" s="147">
        <f>SUM(E142:N142)</f>
        <v>0</v>
      </c>
      <c r="P142" s="148">
        <f>SUMIFS(PSP!AT:AT,PSP!D:D,C142)</f>
        <v>0</v>
      </c>
      <c r="Q142" s="102">
        <f t="shared" si="10"/>
        <v>0</v>
      </c>
    </row>
    <row r="143" spans="2:17" s="98" customFormat="1" ht="15" customHeight="1">
      <c r="B143" s="1">
        <v>132</v>
      </c>
      <c r="C143" s="1" t="s">
        <v>1005</v>
      </c>
      <c r="D143" s="1" t="s">
        <v>1349</v>
      </c>
      <c r="E143" s="481">
        <f>SUMIFS(OFM!BE:BE,OFM!C:C,C143)</f>
        <v>0</v>
      </c>
      <c r="F143" s="481">
        <f>SUMIFS(FAM!BG:BG,FAM!E:E,C143)</f>
        <v>0</v>
      </c>
      <c r="G143" s="482">
        <f>SUMIFS(B2S!AG:AG,B2S!C:C,C143)</f>
        <v>0</v>
      </c>
      <c r="H143" s="482">
        <f>SUMIF(TOP!C:C,C143,TOP!AD:AD)</f>
        <v>0</v>
      </c>
      <c r="I143" s="482">
        <f>SUMIF(LEG!C:C,C143,LEG!AD:AD)</f>
        <v>0</v>
      </c>
      <c r="J143" s="482">
        <f>SUMIF(MBC!C:C,C143,MBC!X:X)</f>
        <v>0</v>
      </c>
      <c r="K143" s="482">
        <f>SUMIF(JIF!C:C,C143,JIF!X:X)</f>
        <v>0</v>
      </c>
      <c r="L143" s="482">
        <f>SUMIF(INT!C:C,C143,INT!X:X)</f>
        <v>0</v>
      </c>
      <c r="M143" s="482">
        <f>SUMIF(BET!C:C,C143,BET!X:X)</f>
        <v>0</v>
      </c>
      <c r="N143" s="482">
        <f>SUMIF(SPA!C:C,C143,SPA!X:X)</f>
        <v>0</v>
      </c>
      <c r="O143" s="147">
        <f>SUM(E143:N143)</f>
        <v>0</v>
      </c>
      <c r="P143" s="148">
        <f>SUMIFS(PSP!AT:AT,PSP!D:D,C143)</f>
        <v>0</v>
      </c>
      <c r="Q143" s="102">
        <f t="shared" si="10"/>
        <v>0</v>
      </c>
    </row>
    <row r="144" spans="2:17" s="98" customFormat="1" ht="15" customHeight="1">
      <c r="B144" s="1">
        <v>133</v>
      </c>
      <c r="C144" s="1" t="s">
        <v>1006</v>
      </c>
      <c r="D144" s="1" t="s">
        <v>1349</v>
      </c>
      <c r="E144" s="481">
        <f>SUMIFS(OFM!BE:BE,OFM!C:C,C144)</f>
        <v>0</v>
      </c>
      <c r="F144" s="481">
        <f>SUMIFS(FAM!BG:BG,FAM!E:E,C144)</f>
        <v>0</v>
      </c>
      <c r="G144" s="482">
        <f>SUMIFS(B2S!AG:AG,B2S!C:C,C144)</f>
        <v>0</v>
      </c>
      <c r="H144" s="482">
        <f>SUMIF(TOP!C:C,C144,TOP!AD:AD)</f>
        <v>0</v>
      </c>
      <c r="I144" s="482">
        <f>SUMIF(LEG!C:C,C144,LEG!AD:AD)</f>
        <v>0</v>
      </c>
      <c r="J144" s="482">
        <f>SUMIF(MBC!C:C,C144,MBC!X:X)</f>
        <v>0</v>
      </c>
      <c r="K144" s="482">
        <f>SUMIF(JIF!C:C,C144,JIF!X:X)</f>
        <v>0</v>
      </c>
      <c r="L144" s="482">
        <f>SUMIF(INT!C:C,C144,INT!X:X)</f>
        <v>0</v>
      </c>
      <c r="M144" s="482">
        <f>SUMIF(BET!C:C,C144,BET!X:X)</f>
        <v>0</v>
      </c>
      <c r="N144" s="482">
        <f>SUMIF(SPA!C:C,C144,SPA!X:X)</f>
        <v>0</v>
      </c>
      <c r="O144" s="147">
        <f>SUM(E144:N144)</f>
        <v>0</v>
      </c>
      <c r="P144" s="148">
        <f>SUMIFS(PSP!AT:AT,PSP!D:D,C144)</f>
        <v>0</v>
      </c>
      <c r="Q144" s="102">
        <f t="shared" si="10"/>
        <v>0</v>
      </c>
    </row>
    <row r="145" spans="2:17" s="98" customFormat="1" ht="15" customHeight="1">
      <c r="B145" s="1">
        <v>134</v>
      </c>
      <c r="C145" s="1" t="s">
        <v>1007</v>
      </c>
      <c r="D145" s="1" t="s">
        <v>1349</v>
      </c>
      <c r="E145" s="481">
        <f>SUMIFS(OFM!BE:BE,OFM!C:C,C145)</f>
        <v>0</v>
      </c>
      <c r="F145" s="481">
        <f>SUMIFS(FAM!BG:BG,FAM!E:E,C145)</f>
        <v>0</v>
      </c>
      <c r="G145" s="482">
        <f>SUMIFS(B2S!AG:AG,B2S!C:C,C145)</f>
        <v>0</v>
      </c>
      <c r="H145" s="482">
        <f>SUMIF(TOP!C:C,C145,TOP!AD:AD)</f>
        <v>0</v>
      </c>
      <c r="I145" s="482">
        <f>SUMIF(LEG!C:C,C145,LEG!AD:AD)</f>
        <v>0</v>
      </c>
      <c r="J145" s="482">
        <f>SUMIF(MBC!C:C,C145,MBC!X:X)</f>
        <v>0</v>
      </c>
      <c r="K145" s="482">
        <f>SUMIF(JIF!C:C,C145,JIF!X:X)</f>
        <v>0</v>
      </c>
      <c r="L145" s="482">
        <f>SUMIF(INT!C:C,C145,INT!X:X)</f>
        <v>0</v>
      </c>
      <c r="M145" s="482">
        <f>SUMIF(BET!C:C,C145,BET!X:X)</f>
        <v>0</v>
      </c>
      <c r="N145" s="482">
        <f>SUMIF(SPA!C:C,C145,SPA!X:X)</f>
        <v>0</v>
      </c>
      <c r="O145" s="147">
        <f>SUM(E145:N145)</f>
        <v>0</v>
      </c>
      <c r="P145" s="148">
        <f>SUMIFS(PSP!AT:AT,PSP!D:D,C145)</f>
        <v>0</v>
      </c>
      <c r="Q145" s="102">
        <f t="shared" si="10"/>
        <v>0</v>
      </c>
    </row>
    <row r="146" spans="2:17" ht="15" customHeight="1">
      <c r="B146" s="70">
        <v>135</v>
      </c>
      <c r="C146" s="70" t="s">
        <v>1008</v>
      </c>
      <c r="D146" s="70" t="s">
        <v>1038</v>
      </c>
      <c r="E146" s="481">
        <f>SUMIFS(OFM!BE:BE,OFM!C:C,C146)</f>
        <v>0</v>
      </c>
      <c r="F146" s="481">
        <f>SUMIFS(FAM!BG:BG,FAM!E:E,C146)</f>
        <v>0</v>
      </c>
      <c r="G146" s="482">
        <f>SUMIFS(B2S!AG:AG,B2S!C:C,C146)</f>
        <v>0</v>
      </c>
      <c r="H146" s="482">
        <f>SUMIF(TOP!C:C,C146,TOP!AD:AD)</f>
        <v>0</v>
      </c>
      <c r="I146" s="482">
        <f>SUMIF(LEG!C:C,C146,LEG!AD:AD)</f>
        <v>0</v>
      </c>
      <c r="J146" s="482">
        <f>SUMIF(MBC!C:C,C146,MBC!X:X)</f>
        <v>0</v>
      </c>
      <c r="K146" s="482">
        <f>SUMIF(JIF!C:C,C146,JIF!X:X)</f>
        <v>0</v>
      </c>
      <c r="L146" s="482">
        <f>SUMIF(INT!C:C,C146,INT!X:X)</f>
        <v>0</v>
      </c>
      <c r="M146" s="482">
        <f>SUMIF(BET!C:C,C146,BET!X:X)</f>
        <v>0</v>
      </c>
      <c r="N146" s="482">
        <f>SUMIF(SPA!C:C,C146,SPA!X:X)</f>
        <v>0</v>
      </c>
      <c r="O146" s="147">
        <f>SUM(E146:N146)</f>
        <v>0</v>
      </c>
      <c r="P146" s="148">
        <f>SUMIFS(PSP!AT:AT,PSP!D:D,C146)</f>
        <v>0</v>
      </c>
      <c r="Q146" s="182">
        <f t="shared" si="10"/>
        <v>0</v>
      </c>
    </row>
    <row r="147" spans="2:17" ht="15" customHeight="1">
      <c r="B147" s="70">
        <v>136</v>
      </c>
      <c r="C147" s="70" t="s">
        <v>1009</v>
      </c>
      <c r="D147" s="70" t="s">
        <v>1038</v>
      </c>
      <c r="E147" s="481">
        <f>SUMIFS(OFM!BE:BE,OFM!C:C,C147)</f>
        <v>0</v>
      </c>
      <c r="F147" s="481">
        <f>SUMIFS(FAM!BG:BG,FAM!E:E,C147)</f>
        <v>0</v>
      </c>
      <c r="G147" s="482">
        <f>SUMIFS(B2S!AG:AG,B2S!C:C,C147)</f>
        <v>0</v>
      </c>
      <c r="H147" s="482">
        <f>SUMIF(TOP!C:C,C147,TOP!AD:AD)</f>
        <v>0</v>
      </c>
      <c r="I147" s="482">
        <f>SUMIF(LEG!C:C,C147,LEG!AD:AD)</f>
        <v>0</v>
      </c>
      <c r="J147" s="482">
        <f>SUMIF(MBC!C:C,C147,MBC!X:X)</f>
        <v>0</v>
      </c>
      <c r="K147" s="482">
        <f>SUMIF(JIF!C:C,C147,JIF!X:X)</f>
        <v>0</v>
      </c>
      <c r="L147" s="482">
        <f>SUMIF(INT!C:C,C147,INT!X:X)</f>
        <v>0</v>
      </c>
      <c r="M147" s="482">
        <f>SUMIF(BET!C:C,C147,BET!X:X)</f>
        <v>0</v>
      </c>
      <c r="N147" s="482">
        <f>SUMIF(SPA!C:C,C147,SPA!X:X)</f>
        <v>0</v>
      </c>
      <c r="O147" s="147">
        <f>SUM(E147:N147)</f>
        <v>0</v>
      </c>
      <c r="P147" s="148">
        <f>SUMIFS(PSP!AT:AT,PSP!D:D,C147)</f>
        <v>0</v>
      </c>
      <c r="Q147" s="182">
        <f t="shared" si="10"/>
        <v>0</v>
      </c>
    </row>
    <row r="148" spans="2:17" ht="15" customHeight="1">
      <c r="B148" s="70">
        <v>137</v>
      </c>
      <c r="C148" s="70" t="s">
        <v>1010</v>
      </c>
      <c r="D148" s="70" t="s">
        <v>1038</v>
      </c>
      <c r="E148" s="481">
        <f>SUMIFS(OFM!BE:BE,OFM!C:C,C148)</f>
        <v>0</v>
      </c>
      <c r="F148" s="481">
        <f>SUMIFS(FAM!BG:BG,FAM!E:E,C148)</f>
        <v>0</v>
      </c>
      <c r="G148" s="482">
        <f>SUMIFS(B2S!AG:AG,B2S!C:C,C148)</f>
        <v>0</v>
      </c>
      <c r="H148" s="482">
        <f>SUMIF(TOP!C:C,C148,TOP!AD:AD)</f>
        <v>0</v>
      </c>
      <c r="I148" s="482">
        <f>SUMIF(LEG!C:C,C148,LEG!AD:AD)</f>
        <v>0</v>
      </c>
      <c r="J148" s="482">
        <f>SUMIF(MBC!C:C,C148,MBC!X:X)</f>
        <v>0</v>
      </c>
      <c r="K148" s="482">
        <f>SUMIF(JIF!C:C,C148,JIF!X:X)</f>
        <v>0</v>
      </c>
      <c r="L148" s="482">
        <f>SUMIF(INT!C:C,C148,INT!X:X)</f>
        <v>0</v>
      </c>
      <c r="M148" s="482">
        <f>SUMIF(BET!C:C,C148,BET!X:X)</f>
        <v>0</v>
      </c>
      <c r="N148" s="482">
        <f>SUMIF(SPA!C:C,C148,SPA!X:X)</f>
        <v>0</v>
      </c>
      <c r="O148" s="147">
        <f>SUM(E148:N148)</f>
        <v>0</v>
      </c>
      <c r="P148" s="148">
        <f>SUMIFS(PSP!AT:AT,PSP!D:D,C148)</f>
        <v>0</v>
      </c>
      <c r="Q148" s="182">
        <f t="shared" si="10"/>
        <v>0</v>
      </c>
    </row>
    <row r="149" spans="2:17" s="98" customFormat="1" ht="15" customHeight="1">
      <c r="B149" s="1">
        <v>138</v>
      </c>
      <c r="C149" s="1" t="s">
        <v>1011</v>
      </c>
      <c r="D149" s="1" t="s">
        <v>1349</v>
      </c>
      <c r="E149" s="481">
        <f>SUMIFS(OFM!BE:BE,OFM!C:C,C149)</f>
        <v>0</v>
      </c>
      <c r="F149" s="481">
        <f>SUMIFS(FAM!BG:BG,FAM!E:E,C149)</f>
        <v>0</v>
      </c>
      <c r="G149" s="482">
        <f>SUMIFS(B2S!AG:AG,B2S!C:C,C149)</f>
        <v>0</v>
      </c>
      <c r="H149" s="482">
        <f>SUMIF(TOP!C:C,C149,TOP!AD:AD)</f>
        <v>0</v>
      </c>
      <c r="I149" s="482">
        <f>SUMIF(LEG!C:C,C149,LEG!AD:AD)</f>
        <v>0</v>
      </c>
      <c r="J149" s="482">
        <f>SUMIF(MBC!C:C,C149,MBC!X:X)</f>
        <v>0</v>
      </c>
      <c r="K149" s="482">
        <f>SUMIF(JIF!C:C,C149,JIF!X:X)</f>
        <v>0</v>
      </c>
      <c r="L149" s="482">
        <f>SUMIF(INT!C:C,C149,INT!X:X)</f>
        <v>0</v>
      </c>
      <c r="M149" s="482">
        <f>SUMIF(BET!C:C,C149,BET!X:X)</f>
        <v>0</v>
      </c>
      <c r="N149" s="482">
        <f>SUMIF(SPA!C:C,C149,SPA!X:X)</f>
        <v>0</v>
      </c>
      <c r="O149" s="147">
        <f>SUM(E149:N149)</f>
        <v>0</v>
      </c>
      <c r="P149" s="148">
        <f>SUMIFS(PSP!AT:AT,PSP!D:D,C149)</f>
        <v>0</v>
      </c>
      <c r="Q149" s="102">
        <f t="shared" si="10"/>
        <v>0</v>
      </c>
    </row>
    <row r="150" spans="2:17" s="98" customFormat="1" ht="15" customHeight="1">
      <c r="B150" s="1">
        <v>139</v>
      </c>
      <c r="C150" s="1" t="s">
        <v>1012</v>
      </c>
      <c r="D150" s="1" t="s">
        <v>1349</v>
      </c>
      <c r="E150" s="481">
        <f>SUMIFS(OFM!BE:BE,OFM!C:C,C150)</f>
        <v>0</v>
      </c>
      <c r="F150" s="481">
        <f>SUMIFS(FAM!BG:BG,FAM!E:E,C150)</f>
        <v>0</v>
      </c>
      <c r="G150" s="482">
        <f>SUMIFS(B2S!AG:AG,B2S!C:C,C150)</f>
        <v>0</v>
      </c>
      <c r="H150" s="482">
        <f>SUMIF(TOP!C:C,C150,TOP!AD:AD)</f>
        <v>0</v>
      </c>
      <c r="I150" s="482">
        <f>SUMIF(LEG!C:C,C150,LEG!AD:AD)</f>
        <v>0</v>
      </c>
      <c r="J150" s="482">
        <f>SUMIF(MBC!C:C,C150,MBC!X:X)</f>
        <v>0</v>
      </c>
      <c r="K150" s="482">
        <f>SUMIF(JIF!C:C,C150,JIF!X:X)</f>
        <v>0</v>
      </c>
      <c r="L150" s="482">
        <f>SUMIF(INT!C:C,C150,INT!X:X)</f>
        <v>0</v>
      </c>
      <c r="M150" s="482">
        <f>SUMIF(BET!C:C,C150,BET!X:X)</f>
        <v>0</v>
      </c>
      <c r="N150" s="482">
        <f>SUMIF(SPA!C:C,C150,SPA!X:X)</f>
        <v>0</v>
      </c>
      <c r="O150" s="147">
        <f>SUM(E150:N150)</f>
        <v>0</v>
      </c>
      <c r="P150" s="148">
        <f>SUMIFS(PSP!AT:AT,PSP!D:D,C150)</f>
        <v>0</v>
      </c>
      <c r="Q150" s="102">
        <f t="shared" si="10"/>
        <v>0</v>
      </c>
    </row>
    <row r="151" spans="2:17" s="98" customFormat="1" ht="15" customHeight="1">
      <c r="B151" s="1">
        <v>140</v>
      </c>
      <c r="C151" s="1" t="s">
        <v>1013</v>
      </c>
      <c r="D151" s="1" t="s">
        <v>1349</v>
      </c>
      <c r="E151" s="481">
        <f>SUMIFS(OFM!BE:BE,OFM!C:C,C151)</f>
        <v>0</v>
      </c>
      <c r="F151" s="481">
        <f>SUMIFS(FAM!BG:BG,FAM!E:E,C151)</f>
        <v>0</v>
      </c>
      <c r="G151" s="482">
        <f>SUMIFS(B2S!AG:AG,B2S!C:C,C151)</f>
        <v>0</v>
      </c>
      <c r="H151" s="482">
        <f>SUMIF(TOP!C:C,C151,TOP!AD:AD)</f>
        <v>0</v>
      </c>
      <c r="I151" s="482">
        <f>SUMIF(LEG!C:C,C151,LEG!AD:AD)</f>
        <v>0</v>
      </c>
      <c r="J151" s="482">
        <f>SUMIF(MBC!C:C,C151,MBC!X:X)</f>
        <v>0</v>
      </c>
      <c r="K151" s="482">
        <f>SUMIF(JIF!C:C,C151,JIF!X:X)</f>
        <v>0</v>
      </c>
      <c r="L151" s="482">
        <f>SUMIF(INT!C:C,C151,INT!X:X)</f>
        <v>0</v>
      </c>
      <c r="M151" s="482">
        <f>SUMIF(BET!C:C,C151,BET!X:X)</f>
        <v>0</v>
      </c>
      <c r="N151" s="482">
        <f>SUMIF(SPA!C:C,C151,SPA!X:X)</f>
        <v>0</v>
      </c>
      <c r="O151" s="147">
        <f>SUM(E151:N151)</f>
        <v>0</v>
      </c>
      <c r="P151" s="148">
        <f>SUMIFS(PSP!AT:AT,PSP!D:D,C151)</f>
        <v>0</v>
      </c>
      <c r="Q151" s="102">
        <f t="shared" si="10"/>
        <v>0</v>
      </c>
    </row>
    <row r="152" spans="2:17" s="98" customFormat="1" ht="15" customHeight="1">
      <c r="B152" s="1">
        <v>141</v>
      </c>
      <c r="C152" s="1" t="s">
        <v>1014</v>
      </c>
      <c r="D152" s="1" t="s">
        <v>1349</v>
      </c>
      <c r="E152" s="481">
        <f>SUMIFS(OFM!BE:BE,OFM!C:C,C152)</f>
        <v>0</v>
      </c>
      <c r="F152" s="481">
        <f>SUMIFS(FAM!BG:BG,FAM!E:E,C152)</f>
        <v>0</v>
      </c>
      <c r="G152" s="482">
        <f>SUMIFS(B2S!AG:AG,B2S!C:C,C152)</f>
        <v>0</v>
      </c>
      <c r="H152" s="482">
        <f>SUMIF(TOP!C:C,C152,TOP!AD:AD)</f>
        <v>0</v>
      </c>
      <c r="I152" s="482">
        <f>SUMIF(LEG!C:C,C152,LEG!AD:AD)</f>
        <v>0</v>
      </c>
      <c r="J152" s="482">
        <f>SUMIF(MBC!C:C,C152,MBC!X:X)</f>
        <v>0</v>
      </c>
      <c r="K152" s="482">
        <f>SUMIF(JIF!C:C,C152,JIF!X:X)</f>
        <v>0</v>
      </c>
      <c r="L152" s="482">
        <f>SUMIF(INT!C:C,C152,INT!X:X)</f>
        <v>0</v>
      </c>
      <c r="M152" s="482">
        <f>SUMIF(BET!C:C,C152,BET!X:X)</f>
        <v>0</v>
      </c>
      <c r="N152" s="482">
        <f>SUMIF(SPA!C:C,C152,SPA!X:X)</f>
        <v>0</v>
      </c>
      <c r="O152" s="147">
        <f>SUM(E152:N152)</f>
        <v>0</v>
      </c>
      <c r="P152" s="148">
        <f>SUMIFS(PSP!AT:AT,PSP!D:D,C152)</f>
        <v>0</v>
      </c>
      <c r="Q152" s="102">
        <f t="shared" si="10"/>
        <v>0</v>
      </c>
    </row>
    <row r="153" spans="2:17" s="98" customFormat="1" ht="15" customHeight="1">
      <c r="B153" s="1">
        <v>142</v>
      </c>
      <c r="C153" s="1" t="s">
        <v>1015</v>
      </c>
      <c r="D153" s="1" t="s">
        <v>1349</v>
      </c>
      <c r="E153" s="481">
        <f>SUMIFS(OFM!BE:BE,OFM!C:C,C153)</f>
        <v>0</v>
      </c>
      <c r="F153" s="481">
        <f>SUMIFS(FAM!BG:BG,FAM!E:E,C153)</f>
        <v>0</v>
      </c>
      <c r="G153" s="482">
        <f>SUMIFS(B2S!AG:AG,B2S!C:C,C153)</f>
        <v>0</v>
      </c>
      <c r="H153" s="482">
        <f>SUMIF(TOP!C:C,C153,TOP!AD:AD)</f>
        <v>0</v>
      </c>
      <c r="I153" s="482">
        <f>SUMIF(LEG!C:C,C153,LEG!AD:AD)</f>
        <v>0</v>
      </c>
      <c r="J153" s="482">
        <f>SUMIF(MBC!C:C,C153,MBC!X:X)</f>
        <v>0</v>
      </c>
      <c r="K153" s="482">
        <f>SUMIF(JIF!C:C,C153,JIF!X:X)</f>
        <v>0</v>
      </c>
      <c r="L153" s="482">
        <f>SUMIF(INT!C:C,C153,INT!X:X)</f>
        <v>0</v>
      </c>
      <c r="M153" s="482">
        <f>SUMIF(BET!C:C,C153,BET!X:X)</f>
        <v>0</v>
      </c>
      <c r="N153" s="482">
        <f>SUMIF(SPA!C:C,C153,SPA!X:X)</f>
        <v>0</v>
      </c>
      <c r="O153" s="147">
        <f>SUM(E153:N153)</f>
        <v>0</v>
      </c>
      <c r="P153" s="148">
        <f>SUMIFS(PSP!AT:AT,PSP!D:D,C153)</f>
        <v>0</v>
      </c>
      <c r="Q153" s="102">
        <f t="shared" si="10"/>
        <v>0</v>
      </c>
    </row>
    <row r="154" spans="2:17" s="98" customFormat="1" ht="15" customHeight="1">
      <c r="B154" s="1">
        <v>143</v>
      </c>
      <c r="C154" s="1" t="s">
        <v>1016</v>
      </c>
      <c r="D154" s="1" t="s">
        <v>1349</v>
      </c>
      <c r="E154" s="481">
        <f>SUMIFS(OFM!BE:BE,OFM!C:C,C154)</f>
        <v>0</v>
      </c>
      <c r="F154" s="481">
        <f>SUMIFS(FAM!BG:BG,FAM!E:E,C154)</f>
        <v>0</v>
      </c>
      <c r="G154" s="482">
        <f>SUMIFS(B2S!AG:AG,B2S!C:C,C154)</f>
        <v>0</v>
      </c>
      <c r="H154" s="482">
        <f>SUMIF(TOP!C:C,C154,TOP!AD:AD)</f>
        <v>0</v>
      </c>
      <c r="I154" s="482">
        <f>SUMIF(LEG!C:C,C154,LEG!AD:AD)</f>
        <v>0</v>
      </c>
      <c r="J154" s="482">
        <f>SUMIF(MBC!C:C,C154,MBC!X:X)</f>
        <v>0</v>
      </c>
      <c r="K154" s="482">
        <f>SUMIF(JIF!C:C,C154,JIF!X:X)</f>
        <v>0</v>
      </c>
      <c r="L154" s="482">
        <f>SUMIF(INT!C:C,C154,INT!X:X)</f>
        <v>0</v>
      </c>
      <c r="M154" s="482">
        <f>SUMIF(BET!C:C,C154,BET!X:X)</f>
        <v>0</v>
      </c>
      <c r="N154" s="482">
        <f>SUMIF(SPA!C:C,C154,SPA!X:X)</f>
        <v>0</v>
      </c>
      <c r="O154" s="147">
        <f>SUM(E154:N154)</f>
        <v>0</v>
      </c>
      <c r="P154" s="148">
        <f>SUMIFS(PSP!AT:AT,PSP!D:D,C154)</f>
        <v>0</v>
      </c>
      <c r="Q154" s="102">
        <f t="shared" si="10"/>
        <v>0</v>
      </c>
    </row>
    <row r="155" spans="2:17" s="98" customFormat="1" ht="15" customHeight="1">
      <c r="B155" s="1">
        <v>144</v>
      </c>
      <c r="C155" s="1" t="s">
        <v>1017</v>
      </c>
      <c r="D155" s="1" t="s">
        <v>1349</v>
      </c>
      <c r="E155" s="481">
        <f>SUMIFS(OFM!BE:BE,OFM!C:C,C155)</f>
        <v>0</v>
      </c>
      <c r="F155" s="481">
        <f>SUMIFS(FAM!BG:BG,FAM!E:E,C155)</f>
        <v>0</v>
      </c>
      <c r="G155" s="482">
        <f>SUMIFS(B2S!AG:AG,B2S!C:C,C155)</f>
        <v>0</v>
      </c>
      <c r="H155" s="482">
        <f>SUMIF(TOP!C:C,C155,TOP!AD:AD)</f>
        <v>0</v>
      </c>
      <c r="I155" s="482">
        <f>SUMIF(LEG!C:C,C155,LEG!AD:AD)</f>
        <v>0</v>
      </c>
      <c r="J155" s="482">
        <f>SUMIF(MBC!C:C,C155,MBC!X:X)</f>
        <v>0</v>
      </c>
      <c r="K155" s="482">
        <f>SUMIF(JIF!C:C,C155,JIF!X:X)</f>
        <v>0</v>
      </c>
      <c r="L155" s="482">
        <f>SUMIF(INT!C:C,C155,INT!X:X)</f>
        <v>0</v>
      </c>
      <c r="M155" s="482">
        <f>SUMIF(BET!C:C,C155,BET!X:X)</f>
        <v>0</v>
      </c>
      <c r="N155" s="482">
        <f>SUMIF(SPA!C:C,C155,SPA!X:X)</f>
        <v>0</v>
      </c>
      <c r="O155" s="147">
        <f>SUM(E155:N155)</f>
        <v>0</v>
      </c>
      <c r="P155" s="148">
        <f>SUMIFS(PSP!AT:AT,PSP!D:D,C155)</f>
        <v>0</v>
      </c>
      <c r="Q155" s="102">
        <f t="shared" si="10"/>
        <v>0</v>
      </c>
    </row>
    <row r="156" spans="2:17" s="98" customFormat="1" ht="15" customHeight="1">
      <c r="B156" s="1">
        <v>145</v>
      </c>
      <c r="C156" s="1" t="s">
        <v>1018</v>
      </c>
      <c r="D156" s="1" t="s">
        <v>1349</v>
      </c>
      <c r="E156" s="481">
        <f>SUMIFS(OFM!BE:BE,OFM!C:C,C156)</f>
        <v>0</v>
      </c>
      <c r="F156" s="481">
        <f>SUMIFS(FAM!BG:BG,FAM!E:E,C156)</f>
        <v>0</v>
      </c>
      <c r="G156" s="482">
        <f>SUMIFS(B2S!AG:AG,B2S!C:C,C156)</f>
        <v>0</v>
      </c>
      <c r="H156" s="482">
        <f>SUMIF(TOP!C:C,C156,TOP!AD:AD)</f>
        <v>0</v>
      </c>
      <c r="I156" s="482">
        <f>SUMIF(LEG!C:C,C156,LEG!AD:AD)</f>
        <v>0</v>
      </c>
      <c r="J156" s="482">
        <f>SUMIF(MBC!C:C,C156,MBC!X:X)</f>
        <v>0</v>
      </c>
      <c r="K156" s="482">
        <f>SUMIF(JIF!C:C,C156,JIF!X:X)</f>
        <v>0</v>
      </c>
      <c r="L156" s="482">
        <f>SUMIF(INT!C:C,C156,INT!X:X)</f>
        <v>0</v>
      </c>
      <c r="M156" s="482">
        <f>SUMIF(BET!C:C,C156,BET!X:X)</f>
        <v>0</v>
      </c>
      <c r="N156" s="482">
        <f>SUMIF(SPA!C:C,C156,SPA!X:X)</f>
        <v>0</v>
      </c>
      <c r="O156" s="147">
        <f>SUM(E156:N156)</f>
        <v>0</v>
      </c>
      <c r="P156" s="148">
        <f>SUMIFS(PSP!AT:AT,PSP!D:D,C156)</f>
        <v>0</v>
      </c>
      <c r="Q156" s="102">
        <f t="shared" si="10"/>
        <v>0</v>
      </c>
    </row>
    <row r="157" spans="2:17" s="98" customFormat="1" ht="15" customHeight="1">
      <c r="B157" s="1">
        <v>146</v>
      </c>
      <c r="C157" s="1" t="s">
        <v>1019</v>
      </c>
      <c r="D157" s="1" t="s">
        <v>1349</v>
      </c>
      <c r="E157" s="481">
        <f>SUMIFS(OFM!BE:BE,OFM!C:C,C157)</f>
        <v>0</v>
      </c>
      <c r="F157" s="481">
        <f>SUMIFS(FAM!BG:BG,FAM!E:E,C157)</f>
        <v>0</v>
      </c>
      <c r="G157" s="482">
        <f>SUMIFS(B2S!AG:AG,B2S!C:C,C157)</f>
        <v>0</v>
      </c>
      <c r="H157" s="482">
        <f>SUMIF(TOP!C:C,C157,TOP!AD:AD)</f>
        <v>0</v>
      </c>
      <c r="I157" s="482">
        <f>SUMIF(LEG!C:C,C157,LEG!AD:AD)</f>
        <v>0</v>
      </c>
      <c r="J157" s="482">
        <f>SUMIF(MBC!C:C,C157,MBC!X:X)</f>
        <v>0</v>
      </c>
      <c r="K157" s="482">
        <f>SUMIF(JIF!C:C,C157,JIF!X:X)</f>
        <v>0</v>
      </c>
      <c r="L157" s="482">
        <f>SUMIF(INT!C:C,C157,INT!X:X)</f>
        <v>0</v>
      </c>
      <c r="M157" s="482">
        <f>SUMIF(BET!C:C,C157,BET!X:X)</f>
        <v>0</v>
      </c>
      <c r="N157" s="482">
        <f>SUMIF(SPA!C:C,C157,SPA!X:X)</f>
        <v>0</v>
      </c>
      <c r="O157" s="147">
        <f>SUM(E157:N157)</f>
        <v>0</v>
      </c>
      <c r="P157" s="148">
        <f>SUMIFS(PSP!AT:AT,PSP!D:D,C157)</f>
        <v>0</v>
      </c>
      <c r="Q157" s="102">
        <f t="shared" si="10"/>
        <v>0</v>
      </c>
    </row>
    <row r="158" spans="2:17" s="98" customFormat="1" ht="15" customHeight="1">
      <c r="B158" s="1">
        <v>147</v>
      </c>
      <c r="C158" s="1" t="s">
        <v>1020</v>
      </c>
      <c r="D158" s="1" t="s">
        <v>1349</v>
      </c>
      <c r="E158" s="481">
        <f>SUMIFS(OFM!BE:BE,OFM!C:C,C158)</f>
        <v>0</v>
      </c>
      <c r="F158" s="481">
        <f>SUMIFS(FAM!BG:BG,FAM!E:E,C158)</f>
        <v>0</v>
      </c>
      <c r="G158" s="482">
        <f>SUMIFS(B2S!AG:AG,B2S!C:C,C158)</f>
        <v>0</v>
      </c>
      <c r="H158" s="482">
        <f>SUMIF(TOP!C:C,C158,TOP!AD:AD)</f>
        <v>0</v>
      </c>
      <c r="I158" s="482">
        <f>SUMIF(LEG!C:C,C158,LEG!AD:AD)</f>
        <v>0</v>
      </c>
      <c r="J158" s="482">
        <f>SUMIF(MBC!C:C,C158,MBC!X:X)</f>
        <v>0</v>
      </c>
      <c r="K158" s="482">
        <f>SUMIF(JIF!C:C,C158,JIF!X:X)</f>
        <v>0</v>
      </c>
      <c r="L158" s="482">
        <f>SUMIF(INT!C:C,C158,INT!X:X)</f>
        <v>0</v>
      </c>
      <c r="M158" s="482">
        <f>SUMIF(BET!C:C,C158,BET!X:X)</f>
        <v>0</v>
      </c>
      <c r="N158" s="482">
        <f>SUMIF(SPA!C:C,C158,SPA!X:X)</f>
        <v>0</v>
      </c>
      <c r="O158" s="147">
        <f>SUM(E158:N158)</f>
        <v>0</v>
      </c>
      <c r="P158" s="148">
        <f>SUMIFS(PSP!AT:AT,PSP!D:D,C158)</f>
        <v>0</v>
      </c>
      <c r="Q158" s="102">
        <f t="shared" si="10"/>
        <v>0</v>
      </c>
    </row>
    <row r="159" spans="2:17" s="98" customFormat="1" ht="15" customHeight="1">
      <c r="B159" s="1">
        <v>148</v>
      </c>
      <c r="C159" s="1" t="s">
        <v>1021</v>
      </c>
      <c r="D159" s="1" t="s">
        <v>1349</v>
      </c>
      <c r="E159" s="481">
        <f>SUMIFS(OFM!BE:BE,OFM!C:C,C159)</f>
        <v>0</v>
      </c>
      <c r="F159" s="481">
        <f>SUMIFS(FAM!BG:BG,FAM!E:E,C159)</f>
        <v>0</v>
      </c>
      <c r="G159" s="482">
        <f>SUMIFS(B2S!AG:AG,B2S!C:C,C159)</f>
        <v>0</v>
      </c>
      <c r="H159" s="482">
        <f>SUMIF(TOP!C:C,C159,TOP!AD:AD)</f>
        <v>0</v>
      </c>
      <c r="I159" s="482">
        <f>SUMIF(LEG!C:C,C159,LEG!AD:AD)</f>
        <v>0</v>
      </c>
      <c r="J159" s="482">
        <f>SUMIF(MBC!C:C,C159,MBC!X:X)</f>
        <v>0</v>
      </c>
      <c r="K159" s="482">
        <f>SUMIF(JIF!C:C,C159,JIF!X:X)</f>
        <v>0</v>
      </c>
      <c r="L159" s="482">
        <f>SUMIF(INT!C:C,C159,INT!X:X)</f>
        <v>0</v>
      </c>
      <c r="M159" s="482">
        <f>SUMIF(BET!C:C,C159,BET!X:X)</f>
        <v>0</v>
      </c>
      <c r="N159" s="482">
        <f>SUMIF(SPA!C:C,C159,SPA!X:X)</f>
        <v>0</v>
      </c>
      <c r="O159" s="147">
        <f>SUM(E159:N159)</f>
        <v>0</v>
      </c>
      <c r="P159" s="148">
        <f>SUMIFS(PSP!AT:AT,PSP!D:D,C159)</f>
        <v>0</v>
      </c>
      <c r="Q159" s="102">
        <f t="shared" si="10"/>
        <v>0</v>
      </c>
    </row>
    <row r="160" spans="2:17" s="98" customFormat="1" ht="15" customHeight="1">
      <c r="B160" s="1">
        <v>149</v>
      </c>
      <c r="C160" s="1" t="s">
        <v>1022</v>
      </c>
      <c r="D160" s="1" t="s">
        <v>1349</v>
      </c>
      <c r="E160" s="481">
        <f>SUMIFS(OFM!BE:BE,OFM!C:C,C160)</f>
        <v>0</v>
      </c>
      <c r="F160" s="481">
        <f>SUMIFS(FAM!BG:BG,FAM!E:E,C160)</f>
        <v>0</v>
      </c>
      <c r="G160" s="482">
        <f>SUMIFS(B2S!AG:AG,B2S!C:C,C160)</f>
        <v>0</v>
      </c>
      <c r="H160" s="482">
        <f>SUMIF(TOP!C:C,C160,TOP!AD:AD)</f>
        <v>0</v>
      </c>
      <c r="I160" s="482">
        <f>SUMIF(LEG!C:C,C160,LEG!AD:AD)</f>
        <v>0</v>
      </c>
      <c r="J160" s="482">
        <f>SUMIF(MBC!C:C,C160,MBC!X:X)</f>
        <v>0</v>
      </c>
      <c r="K160" s="482">
        <f>SUMIF(JIF!C:C,C160,JIF!X:X)</f>
        <v>0</v>
      </c>
      <c r="L160" s="482">
        <f>SUMIF(INT!C:C,C160,INT!X:X)</f>
        <v>0</v>
      </c>
      <c r="M160" s="482">
        <f>SUMIF(BET!C:C,C160,BET!X:X)</f>
        <v>0</v>
      </c>
      <c r="N160" s="482">
        <f>SUMIF(SPA!C:C,C160,SPA!X:X)</f>
        <v>0</v>
      </c>
      <c r="O160" s="147">
        <f>SUM(E160:N160)</f>
        <v>0</v>
      </c>
      <c r="P160" s="148">
        <f>SUMIFS(PSP!AT:AT,PSP!D:D,C160)</f>
        <v>0</v>
      </c>
      <c r="Q160" s="102">
        <f t="shared" si="10"/>
        <v>0</v>
      </c>
    </row>
    <row r="161" spans="2:17" s="98" customFormat="1" ht="15" customHeight="1">
      <c r="B161" s="1">
        <v>150</v>
      </c>
      <c r="C161" s="1" t="s">
        <v>1023</v>
      </c>
      <c r="D161" s="1" t="s">
        <v>1349</v>
      </c>
      <c r="E161" s="481">
        <f>SUMIFS(OFM!BE:BE,OFM!C:C,C161)</f>
        <v>0</v>
      </c>
      <c r="F161" s="481">
        <f>SUMIFS(FAM!BG:BG,FAM!E:E,C161)</f>
        <v>0</v>
      </c>
      <c r="G161" s="482">
        <f>SUMIFS(B2S!AG:AG,B2S!C:C,C161)</f>
        <v>0</v>
      </c>
      <c r="H161" s="482">
        <f>SUMIF(TOP!C:C,C161,TOP!AD:AD)</f>
        <v>0</v>
      </c>
      <c r="I161" s="482">
        <f>SUMIF(LEG!C:C,C161,LEG!AD:AD)</f>
        <v>0</v>
      </c>
      <c r="J161" s="482">
        <f>SUMIF(MBC!C:C,C161,MBC!X:X)</f>
        <v>0</v>
      </c>
      <c r="K161" s="482">
        <f>SUMIF(JIF!C:C,C161,JIF!X:X)</f>
        <v>0</v>
      </c>
      <c r="L161" s="482">
        <f>SUMIF(INT!C:C,C161,INT!X:X)</f>
        <v>0</v>
      </c>
      <c r="M161" s="482">
        <f>SUMIF(BET!C:C,C161,BET!X:X)</f>
        <v>0</v>
      </c>
      <c r="N161" s="482">
        <f>SUMIF(SPA!C:C,C161,SPA!X:X)</f>
        <v>0</v>
      </c>
      <c r="O161" s="147">
        <f>SUM(E161:N161)</f>
        <v>0</v>
      </c>
      <c r="P161" s="148">
        <f>SUMIFS(PSP!AT:AT,PSP!D:D,C161)</f>
        <v>0</v>
      </c>
      <c r="Q161" s="102">
        <f t="shared" si="10"/>
        <v>0</v>
      </c>
    </row>
    <row r="162" spans="2:17" s="98" customFormat="1" ht="15" customHeight="1">
      <c r="B162" s="1">
        <v>151</v>
      </c>
      <c r="C162" s="1" t="s">
        <v>1024</v>
      </c>
      <c r="D162" s="1" t="s">
        <v>1349</v>
      </c>
      <c r="E162" s="481">
        <f>SUMIFS(OFM!BE:BE,OFM!C:C,C162)</f>
        <v>0</v>
      </c>
      <c r="F162" s="481">
        <f>SUMIFS(FAM!BG:BG,FAM!E:E,C162)</f>
        <v>0</v>
      </c>
      <c r="G162" s="482">
        <f>SUMIFS(B2S!AG:AG,B2S!C:C,C162)</f>
        <v>0</v>
      </c>
      <c r="H162" s="482">
        <f>SUMIF(TOP!C:C,C162,TOP!AD:AD)</f>
        <v>0</v>
      </c>
      <c r="I162" s="482">
        <f>SUMIF(LEG!C:C,C162,LEG!AD:AD)</f>
        <v>0</v>
      </c>
      <c r="J162" s="482">
        <f>SUMIF(MBC!C:C,C162,MBC!X:X)</f>
        <v>0</v>
      </c>
      <c r="K162" s="482">
        <f>SUMIF(JIF!C:C,C162,JIF!X:X)</f>
        <v>0</v>
      </c>
      <c r="L162" s="482">
        <f>SUMIF(INT!C:C,C162,INT!X:X)</f>
        <v>0</v>
      </c>
      <c r="M162" s="482">
        <f>SUMIF(BET!C:C,C162,BET!X:X)</f>
        <v>0</v>
      </c>
      <c r="N162" s="482">
        <f>SUMIF(SPA!C:C,C162,SPA!X:X)</f>
        <v>0</v>
      </c>
      <c r="O162" s="147">
        <f>SUM(E162:N162)</f>
        <v>0</v>
      </c>
      <c r="P162" s="148">
        <f>SUMIFS(PSP!AT:AT,PSP!D:D,C162)</f>
        <v>0</v>
      </c>
      <c r="Q162" s="102">
        <f t="shared" si="10"/>
        <v>0</v>
      </c>
    </row>
    <row r="163" spans="2:17" s="98" customFormat="1" ht="15" customHeight="1">
      <c r="B163" s="1">
        <v>152</v>
      </c>
      <c r="C163" s="1" t="s">
        <v>1025</v>
      </c>
      <c r="D163" s="1" t="s">
        <v>1349</v>
      </c>
      <c r="E163" s="481">
        <f>SUMIFS(OFM!BE:BE,OFM!C:C,C163)</f>
        <v>0</v>
      </c>
      <c r="F163" s="481">
        <f>SUMIFS(FAM!BG:BG,FAM!E:E,C163)</f>
        <v>0</v>
      </c>
      <c r="G163" s="482">
        <f>SUMIFS(B2S!AG:AG,B2S!C:C,C163)</f>
        <v>0</v>
      </c>
      <c r="H163" s="482">
        <f>SUMIF(TOP!C:C,C163,TOP!AD:AD)</f>
        <v>0</v>
      </c>
      <c r="I163" s="482">
        <f>SUMIF(LEG!C:C,C163,LEG!AD:AD)</f>
        <v>0</v>
      </c>
      <c r="J163" s="482">
        <f>SUMIF(MBC!C:C,C163,MBC!X:X)</f>
        <v>0</v>
      </c>
      <c r="K163" s="482">
        <f>SUMIF(JIF!C:C,C163,JIF!X:X)</f>
        <v>0</v>
      </c>
      <c r="L163" s="482">
        <f>SUMIF(INT!C:C,C163,INT!X:X)</f>
        <v>0</v>
      </c>
      <c r="M163" s="482">
        <f>SUMIF(BET!C:C,C163,BET!X:X)</f>
        <v>0</v>
      </c>
      <c r="N163" s="482">
        <f>SUMIF(SPA!C:C,C163,SPA!X:X)</f>
        <v>0</v>
      </c>
      <c r="O163" s="147">
        <f>SUM(E163:N163)</f>
        <v>0</v>
      </c>
      <c r="P163" s="148">
        <f>SUMIFS(PSP!AT:AT,PSP!D:D,C163)</f>
        <v>0</v>
      </c>
      <c r="Q163" s="102">
        <f t="shared" si="10"/>
        <v>0</v>
      </c>
    </row>
    <row r="164" spans="2:17" s="98" customFormat="1" ht="15" customHeight="1">
      <c r="B164" s="1">
        <v>153</v>
      </c>
      <c r="C164" s="1" t="s">
        <v>1086</v>
      </c>
      <c r="D164" s="1" t="s">
        <v>1349</v>
      </c>
      <c r="E164" s="481">
        <f>SUMIFS(OFM!BE:BE,OFM!C:C,C164)</f>
        <v>0</v>
      </c>
      <c r="F164" s="481">
        <f>SUMIFS(FAM!BG:BG,FAM!E:E,C164)</f>
        <v>0</v>
      </c>
      <c r="G164" s="482">
        <f>SUMIFS(B2S!AG:AG,B2S!C:C,C164)</f>
        <v>0</v>
      </c>
      <c r="H164" s="482">
        <f>SUMIF(TOP!C:C,C164,TOP!AD:AD)</f>
        <v>0</v>
      </c>
      <c r="I164" s="482">
        <f>SUMIF(LEG!C:C,C164,LEG!AD:AD)</f>
        <v>0</v>
      </c>
      <c r="J164" s="482">
        <f>SUMIF(MBC!C:C,C164,MBC!X:X)</f>
        <v>0</v>
      </c>
      <c r="K164" s="482">
        <f>SUMIF(JIF!C:C,C164,JIF!X:X)</f>
        <v>0</v>
      </c>
      <c r="L164" s="482">
        <f>SUMIF(INT!C:C,C164,INT!X:X)</f>
        <v>0</v>
      </c>
      <c r="M164" s="482">
        <f>SUMIF(BET!C:C,C164,BET!X:X)</f>
        <v>0</v>
      </c>
      <c r="N164" s="482">
        <f>SUMIF(SPA!C:C,C164,SPA!X:X)</f>
        <v>0</v>
      </c>
      <c r="O164" s="147">
        <f>SUM(E164:N164)</f>
        <v>0</v>
      </c>
      <c r="P164" s="148">
        <f>SUMIFS(PSP!AT:AT,PSP!D:D,C164)</f>
        <v>0</v>
      </c>
      <c r="Q164" s="102">
        <f t="shared" si="10"/>
        <v>0</v>
      </c>
    </row>
    <row r="165" spans="2:17" ht="15" customHeight="1">
      <c r="B165" s="70">
        <v>154</v>
      </c>
      <c r="C165" s="70" t="s">
        <v>1087</v>
      </c>
      <c r="D165" s="70" t="s">
        <v>1038</v>
      </c>
      <c r="E165" s="71">
        <f>SUMIFS(OFM!BE:BE,OFM!C:C,C165)</f>
        <v>0</v>
      </c>
      <c r="F165" s="71">
        <f>SUMIFS(FAM!BG:BG,FAM!E:E,C165)</f>
        <v>0</v>
      </c>
      <c r="G165" s="181">
        <f>SUMIFS(B2S!AG:AG,B2S!C:C,C165)</f>
        <v>0</v>
      </c>
      <c r="H165" s="181">
        <f>SUMIF(TOP!C:C,C165,TOP!AD:AD)</f>
        <v>0</v>
      </c>
      <c r="I165" s="181">
        <f>SUMIF(LEG!C:C,C165,LEG!AD:AD)</f>
        <v>0</v>
      </c>
      <c r="J165" s="181">
        <f>SUMIF(MBC!C:C,C165,MBC!X:X)</f>
        <v>0</v>
      </c>
      <c r="K165" s="181">
        <f>SUMIF(JIF!C:C,C165,JIF!X:X)</f>
        <v>0</v>
      </c>
      <c r="L165" s="181">
        <f>SUMIF(INT!C:C,C165,INT!X:X)</f>
        <v>0</v>
      </c>
      <c r="M165" s="181">
        <f>SUMIF(BET!C:C,C165,BET!X:X)</f>
        <v>0</v>
      </c>
      <c r="N165" s="181">
        <f>SUMIF(SPA!C:C,C165,SPA!X:X)</f>
        <v>0</v>
      </c>
      <c r="O165" s="182">
        <f>SUM(E165:N165)</f>
        <v>0</v>
      </c>
      <c r="P165" s="183">
        <f>SUMIFS(PSP!AT:AT,PSP!D:D,C165)</f>
        <v>0</v>
      </c>
      <c r="Q165" s="182">
        <f t="shared" si="10"/>
        <v>0</v>
      </c>
    </row>
    <row r="166" spans="2:17" s="98" customFormat="1" ht="15" customHeight="1">
      <c r="B166" s="1">
        <v>155</v>
      </c>
      <c r="C166" s="1" t="s">
        <v>1088</v>
      </c>
      <c r="D166" s="1" t="s">
        <v>1349</v>
      </c>
      <c r="E166" s="481">
        <f>SUMIFS(OFM!BE:BE,OFM!C:C,C166)</f>
        <v>0</v>
      </c>
      <c r="F166" s="481">
        <f>SUMIFS(FAM!BG:BG,FAM!E:E,C166)</f>
        <v>0</v>
      </c>
      <c r="G166" s="482">
        <f>SUMIFS(B2S!AG:AG,B2S!C:C,C166)</f>
        <v>0</v>
      </c>
      <c r="H166" s="482">
        <f>SUMIF(TOP!C:C,C166,TOP!AD:AD)</f>
        <v>0</v>
      </c>
      <c r="I166" s="482">
        <f>SUMIF(LEG!C:C,C166,LEG!AD:AD)</f>
        <v>0</v>
      </c>
      <c r="J166" s="482">
        <f>SUMIF(MBC!C:C,C166,MBC!X:X)</f>
        <v>0</v>
      </c>
      <c r="K166" s="482">
        <f>SUMIF(JIF!C:C,C166,JIF!X:X)</f>
        <v>0</v>
      </c>
      <c r="L166" s="482">
        <f>SUMIF(INT!C:C,C166,INT!X:X)</f>
        <v>0</v>
      </c>
      <c r="M166" s="482">
        <f>SUMIF(BET!C:C,C166,BET!X:X)</f>
        <v>0</v>
      </c>
      <c r="N166" s="482">
        <f>SUMIF(SPA!C:C,C166,SPA!X:X)</f>
        <v>0</v>
      </c>
      <c r="O166" s="147">
        <f>SUM(E166:N166)</f>
        <v>0</v>
      </c>
      <c r="P166" s="148">
        <f>SUMIFS(PSP!AT:AT,PSP!D:D,C166)</f>
        <v>0</v>
      </c>
      <c r="Q166" s="102">
        <f t="shared" si="10"/>
        <v>0</v>
      </c>
    </row>
    <row r="167" spans="2:17" s="98" customFormat="1" ht="15" customHeight="1">
      <c r="B167" s="1">
        <v>156</v>
      </c>
      <c r="C167" s="1" t="s">
        <v>1089</v>
      </c>
      <c r="D167" s="1" t="s">
        <v>1349</v>
      </c>
      <c r="E167" s="481">
        <f>SUMIFS(OFM!BE:BE,OFM!C:C,C167)</f>
        <v>0</v>
      </c>
      <c r="F167" s="481">
        <f>SUMIFS(FAM!BG:BG,FAM!E:E,C167)</f>
        <v>0</v>
      </c>
      <c r="G167" s="482">
        <f>SUMIFS(B2S!AG:AG,B2S!C:C,C167)</f>
        <v>0</v>
      </c>
      <c r="H167" s="482">
        <f>SUMIF(TOP!C:C,C167,TOP!AD:AD)</f>
        <v>0</v>
      </c>
      <c r="I167" s="482">
        <f>SUMIF(LEG!C:C,C167,LEG!AD:AD)</f>
        <v>0</v>
      </c>
      <c r="J167" s="482">
        <f>SUMIF(MBC!C:C,C167,MBC!X:X)</f>
        <v>0</v>
      </c>
      <c r="K167" s="482">
        <f>SUMIF(JIF!C:C,C167,JIF!X:X)</f>
        <v>0</v>
      </c>
      <c r="L167" s="482">
        <f>SUMIF(INT!C:C,C167,INT!X:X)</f>
        <v>0</v>
      </c>
      <c r="M167" s="482">
        <f>SUMIF(BET!C:C,C167,BET!X:X)</f>
        <v>0</v>
      </c>
      <c r="N167" s="482">
        <f>SUMIF(SPA!C:C,C167,SPA!X:X)</f>
        <v>0</v>
      </c>
      <c r="O167" s="147">
        <f>SUM(E167:N167)</f>
        <v>0</v>
      </c>
      <c r="P167" s="148">
        <f>SUMIFS(PSP!AT:AT,PSP!D:D,C167)</f>
        <v>0</v>
      </c>
      <c r="Q167" s="102">
        <f t="shared" si="10"/>
        <v>0</v>
      </c>
    </row>
    <row r="168" spans="2:17" s="98" customFormat="1" ht="15" customHeight="1">
      <c r="B168" s="1">
        <v>157</v>
      </c>
      <c r="C168" s="1" t="s">
        <v>1090</v>
      </c>
      <c r="D168" s="1" t="s">
        <v>1349</v>
      </c>
      <c r="E168" s="481">
        <f>SUMIFS(OFM!BE:BE,OFM!C:C,C168)</f>
        <v>0</v>
      </c>
      <c r="F168" s="481">
        <f>SUMIFS(FAM!BG:BG,FAM!E:E,C168)</f>
        <v>0</v>
      </c>
      <c r="G168" s="482">
        <f>SUMIFS(B2S!AG:AG,B2S!C:C,C168)</f>
        <v>0</v>
      </c>
      <c r="H168" s="482">
        <f>SUMIF(TOP!C:C,C168,TOP!AD:AD)</f>
        <v>0</v>
      </c>
      <c r="I168" s="482">
        <f>SUMIF(LEG!C:C,C168,LEG!AD:AD)</f>
        <v>0</v>
      </c>
      <c r="J168" s="482">
        <f>SUMIF(MBC!C:C,C168,MBC!X:X)</f>
        <v>0</v>
      </c>
      <c r="K168" s="482">
        <f>SUMIF(JIF!C:C,C168,JIF!X:X)</f>
        <v>0</v>
      </c>
      <c r="L168" s="482">
        <f>SUMIF(INT!C:C,C168,INT!X:X)</f>
        <v>0</v>
      </c>
      <c r="M168" s="482">
        <f>SUMIF(BET!C:C,C168,BET!X:X)</f>
        <v>0</v>
      </c>
      <c r="N168" s="482">
        <f>SUMIF(SPA!C:C,C168,SPA!X:X)</f>
        <v>0</v>
      </c>
      <c r="O168" s="147">
        <f>SUM(E168:N168)</f>
        <v>0</v>
      </c>
      <c r="P168" s="148">
        <f>SUMIFS(PSP!AT:AT,PSP!D:D,C168)</f>
        <v>0</v>
      </c>
      <c r="Q168" s="102">
        <f t="shared" si="10"/>
        <v>0</v>
      </c>
    </row>
    <row r="169" spans="2:17" s="98" customFormat="1" ht="15" customHeight="1">
      <c r="B169" s="1">
        <v>158</v>
      </c>
      <c r="C169" s="1" t="s">
        <v>1091</v>
      </c>
      <c r="D169" s="1" t="s">
        <v>1349</v>
      </c>
      <c r="E169" s="481">
        <f>SUMIFS(OFM!BE:BE,OFM!C:C,C169)</f>
        <v>0</v>
      </c>
      <c r="F169" s="481">
        <f>SUMIFS(FAM!BG:BG,FAM!E:E,C169)</f>
        <v>0</v>
      </c>
      <c r="G169" s="482">
        <f>SUMIFS(B2S!AG:AG,B2S!C:C,C169)</f>
        <v>0</v>
      </c>
      <c r="H169" s="482">
        <f>SUMIF(TOP!C:C,C169,TOP!AD:AD)</f>
        <v>0</v>
      </c>
      <c r="I169" s="482">
        <f>SUMIF(LEG!C:C,C169,LEG!AD:AD)</f>
        <v>0</v>
      </c>
      <c r="J169" s="482">
        <f>SUMIF(MBC!C:C,C169,MBC!X:X)</f>
        <v>0</v>
      </c>
      <c r="K169" s="482">
        <f>SUMIF(JIF!C:C,C169,JIF!X:X)</f>
        <v>0</v>
      </c>
      <c r="L169" s="482">
        <f>SUMIF(INT!C:C,C169,INT!X:X)</f>
        <v>0</v>
      </c>
      <c r="M169" s="482">
        <f>SUMIF(BET!C:C,C169,BET!X:X)</f>
        <v>0</v>
      </c>
      <c r="N169" s="482">
        <f>SUMIF(SPA!C:C,C169,SPA!X:X)</f>
        <v>0</v>
      </c>
      <c r="O169" s="147">
        <f>SUM(E169:N169)</f>
        <v>0</v>
      </c>
      <c r="P169" s="148">
        <f>SUMIFS(PSP!AT:AT,PSP!D:D,C169)</f>
        <v>0</v>
      </c>
      <c r="Q169" s="102">
        <f t="shared" si="10"/>
        <v>0</v>
      </c>
    </row>
    <row r="170" spans="2:17" s="98" customFormat="1" ht="15" customHeight="1">
      <c r="B170" s="95">
        <v>159</v>
      </c>
      <c r="C170" s="96" t="s">
        <v>1317</v>
      </c>
      <c r="D170" s="1" t="s">
        <v>1349</v>
      </c>
      <c r="E170" s="481">
        <f>SUMIFS(OFM!BE:BE,OFM!C:C,C170)</f>
        <v>0</v>
      </c>
      <c r="F170" s="481">
        <f>SUMIFS(FAM!BG:BG,FAM!E:E,C170)</f>
        <v>0</v>
      </c>
      <c r="G170" s="482">
        <f>SUMIFS(B2S!AG:AG,B2S!C:C,C170)</f>
        <v>0</v>
      </c>
      <c r="H170" s="482">
        <f>SUMIF(TOP!C:C,C170,TOP!AD:AD)</f>
        <v>0</v>
      </c>
      <c r="I170" s="482">
        <f>SUMIF(LEG!C:C,C170,LEG!AD:AD)</f>
        <v>0</v>
      </c>
      <c r="J170" s="482">
        <f>SUMIF(MBC!C:C,C170,MBC!X:X)</f>
        <v>0</v>
      </c>
      <c r="K170" s="482">
        <f>SUMIF(JIF!C:C,C170,JIF!X:X)</f>
        <v>0</v>
      </c>
      <c r="L170" s="482">
        <f>SUMIF(INT!C:C,C170,INT!X:X)</f>
        <v>0</v>
      </c>
      <c r="M170" s="482">
        <f>SUMIF(BET!C:C,C170,BET!X:X)</f>
        <v>0</v>
      </c>
      <c r="N170" s="482">
        <f>SUMIF(SPA!C:C,C170,SPA!X:X)</f>
        <v>0</v>
      </c>
      <c r="O170" s="147">
        <f>SUM(E170:N170)</f>
        <v>0</v>
      </c>
      <c r="P170" s="148">
        <f>SUMIFS(PSP!AT:AT,PSP!D:D,C170)</f>
        <v>0</v>
      </c>
      <c r="Q170" s="102">
        <f t="shared" ref="Q170:Q180" si="11">SUM(O170:P170)</f>
        <v>0</v>
      </c>
    </row>
    <row r="171" spans="2:17" s="98" customFormat="1" ht="15" customHeight="1">
      <c r="B171" s="95">
        <v>160</v>
      </c>
      <c r="C171" s="96" t="s">
        <v>1318</v>
      </c>
      <c r="D171" s="1" t="s">
        <v>1349</v>
      </c>
      <c r="E171" s="481">
        <f>SUMIFS(OFM!BE:BE,OFM!C:C,C171)</f>
        <v>0</v>
      </c>
      <c r="F171" s="481">
        <f>SUMIFS(FAM!BG:BG,FAM!E:E,C171)</f>
        <v>0</v>
      </c>
      <c r="G171" s="482">
        <f>SUMIFS(B2S!AG:AG,B2S!C:C,C171)</f>
        <v>0</v>
      </c>
      <c r="H171" s="482">
        <f>SUMIF(TOP!C:C,C171,TOP!AD:AD)</f>
        <v>0</v>
      </c>
      <c r="I171" s="482">
        <f>SUMIF(LEG!C:C,C171,LEG!AD:AD)</f>
        <v>0</v>
      </c>
      <c r="J171" s="482">
        <f>SUMIF(MBC!C:C,C171,MBC!X:X)</f>
        <v>0</v>
      </c>
      <c r="K171" s="482">
        <f>SUMIF(JIF!C:C,C171,JIF!X:X)</f>
        <v>0</v>
      </c>
      <c r="L171" s="482">
        <f>SUMIF(INT!C:C,C171,INT!X:X)</f>
        <v>0</v>
      </c>
      <c r="M171" s="482">
        <f>SUMIF(BET!C:C,C171,BET!X:X)</f>
        <v>0</v>
      </c>
      <c r="N171" s="482">
        <f>SUMIF(SPA!C:C,C171,SPA!X:X)</f>
        <v>0</v>
      </c>
      <c r="O171" s="147">
        <f>SUM(E171:N171)</f>
        <v>0</v>
      </c>
      <c r="P171" s="148">
        <f>SUMIFS(PSP!AT:AT,PSP!D:D,C171)</f>
        <v>0</v>
      </c>
      <c r="Q171" s="102">
        <f t="shared" si="11"/>
        <v>0</v>
      </c>
    </row>
    <row r="172" spans="2:17" s="98" customFormat="1" ht="15" customHeight="1">
      <c r="B172" s="95">
        <v>161</v>
      </c>
      <c r="C172" s="97" t="s">
        <v>1319</v>
      </c>
      <c r="D172" s="1" t="s">
        <v>1349</v>
      </c>
      <c r="E172" s="481">
        <f>SUMIFS(OFM!BE:BE,OFM!C:C,C172)</f>
        <v>0</v>
      </c>
      <c r="F172" s="481">
        <f>SUMIFS(FAM!BG:BG,FAM!E:E,C172)</f>
        <v>0</v>
      </c>
      <c r="G172" s="482">
        <f>SUMIFS(B2S!AG:AG,B2S!C:C,C172)</f>
        <v>0</v>
      </c>
      <c r="H172" s="482">
        <f>SUMIF(TOP!C:C,C172,TOP!AD:AD)</f>
        <v>0</v>
      </c>
      <c r="I172" s="482">
        <f>SUMIF(LEG!C:C,C172,LEG!AD:AD)</f>
        <v>0</v>
      </c>
      <c r="J172" s="482">
        <f>SUMIF(MBC!C:C,C172,MBC!X:X)</f>
        <v>0</v>
      </c>
      <c r="K172" s="482">
        <f>SUMIF(JIF!C:C,C172,JIF!X:X)</f>
        <v>0</v>
      </c>
      <c r="L172" s="482">
        <f>SUMIF(INT!C:C,C172,INT!X:X)</f>
        <v>0</v>
      </c>
      <c r="M172" s="482">
        <f>SUMIF(BET!C:C,C172,BET!X:X)</f>
        <v>0</v>
      </c>
      <c r="N172" s="482">
        <f>SUMIF(SPA!C:C,C172,SPA!X:X)</f>
        <v>0</v>
      </c>
      <c r="O172" s="147">
        <f>SUM(E172:N172)</f>
        <v>0</v>
      </c>
      <c r="P172" s="148">
        <f>SUMIFS(PSP!AT:AT,PSP!D:D,C172)</f>
        <v>0</v>
      </c>
      <c r="Q172" s="102">
        <f t="shared" si="11"/>
        <v>0</v>
      </c>
    </row>
    <row r="173" spans="2:17" s="98" customFormat="1" ht="15" customHeight="1">
      <c r="B173" s="95">
        <v>162</v>
      </c>
      <c r="C173" s="97" t="s">
        <v>1320</v>
      </c>
      <c r="D173" s="1" t="s">
        <v>1349</v>
      </c>
      <c r="E173" s="481">
        <f>SUMIFS(OFM!BE:BE,OFM!C:C,C173)</f>
        <v>0</v>
      </c>
      <c r="F173" s="481">
        <f>SUMIFS(FAM!BG:BG,FAM!E:E,C173)</f>
        <v>0</v>
      </c>
      <c r="G173" s="482">
        <f>SUMIFS(B2S!AG:AG,B2S!C:C,C173)</f>
        <v>0</v>
      </c>
      <c r="H173" s="482">
        <f>SUMIF(TOP!C:C,C173,TOP!AD:AD)</f>
        <v>0</v>
      </c>
      <c r="I173" s="482">
        <f>SUMIF(LEG!C:C,C173,LEG!AD:AD)</f>
        <v>0</v>
      </c>
      <c r="J173" s="482">
        <f>SUMIF(MBC!C:C,C173,MBC!X:X)</f>
        <v>0</v>
      </c>
      <c r="K173" s="482">
        <f>SUMIF(JIF!C:C,C173,JIF!X:X)</f>
        <v>0</v>
      </c>
      <c r="L173" s="482">
        <f>SUMIF(INT!C:C,C173,INT!X:X)</f>
        <v>0</v>
      </c>
      <c r="M173" s="482">
        <f>SUMIF(BET!C:C,C173,BET!X:X)</f>
        <v>0</v>
      </c>
      <c r="N173" s="482">
        <f>SUMIF(SPA!C:C,C173,SPA!X:X)</f>
        <v>0</v>
      </c>
      <c r="O173" s="147">
        <f>SUM(E173:N173)</f>
        <v>0</v>
      </c>
      <c r="P173" s="148">
        <f>SUMIFS(PSP!AT:AT,PSP!D:D,C173)</f>
        <v>0</v>
      </c>
      <c r="Q173" s="102">
        <f t="shared" si="11"/>
        <v>0</v>
      </c>
    </row>
    <row r="174" spans="2:17" s="98" customFormat="1" ht="15" customHeight="1">
      <c r="B174" s="95">
        <v>163</v>
      </c>
      <c r="C174" s="97" t="s">
        <v>1321</v>
      </c>
      <c r="D174" s="1" t="s">
        <v>1349</v>
      </c>
      <c r="E174" s="481">
        <f>SUMIFS(OFM!BE:BE,OFM!C:C,C174)</f>
        <v>0</v>
      </c>
      <c r="F174" s="481">
        <f>SUMIFS(FAM!BG:BG,FAM!E:E,C174)</f>
        <v>0</v>
      </c>
      <c r="G174" s="482">
        <f>SUMIFS(B2S!AG:AG,B2S!C:C,C174)</f>
        <v>0</v>
      </c>
      <c r="H174" s="482">
        <f>SUMIF(TOP!C:C,C174,TOP!AD:AD)</f>
        <v>0</v>
      </c>
      <c r="I174" s="482">
        <f>SUMIF(LEG!C:C,C174,LEG!AD:AD)</f>
        <v>0</v>
      </c>
      <c r="J174" s="482">
        <f>SUMIF(MBC!C:C,C174,MBC!X:X)</f>
        <v>0</v>
      </c>
      <c r="K174" s="482">
        <f>SUMIF(JIF!C:C,C174,JIF!X:X)</f>
        <v>0</v>
      </c>
      <c r="L174" s="482">
        <f>SUMIF(INT!C:C,C174,INT!X:X)</f>
        <v>0</v>
      </c>
      <c r="M174" s="482">
        <f>SUMIF(BET!C:C,C174,BET!X:X)</f>
        <v>0</v>
      </c>
      <c r="N174" s="482">
        <f>SUMIF(SPA!C:C,C174,SPA!X:X)</f>
        <v>0</v>
      </c>
      <c r="O174" s="147">
        <f>SUM(E174:N174)</f>
        <v>0</v>
      </c>
      <c r="P174" s="148">
        <f>SUMIFS(PSP!AT:AT,PSP!D:D,C174)</f>
        <v>0</v>
      </c>
      <c r="Q174" s="102">
        <f t="shared" si="11"/>
        <v>0</v>
      </c>
    </row>
    <row r="175" spans="2:17" s="98" customFormat="1" ht="15" customHeight="1">
      <c r="B175" s="95">
        <v>164</v>
      </c>
      <c r="C175" s="97" t="s">
        <v>1322</v>
      </c>
      <c r="D175" s="1" t="s">
        <v>1349</v>
      </c>
      <c r="E175" s="481">
        <f>SUMIFS(OFM!BE:BE,OFM!C:C,C175)</f>
        <v>0</v>
      </c>
      <c r="F175" s="481">
        <f>SUMIFS(FAM!BG:BG,FAM!E:E,C175)</f>
        <v>0</v>
      </c>
      <c r="G175" s="482">
        <f>SUMIFS(B2S!AG:AG,B2S!C:C,C175)</f>
        <v>0</v>
      </c>
      <c r="H175" s="482">
        <f>SUMIF(TOP!C:C,C175,TOP!AD:AD)</f>
        <v>0</v>
      </c>
      <c r="I175" s="482">
        <f>SUMIF(LEG!C:C,C175,LEG!AD:AD)</f>
        <v>0</v>
      </c>
      <c r="J175" s="482">
        <f>SUMIF(MBC!C:C,C175,MBC!X:X)</f>
        <v>0</v>
      </c>
      <c r="K175" s="482">
        <f>SUMIF(JIF!C:C,C175,JIF!X:X)</f>
        <v>0</v>
      </c>
      <c r="L175" s="482">
        <f>SUMIF(INT!C:C,C175,INT!X:X)</f>
        <v>0</v>
      </c>
      <c r="M175" s="482">
        <f>SUMIF(BET!C:C,C175,BET!X:X)</f>
        <v>0</v>
      </c>
      <c r="N175" s="482">
        <f>SUMIF(SPA!C:C,C175,SPA!X:X)</f>
        <v>0</v>
      </c>
      <c r="O175" s="147">
        <f>SUM(E175:N175)</f>
        <v>0</v>
      </c>
      <c r="P175" s="148">
        <f>SUMIFS(PSP!AT:AT,PSP!D:D,C175)</f>
        <v>0</v>
      </c>
      <c r="Q175" s="102">
        <f t="shared" si="11"/>
        <v>0</v>
      </c>
    </row>
    <row r="176" spans="2:17" s="98" customFormat="1" ht="15" customHeight="1">
      <c r="B176" s="95">
        <v>165</v>
      </c>
      <c r="C176" s="97" t="s">
        <v>1323</v>
      </c>
      <c r="D176" s="1" t="s">
        <v>1349</v>
      </c>
      <c r="E176" s="481">
        <f>SUMIFS(OFM!BE:BE,OFM!C:C,C176)</f>
        <v>0</v>
      </c>
      <c r="F176" s="481">
        <f>SUMIFS(FAM!BG:BG,FAM!E:E,C176)</f>
        <v>0</v>
      </c>
      <c r="G176" s="482">
        <f>SUMIFS(B2S!AG:AG,B2S!C:C,C176)</f>
        <v>0</v>
      </c>
      <c r="H176" s="482">
        <f>SUMIF(TOP!C:C,C176,TOP!AD:AD)</f>
        <v>0</v>
      </c>
      <c r="I176" s="482">
        <f>SUMIF(LEG!C:C,C176,LEG!AD:AD)</f>
        <v>0</v>
      </c>
      <c r="J176" s="482">
        <f>SUMIF(MBC!C:C,C176,MBC!X:X)</f>
        <v>0</v>
      </c>
      <c r="K176" s="482">
        <f>SUMIF(JIF!C:C,C176,JIF!X:X)</f>
        <v>0</v>
      </c>
      <c r="L176" s="482">
        <f>SUMIF(INT!C:C,C176,INT!X:X)</f>
        <v>0</v>
      </c>
      <c r="M176" s="482">
        <f>SUMIF(BET!C:C,C176,BET!X:X)</f>
        <v>0</v>
      </c>
      <c r="N176" s="482">
        <f>SUMIF(SPA!C:C,C176,SPA!X:X)</f>
        <v>0</v>
      </c>
      <c r="O176" s="147">
        <f>SUM(E176:N176)</f>
        <v>0</v>
      </c>
      <c r="P176" s="148">
        <f>SUMIFS(PSP!AT:AT,PSP!D:D,C176)</f>
        <v>0</v>
      </c>
      <c r="Q176" s="102">
        <f t="shared" si="11"/>
        <v>0</v>
      </c>
    </row>
    <row r="177" spans="2:17" s="98" customFormat="1" ht="15" customHeight="1">
      <c r="B177" s="95">
        <v>166</v>
      </c>
      <c r="C177" s="97" t="s">
        <v>1332</v>
      </c>
      <c r="D177" s="1" t="s">
        <v>1349</v>
      </c>
      <c r="E177" s="481">
        <f>SUMIFS(OFM!BE:BE,OFM!C:C,C177)</f>
        <v>0</v>
      </c>
      <c r="F177" s="481">
        <f>SUMIFS(FAM!BG:BG,FAM!E:E,C177)</f>
        <v>0</v>
      </c>
      <c r="G177" s="482">
        <f>SUMIFS(B2S!AG:AG,B2S!C:C,C177)</f>
        <v>0</v>
      </c>
      <c r="H177" s="482">
        <f>SUMIF(TOP!C:C,C177,TOP!AD:AD)</f>
        <v>0</v>
      </c>
      <c r="I177" s="482">
        <f>SUMIF(LEG!C:C,C177,LEG!AD:AD)</f>
        <v>0</v>
      </c>
      <c r="J177" s="482">
        <f>SUMIF(MBC!C:C,C177,MBC!X:X)</f>
        <v>0</v>
      </c>
      <c r="K177" s="482">
        <f>SUMIF(JIF!C:C,C177,JIF!X:X)</f>
        <v>0</v>
      </c>
      <c r="L177" s="482">
        <f>SUMIF(INT!C:C,C177,INT!X:X)</f>
        <v>0</v>
      </c>
      <c r="M177" s="482">
        <f>SUMIF(BET!C:C,C177,BET!X:X)</f>
        <v>0</v>
      </c>
      <c r="N177" s="482">
        <f>SUMIF(SPA!C:C,C177,SPA!X:X)</f>
        <v>0</v>
      </c>
      <c r="O177" s="147">
        <f>SUM(E177:N177)</f>
        <v>0</v>
      </c>
      <c r="P177" s="148">
        <f>SUMIFS(PSP!AT:AT,PSP!D:D,C177)</f>
        <v>0</v>
      </c>
      <c r="Q177" s="102">
        <f t="shared" si="11"/>
        <v>0</v>
      </c>
    </row>
    <row r="178" spans="2:17" s="98" customFormat="1" ht="15" customHeight="1">
      <c r="B178" s="95">
        <v>167</v>
      </c>
      <c r="C178" s="97" t="s">
        <v>1333</v>
      </c>
      <c r="D178" s="1" t="s">
        <v>1349</v>
      </c>
      <c r="E178" s="481">
        <f>SUMIFS(OFM!BE:BE,OFM!C:C,C178)</f>
        <v>0</v>
      </c>
      <c r="F178" s="481">
        <f>SUMIFS(FAM!BG:BG,FAM!E:E,C178)</f>
        <v>0</v>
      </c>
      <c r="G178" s="482">
        <f>SUMIFS(B2S!AG:AG,B2S!C:C,C178)</f>
        <v>0</v>
      </c>
      <c r="H178" s="482">
        <f>SUMIF(TOP!C:C,C178,TOP!AD:AD)</f>
        <v>0</v>
      </c>
      <c r="I178" s="482">
        <f>SUMIF(LEG!C:C,C178,LEG!AD:AD)</f>
        <v>0</v>
      </c>
      <c r="J178" s="482">
        <f>SUMIF(MBC!C:C,C178,MBC!X:X)</f>
        <v>0</v>
      </c>
      <c r="K178" s="482">
        <f>SUMIF(JIF!C:C,C178,JIF!X:X)</f>
        <v>0</v>
      </c>
      <c r="L178" s="482">
        <f>SUMIF(INT!C:C,C178,INT!X:X)</f>
        <v>0</v>
      </c>
      <c r="M178" s="482">
        <f>SUMIF(BET!C:C,C178,BET!X:X)</f>
        <v>0</v>
      </c>
      <c r="N178" s="482">
        <f>SUMIF(SPA!C:C,C178,SPA!X:X)</f>
        <v>0</v>
      </c>
      <c r="O178" s="147">
        <f>SUM(E178:N178)</f>
        <v>0</v>
      </c>
      <c r="P178" s="148">
        <f>SUMIFS(PSP!AT:AT,PSP!D:D,C178)</f>
        <v>0</v>
      </c>
      <c r="Q178" s="102">
        <f t="shared" si="11"/>
        <v>0</v>
      </c>
    </row>
    <row r="179" spans="2:17" s="98" customFormat="1" ht="15" customHeight="1">
      <c r="B179" s="95">
        <v>168</v>
      </c>
      <c r="C179" s="96" t="s">
        <v>1324</v>
      </c>
      <c r="D179" s="1" t="s">
        <v>1349</v>
      </c>
      <c r="E179" s="481">
        <f>SUMIFS(OFM!BE:BE,OFM!C:C,C179)</f>
        <v>0</v>
      </c>
      <c r="F179" s="481">
        <f>SUMIFS(FAM!BG:BG,FAM!E:E,C179)</f>
        <v>0</v>
      </c>
      <c r="G179" s="482">
        <f>SUMIFS(B2S!AG:AG,B2S!C:C,C179)</f>
        <v>0</v>
      </c>
      <c r="H179" s="482">
        <f>SUMIF(TOP!C:C,C179,TOP!AD:AD)</f>
        <v>0</v>
      </c>
      <c r="I179" s="482">
        <f>SUMIF(LEG!C:C,C179,LEG!AD:AD)</f>
        <v>0</v>
      </c>
      <c r="J179" s="482">
        <f>SUMIF(MBC!C:C,C179,MBC!X:X)</f>
        <v>0</v>
      </c>
      <c r="K179" s="482">
        <f>SUMIF(JIF!C:C,C179,JIF!X:X)</f>
        <v>0</v>
      </c>
      <c r="L179" s="482">
        <f>SUMIF(INT!C:C,C179,INT!X:X)</f>
        <v>0</v>
      </c>
      <c r="M179" s="482">
        <f>SUMIF(BET!C:C,C179,BET!X:X)</f>
        <v>0</v>
      </c>
      <c r="N179" s="482">
        <f>SUMIF(SPA!C:C,C179,SPA!X:X)</f>
        <v>0</v>
      </c>
      <c r="O179" s="147">
        <f>SUM(E179:N179)</f>
        <v>0</v>
      </c>
      <c r="P179" s="148">
        <f>SUMIFS(PSP!AT:AT,PSP!D:D,C179)</f>
        <v>0</v>
      </c>
      <c r="Q179" s="102">
        <f t="shared" si="11"/>
        <v>0</v>
      </c>
    </row>
    <row r="180" spans="2:17" s="98" customFormat="1" ht="15" customHeight="1">
      <c r="B180" s="95">
        <v>169</v>
      </c>
      <c r="C180" s="96" t="s">
        <v>1334</v>
      </c>
      <c r="D180" s="1" t="s">
        <v>1349</v>
      </c>
      <c r="E180" s="481">
        <f>SUMIFS(OFM!BE:BE,OFM!C:C,C180)</f>
        <v>0</v>
      </c>
      <c r="F180" s="481">
        <f>SUMIFS(FAM!BG:BG,FAM!E:E,C180)</f>
        <v>0</v>
      </c>
      <c r="G180" s="482">
        <f>SUMIFS(B2S!AG:AG,B2S!C:C,C180)</f>
        <v>0</v>
      </c>
      <c r="H180" s="482">
        <f>SUMIF(TOP!C:C,C180,TOP!AD:AD)</f>
        <v>0</v>
      </c>
      <c r="I180" s="482">
        <f>SUMIF(LEG!C:C,C180,LEG!AD:AD)</f>
        <v>0</v>
      </c>
      <c r="J180" s="482">
        <f>SUMIF(MBC!C:C,C180,MBC!X:X)</f>
        <v>0</v>
      </c>
      <c r="K180" s="482">
        <f>SUMIF(JIF!C:C,C180,JIF!X:X)</f>
        <v>0</v>
      </c>
      <c r="L180" s="482">
        <f>SUMIF(INT!C:C,C180,INT!X:X)</f>
        <v>0</v>
      </c>
      <c r="M180" s="482">
        <f>SUMIF(BET!C:C,C180,BET!X:X)</f>
        <v>0</v>
      </c>
      <c r="N180" s="482">
        <f>SUMIF(SPA!C:C,C180,SPA!X:X)</f>
        <v>0</v>
      </c>
      <c r="O180" s="147">
        <f>SUM(E180:N180)</f>
        <v>0</v>
      </c>
      <c r="P180" s="148">
        <f>SUMIFS(PSP!AT:AT,PSP!D:D,C180)</f>
        <v>0</v>
      </c>
      <c r="Q180" s="102">
        <f t="shared" si="11"/>
        <v>0</v>
      </c>
    </row>
  </sheetData>
  <mergeCells count="11">
    <mergeCell ref="O1:P2"/>
    <mergeCell ref="B3:B4"/>
    <mergeCell ref="C3:C4"/>
    <mergeCell ref="D3:D4"/>
    <mergeCell ref="O3:O4"/>
    <mergeCell ref="P3:P4"/>
    <mergeCell ref="Q3:Q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AE6-0535-4972-884B-BCC31E0DA2C4}">
  <sheetPr>
    <tabColor theme="5" tint="-0.249977111117893"/>
  </sheetPr>
  <dimension ref="A1:Y18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C14" sqref="AC14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bestFit="1" customWidth="1"/>
    <col min="23" max="24" width="14.140625" customWidth="1"/>
  </cols>
  <sheetData>
    <row r="1" spans="1:25">
      <c r="A1" s="425" t="s">
        <v>0</v>
      </c>
      <c r="B1" s="426" t="s">
        <v>2</v>
      </c>
      <c r="C1" s="425" t="s">
        <v>1</v>
      </c>
      <c r="D1" s="421">
        <v>43132</v>
      </c>
      <c r="E1" s="421"/>
      <c r="F1" s="421"/>
      <c r="G1" s="421">
        <v>43160</v>
      </c>
      <c r="H1" s="421"/>
      <c r="I1" s="421"/>
      <c r="J1" s="421">
        <v>43191</v>
      </c>
      <c r="K1" s="421"/>
      <c r="L1" s="421"/>
      <c r="M1" s="421">
        <v>43221</v>
      </c>
      <c r="N1" s="421"/>
      <c r="O1" s="421"/>
      <c r="P1" s="421">
        <v>43252</v>
      </c>
      <c r="Q1" s="421"/>
      <c r="R1" s="421"/>
      <c r="S1" s="421">
        <v>43282</v>
      </c>
      <c r="T1" s="421"/>
      <c r="U1" s="421"/>
      <c r="V1" s="421">
        <v>43313</v>
      </c>
      <c r="W1" s="421"/>
      <c r="X1" s="421"/>
    </row>
    <row r="2" spans="1:25">
      <c r="A2" s="425"/>
      <c r="B2" s="426"/>
      <c r="C2" s="425"/>
      <c r="D2" s="280" t="s">
        <v>923</v>
      </c>
      <c r="E2" s="280" t="s">
        <v>922</v>
      </c>
      <c r="F2" s="281">
        <v>0.25</v>
      </c>
      <c r="G2" s="280" t="s">
        <v>923</v>
      </c>
      <c r="H2" s="280" t="s">
        <v>922</v>
      </c>
      <c r="I2" s="281">
        <v>0.25</v>
      </c>
      <c r="J2" s="280" t="s">
        <v>923</v>
      </c>
      <c r="K2" s="280" t="s">
        <v>922</v>
      </c>
      <c r="L2" s="281">
        <v>0.25</v>
      </c>
      <c r="M2" s="280" t="s">
        <v>923</v>
      </c>
      <c r="N2" s="280" t="s">
        <v>922</v>
      </c>
      <c r="O2" s="281">
        <v>0.25</v>
      </c>
      <c r="P2" s="280" t="s">
        <v>923</v>
      </c>
      <c r="Q2" s="280" t="s">
        <v>922</v>
      </c>
      <c r="R2" s="281">
        <v>0.25</v>
      </c>
      <c r="S2" s="280" t="s">
        <v>923</v>
      </c>
      <c r="T2" s="280" t="s">
        <v>922</v>
      </c>
      <c r="U2" s="281">
        <v>0.25</v>
      </c>
      <c r="V2" s="280" t="s">
        <v>923</v>
      </c>
      <c r="W2" s="280" t="s">
        <v>922</v>
      </c>
      <c r="X2" s="281">
        <v>0.25</v>
      </c>
    </row>
    <row r="3" spans="1:25">
      <c r="A3" s="196" t="s">
        <v>2505</v>
      </c>
      <c r="B3" s="180" t="s">
        <v>2520</v>
      </c>
      <c r="C3" s="268" t="s">
        <v>310</v>
      </c>
      <c r="D3" s="160">
        <v>28</v>
      </c>
      <c r="E3" s="161">
        <v>2040</v>
      </c>
      <c r="F3" s="59">
        <f>E3*25%</f>
        <v>510</v>
      </c>
      <c r="G3" s="195">
        <v>183</v>
      </c>
      <c r="H3" s="195">
        <v>12173</v>
      </c>
      <c r="I3" s="59">
        <f>H3*25%</f>
        <v>3043.25</v>
      </c>
      <c r="J3" s="211">
        <v>248</v>
      </c>
      <c r="K3" s="211">
        <v>16100</v>
      </c>
      <c r="L3" s="220">
        <f>K3*25%</f>
        <v>4025</v>
      </c>
      <c r="M3" s="211">
        <v>382</v>
      </c>
      <c r="N3" s="211">
        <v>27486</v>
      </c>
      <c r="O3" s="220">
        <f>N3*25%</f>
        <v>6871.5</v>
      </c>
      <c r="P3" s="277">
        <v>42</v>
      </c>
      <c r="Q3" s="277">
        <v>2562</v>
      </c>
      <c r="R3" s="275">
        <f>Q3*25%</f>
        <v>640.5</v>
      </c>
      <c r="S3" s="278">
        <v>63</v>
      </c>
      <c r="T3" s="278">
        <v>4193</v>
      </c>
      <c r="U3" s="275">
        <f>T3*25%</f>
        <v>1048.25</v>
      </c>
      <c r="V3" s="278">
        <v>56</v>
      </c>
      <c r="W3" s="278">
        <v>3580</v>
      </c>
      <c r="X3" s="275">
        <f>W3*25%</f>
        <v>895</v>
      </c>
      <c r="Y3" s="471"/>
    </row>
    <row r="4" spans="1:25">
      <c r="A4" s="196" t="s">
        <v>2506</v>
      </c>
      <c r="B4" s="180" t="s">
        <v>2521</v>
      </c>
      <c r="C4" s="268" t="s">
        <v>5</v>
      </c>
      <c r="D4" s="160">
        <v>30</v>
      </c>
      <c r="E4" s="161">
        <v>2002</v>
      </c>
      <c r="F4" s="59">
        <f t="shared" ref="F4:F12" si="0">E4*25%</f>
        <v>500.5</v>
      </c>
      <c r="G4" s="195">
        <v>119</v>
      </c>
      <c r="H4" s="195">
        <v>7985</v>
      </c>
      <c r="I4" s="59">
        <f t="shared" ref="I4:I14" si="1">H4*25%</f>
        <v>1996.25</v>
      </c>
      <c r="J4" s="211">
        <v>92</v>
      </c>
      <c r="K4" s="211">
        <v>6284</v>
      </c>
      <c r="L4" s="220">
        <f t="shared" ref="L4:L14" si="2">K4*25%</f>
        <v>1571</v>
      </c>
      <c r="M4" s="211">
        <v>112</v>
      </c>
      <c r="N4" s="211">
        <v>8460</v>
      </c>
      <c r="O4" s="220">
        <f t="shared" ref="O4:O14" si="3">N4*25%</f>
        <v>2115</v>
      </c>
      <c r="P4" s="277">
        <v>107</v>
      </c>
      <c r="Q4" s="277">
        <v>7437</v>
      </c>
      <c r="R4" s="275">
        <f t="shared" ref="R4:R17" si="4">Q4*25%</f>
        <v>1859.25</v>
      </c>
      <c r="S4" s="278">
        <v>135</v>
      </c>
      <c r="T4" s="278">
        <v>9441</v>
      </c>
      <c r="U4" s="275">
        <f t="shared" ref="U4:U17" si="5">T4*25%</f>
        <v>2360.25</v>
      </c>
      <c r="V4" s="278">
        <v>159</v>
      </c>
      <c r="W4" s="278">
        <v>11057</v>
      </c>
      <c r="X4" s="275">
        <f t="shared" ref="X4:X17" si="6">W4*25%</f>
        <v>2764.25</v>
      </c>
      <c r="Y4" s="471"/>
    </row>
    <row r="5" spans="1:25">
      <c r="A5" s="196" t="s">
        <v>2507</v>
      </c>
      <c r="B5" s="180" t="s">
        <v>2522</v>
      </c>
      <c r="C5" s="268" t="s">
        <v>261</v>
      </c>
      <c r="D5" s="160">
        <v>17</v>
      </c>
      <c r="E5" s="161">
        <v>807</v>
      </c>
      <c r="F5" s="59">
        <f t="shared" si="0"/>
        <v>201.75</v>
      </c>
      <c r="G5" s="195">
        <v>51</v>
      </c>
      <c r="H5" s="195">
        <v>3413</v>
      </c>
      <c r="I5" s="59">
        <f t="shared" si="1"/>
        <v>853.25</v>
      </c>
      <c r="J5" s="211">
        <v>60</v>
      </c>
      <c r="K5" s="211">
        <v>4456</v>
      </c>
      <c r="L5" s="220">
        <f t="shared" si="2"/>
        <v>1114</v>
      </c>
      <c r="M5" s="211">
        <v>65</v>
      </c>
      <c r="N5" s="211">
        <v>4843</v>
      </c>
      <c r="O5" s="220">
        <f t="shared" si="3"/>
        <v>1210.75</v>
      </c>
      <c r="P5" s="277">
        <v>60</v>
      </c>
      <c r="Q5" s="277">
        <v>4208</v>
      </c>
      <c r="R5" s="275">
        <f t="shared" si="4"/>
        <v>1052</v>
      </c>
      <c r="S5" s="278">
        <v>92</v>
      </c>
      <c r="T5" s="278">
        <v>5448</v>
      </c>
      <c r="U5" s="275">
        <f t="shared" si="5"/>
        <v>1362</v>
      </c>
      <c r="V5" s="278">
        <v>131</v>
      </c>
      <c r="W5" s="278">
        <v>7825</v>
      </c>
      <c r="X5" s="275">
        <f t="shared" si="6"/>
        <v>1956.25</v>
      </c>
      <c r="Y5" s="471"/>
    </row>
    <row r="6" spans="1:25">
      <c r="A6" s="196" t="s">
        <v>2508</v>
      </c>
      <c r="B6" s="180" t="s">
        <v>2523</v>
      </c>
      <c r="C6" s="268" t="s">
        <v>5</v>
      </c>
      <c r="D6" s="160">
        <v>13</v>
      </c>
      <c r="E6" s="161">
        <v>803</v>
      </c>
      <c r="F6" s="59">
        <f t="shared" si="0"/>
        <v>200.75</v>
      </c>
      <c r="G6" s="195">
        <v>36</v>
      </c>
      <c r="H6" s="195">
        <v>2228</v>
      </c>
      <c r="I6" s="59">
        <f t="shared" si="1"/>
        <v>557</v>
      </c>
      <c r="J6" s="211">
        <v>24</v>
      </c>
      <c r="K6" s="211">
        <v>1708</v>
      </c>
      <c r="L6" s="220">
        <f t="shared" si="2"/>
        <v>427</v>
      </c>
      <c r="M6" s="211">
        <v>51</v>
      </c>
      <c r="N6" s="211">
        <v>3241</v>
      </c>
      <c r="O6" s="220">
        <f t="shared" si="3"/>
        <v>810.25</v>
      </c>
      <c r="P6" s="277">
        <v>66</v>
      </c>
      <c r="Q6" s="277">
        <v>4894</v>
      </c>
      <c r="R6" s="275">
        <f t="shared" si="4"/>
        <v>1223.5</v>
      </c>
      <c r="S6" s="278">
        <v>70</v>
      </c>
      <c r="T6" s="278">
        <v>5254</v>
      </c>
      <c r="U6" s="275">
        <f t="shared" si="5"/>
        <v>1313.5</v>
      </c>
      <c r="V6" s="278">
        <v>79</v>
      </c>
      <c r="W6" s="278">
        <v>6117</v>
      </c>
      <c r="X6" s="275">
        <f t="shared" si="6"/>
        <v>1529.25</v>
      </c>
      <c r="Y6" s="471"/>
    </row>
    <row r="7" spans="1:25">
      <c r="A7" s="196" t="s">
        <v>2509</v>
      </c>
      <c r="B7" s="180" t="s">
        <v>2524</v>
      </c>
      <c r="C7" s="268" t="s">
        <v>5</v>
      </c>
      <c r="D7" s="160">
        <v>26</v>
      </c>
      <c r="E7" s="161">
        <v>1474</v>
      </c>
      <c r="F7" s="59">
        <f t="shared" si="0"/>
        <v>368.5</v>
      </c>
      <c r="G7" s="195">
        <v>162</v>
      </c>
      <c r="H7" s="195">
        <v>11230</v>
      </c>
      <c r="I7" s="59">
        <f t="shared" si="1"/>
        <v>2807.5</v>
      </c>
      <c r="J7" s="211">
        <v>173</v>
      </c>
      <c r="K7" s="211">
        <v>11047</v>
      </c>
      <c r="L7" s="220">
        <f t="shared" si="2"/>
        <v>2761.75</v>
      </c>
      <c r="M7" s="211">
        <v>176</v>
      </c>
      <c r="N7" s="211">
        <v>11240</v>
      </c>
      <c r="O7" s="220">
        <f t="shared" si="3"/>
        <v>2810</v>
      </c>
      <c r="P7" s="277">
        <v>122</v>
      </c>
      <c r="Q7" s="277">
        <v>8182</v>
      </c>
      <c r="R7" s="275">
        <f t="shared" si="4"/>
        <v>2045.5</v>
      </c>
      <c r="S7" s="278">
        <v>128</v>
      </c>
      <c r="T7" s="278">
        <v>9420</v>
      </c>
      <c r="U7" s="275">
        <f t="shared" si="5"/>
        <v>2355</v>
      </c>
      <c r="V7" s="278">
        <v>119</v>
      </c>
      <c r="W7" s="278">
        <v>8901</v>
      </c>
      <c r="X7" s="275">
        <f t="shared" si="6"/>
        <v>2225.25</v>
      </c>
      <c r="Y7" s="471"/>
    </row>
    <row r="8" spans="1:25">
      <c r="A8" s="196" t="s">
        <v>2510</v>
      </c>
      <c r="B8" s="180" t="s">
        <v>2525</v>
      </c>
      <c r="C8" s="268" t="s">
        <v>5</v>
      </c>
      <c r="D8" s="160">
        <v>6</v>
      </c>
      <c r="E8" s="161">
        <v>410</v>
      </c>
      <c r="F8" s="59">
        <f t="shared" si="0"/>
        <v>102.5</v>
      </c>
      <c r="G8" s="195">
        <v>39</v>
      </c>
      <c r="H8" s="195">
        <v>3209</v>
      </c>
      <c r="I8" s="59">
        <f t="shared" si="1"/>
        <v>802.25</v>
      </c>
      <c r="J8" s="211">
        <v>27</v>
      </c>
      <c r="K8" s="211">
        <v>2189</v>
      </c>
      <c r="L8" s="220">
        <f t="shared" si="2"/>
        <v>547.25</v>
      </c>
      <c r="M8" s="211">
        <v>48</v>
      </c>
      <c r="N8" s="211">
        <v>3720</v>
      </c>
      <c r="O8" s="220">
        <f t="shared" si="3"/>
        <v>930</v>
      </c>
      <c r="P8" s="277">
        <v>89</v>
      </c>
      <c r="Q8" s="277">
        <v>6471</v>
      </c>
      <c r="R8" s="275">
        <f t="shared" si="4"/>
        <v>1617.75</v>
      </c>
      <c r="S8" s="278">
        <v>113</v>
      </c>
      <c r="T8" s="278">
        <v>8575</v>
      </c>
      <c r="U8" s="275">
        <f t="shared" si="5"/>
        <v>2143.75</v>
      </c>
      <c r="V8" s="278">
        <v>140</v>
      </c>
      <c r="W8" s="278">
        <v>9832</v>
      </c>
      <c r="X8" s="275">
        <f t="shared" si="6"/>
        <v>2458</v>
      </c>
      <c r="Y8" s="471"/>
    </row>
    <row r="9" spans="1:25">
      <c r="A9" s="196" t="s">
        <v>2511</v>
      </c>
      <c r="B9" s="180" t="s">
        <v>2526</v>
      </c>
      <c r="C9" s="268" t="s">
        <v>5</v>
      </c>
      <c r="D9" s="160">
        <v>26</v>
      </c>
      <c r="E9" s="161">
        <v>2026</v>
      </c>
      <c r="F9" s="59">
        <f t="shared" si="0"/>
        <v>506.5</v>
      </c>
      <c r="G9" s="195">
        <v>152</v>
      </c>
      <c r="H9" s="195">
        <v>10412</v>
      </c>
      <c r="I9" s="59">
        <f t="shared" si="1"/>
        <v>2603</v>
      </c>
      <c r="J9" s="211">
        <v>93</v>
      </c>
      <c r="K9" s="211">
        <v>5807</v>
      </c>
      <c r="L9" s="220">
        <f t="shared" si="2"/>
        <v>1451.75</v>
      </c>
      <c r="M9" s="211">
        <v>131</v>
      </c>
      <c r="N9" s="211">
        <v>8217</v>
      </c>
      <c r="O9" s="220">
        <f t="shared" si="3"/>
        <v>2054.25</v>
      </c>
      <c r="P9" s="277">
        <v>97</v>
      </c>
      <c r="Q9" s="277">
        <v>7003</v>
      </c>
      <c r="R9" s="275">
        <f t="shared" si="4"/>
        <v>1750.75</v>
      </c>
      <c r="S9" s="278">
        <v>127</v>
      </c>
      <c r="T9" s="278">
        <v>8637</v>
      </c>
      <c r="U9" s="275">
        <f t="shared" si="5"/>
        <v>2159.25</v>
      </c>
      <c r="V9" s="278">
        <v>92</v>
      </c>
      <c r="W9" s="278">
        <v>5860</v>
      </c>
      <c r="X9" s="275">
        <f t="shared" si="6"/>
        <v>1465</v>
      </c>
      <c r="Y9" s="471"/>
    </row>
    <row r="10" spans="1:25">
      <c r="A10" s="196" t="s">
        <v>2512</v>
      </c>
      <c r="B10" s="180" t="s">
        <v>2527</v>
      </c>
      <c r="C10" s="268" t="s">
        <v>5</v>
      </c>
      <c r="D10" s="160">
        <v>10</v>
      </c>
      <c r="E10" s="161">
        <v>706</v>
      </c>
      <c r="F10" s="59">
        <f t="shared" si="0"/>
        <v>176.5</v>
      </c>
      <c r="G10" s="195">
        <v>20</v>
      </c>
      <c r="H10" s="195">
        <v>1360</v>
      </c>
      <c r="I10" s="59">
        <f t="shared" si="1"/>
        <v>340</v>
      </c>
      <c r="J10" s="211">
        <v>23</v>
      </c>
      <c r="K10" s="211">
        <v>1709</v>
      </c>
      <c r="L10" s="220">
        <f t="shared" si="2"/>
        <v>427.25</v>
      </c>
      <c r="M10" s="211">
        <v>58</v>
      </c>
      <c r="N10" s="211">
        <v>4338</v>
      </c>
      <c r="O10" s="220">
        <f t="shared" si="3"/>
        <v>1084.5</v>
      </c>
      <c r="P10" s="277">
        <v>121</v>
      </c>
      <c r="Q10" s="277">
        <v>8023</v>
      </c>
      <c r="R10" s="275">
        <f t="shared" si="4"/>
        <v>2005.75</v>
      </c>
      <c r="S10" s="278">
        <v>99</v>
      </c>
      <c r="T10" s="278">
        <v>6381</v>
      </c>
      <c r="U10" s="275">
        <f t="shared" si="5"/>
        <v>1595.25</v>
      </c>
      <c r="V10" s="278">
        <v>90</v>
      </c>
      <c r="W10" s="278">
        <v>6342</v>
      </c>
      <c r="X10" s="275">
        <f t="shared" si="6"/>
        <v>1585.5</v>
      </c>
      <c r="Y10" s="471"/>
    </row>
    <row r="11" spans="1:25">
      <c r="A11" s="196" t="s">
        <v>2513</v>
      </c>
      <c r="B11" s="180" t="s">
        <v>2528</v>
      </c>
      <c r="C11" s="268" t="s">
        <v>5</v>
      </c>
      <c r="D11" s="160">
        <v>13</v>
      </c>
      <c r="E11" s="161">
        <v>891</v>
      </c>
      <c r="F11" s="59">
        <f t="shared" si="0"/>
        <v>222.75</v>
      </c>
      <c r="G11" s="195">
        <v>74</v>
      </c>
      <c r="H11" s="195">
        <v>6022</v>
      </c>
      <c r="I11" s="59">
        <f t="shared" si="1"/>
        <v>1505.5</v>
      </c>
      <c r="J11" s="211">
        <v>67</v>
      </c>
      <c r="K11" s="211">
        <v>4717</v>
      </c>
      <c r="L11" s="220">
        <f t="shared" si="2"/>
        <v>1179.25</v>
      </c>
      <c r="M11" s="211">
        <v>97</v>
      </c>
      <c r="N11" s="211">
        <v>6855</v>
      </c>
      <c r="O11" s="220">
        <f t="shared" si="3"/>
        <v>1713.75</v>
      </c>
      <c r="P11" s="277">
        <v>215</v>
      </c>
      <c r="Q11" s="277">
        <v>16589</v>
      </c>
      <c r="R11" s="275">
        <f t="shared" si="4"/>
        <v>4147.25</v>
      </c>
      <c r="S11" s="278">
        <v>184</v>
      </c>
      <c r="T11" s="278">
        <v>13024</v>
      </c>
      <c r="U11" s="275">
        <f t="shared" si="5"/>
        <v>3256</v>
      </c>
      <c r="V11" s="278">
        <v>190</v>
      </c>
      <c r="W11" s="278">
        <v>13006</v>
      </c>
      <c r="X11" s="275">
        <f t="shared" si="6"/>
        <v>3251.5</v>
      </c>
      <c r="Y11" s="471"/>
    </row>
    <row r="12" spans="1:25">
      <c r="A12" s="196" t="s">
        <v>2514</v>
      </c>
      <c r="B12" s="180" t="s">
        <v>2529</v>
      </c>
      <c r="C12" s="268" t="s">
        <v>25</v>
      </c>
      <c r="D12" s="160">
        <v>17</v>
      </c>
      <c r="E12" s="161">
        <v>1135</v>
      </c>
      <c r="F12" s="59">
        <f t="shared" si="0"/>
        <v>283.75</v>
      </c>
      <c r="G12" s="195">
        <v>18</v>
      </c>
      <c r="H12" s="195">
        <v>1326</v>
      </c>
      <c r="I12" s="59">
        <f t="shared" si="1"/>
        <v>331.5</v>
      </c>
      <c r="J12" s="211">
        <v>34</v>
      </c>
      <c r="K12" s="211">
        <v>2574</v>
      </c>
      <c r="L12" s="220">
        <f t="shared" si="2"/>
        <v>643.5</v>
      </c>
      <c r="M12" s="211">
        <v>50</v>
      </c>
      <c r="N12" s="211">
        <v>3662</v>
      </c>
      <c r="O12" s="220">
        <f t="shared" si="3"/>
        <v>915.5</v>
      </c>
      <c r="P12" s="277">
        <v>29</v>
      </c>
      <c r="Q12" s="277">
        <v>2151</v>
      </c>
      <c r="R12" s="275">
        <f t="shared" si="4"/>
        <v>537.75</v>
      </c>
      <c r="S12" s="278">
        <v>30</v>
      </c>
      <c r="T12" s="278">
        <v>1998</v>
      </c>
      <c r="U12" s="275">
        <f t="shared" si="5"/>
        <v>499.5</v>
      </c>
      <c r="V12" s="278">
        <v>58</v>
      </c>
      <c r="W12" s="278">
        <v>4222</v>
      </c>
      <c r="X12" s="275">
        <f t="shared" si="6"/>
        <v>1055.5</v>
      </c>
      <c r="Y12" s="471"/>
    </row>
    <row r="13" spans="1:25">
      <c r="A13" s="196" t="s">
        <v>2515</v>
      </c>
      <c r="B13" s="19" t="s">
        <v>2530</v>
      </c>
      <c r="C13" s="268" t="s">
        <v>5</v>
      </c>
      <c r="D13" s="92"/>
      <c r="E13" s="92"/>
      <c r="F13" s="92"/>
      <c r="G13" s="195">
        <v>47</v>
      </c>
      <c r="H13" s="195">
        <v>3081</v>
      </c>
      <c r="I13" s="59">
        <f t="shared" si="1"/>
        <v>770.25</v>
      </c>
      <c r="J13" s="211">
        <v>235</v>
      </c>
      <c r="K13" s="211">
        <v>15149</v>
      </c>
      <c r="L13" s="220">
        <f t="shared" si="2"/>
        <v>3787.25</v>
      </c>
      <c r="M13" s="211">
        <v>388</v>
      </c>
      <c r="N13" s="211">
        <v>24512</v>
      </c>
      <c r="O13" s="220">
        <f t="shared" si="3"/>
        <v>6128</v>
      </c>
      <c r="P13" s="277">
        <v>278</v>
      </c>
      <c r="Q13" s="277">
        <v>18178</v>
      </c>
      <c r="R13" s="275">
        <f t="shared" si="4"/>
        <v>4544.5</v>
      </c>
      <c r="S13" s="278">
        <v>240</v>
      </c>
      <c r="T13" s="278">
        <v>15872</v>
      </c>
      <c r="U13" s="275">
        <f t="shared" si="5"/>
        <v>3968</v>
      </c>
      <c r="V13" s="278">
        <v>240</v>
      </c>
      <c r="W13" s="278">
        <v>16428</v>
      </c>
      <c r="X13" s="275">
        <f t="shared" si="6"/>
        <v>4107</v>
      </c>
      <c r="Y13" s="471"/>
    </row>
    <row r="14" spans="1:25">
      <c r="A14" s="196" t="s">
        <v>2516</v>
      </c>
      <c r="B14" s="19" t="s">
        <v>2531</v>
      </c>
      <c r="C14" s="268" t="s">
        <v>5</v>
      </c>
      <c r="D14" s="92"/>
      <c r="E14" s="92"/>
      <c r="F14" s="92"/>
      <c r="G14" s="195">
        <v>25</v>
      </c>
      <c r="H14" s="195">
        <v>1503</v>
      </c>
      <c r="I14" s="59">
        <f t="shared" si="1"/>
        <v>375.75</v>
      </c>
      <c r="J14" s="211">
        <v>89</v>
      </c>
      <c r="K14" s="211">
        <v>4611</v>
      </c>
      <c r="L14" s="220">
        <f t="shared" si="2"/>
        <v>1152.75</v>
      </c>
      <c r="M14" s="211">
        <v>132</v>
      </c>
      <c r="N14" s="211">
        <v>8584</v>
      </c>
      <c r="O14" s="220">
        <f t="shared" si="3"/>
        <v>2146</v>
      </c>
      <c r="P14" s="277">
        <v>39</v>
      </c>
      <c r="Q14" s="277">
        <v>2961</v>
      </c>
      <c r="R14" s="275">
        <f t="shared" si="4"/>
        <v>740.25</v>
      </c>
      <c r="S14" s="278">
        <v>43</v>
      </c>
      <c r="T14" s="278">
        <v>3489</v>
      </c>
      <c r="U14" s="275">
        <f t="shared" si="5"/>
        <v>872.25</v>
      </c>
      <c r="V14" s="278">
        <v>40</v>
      </c>
      <c r="W14" s="278">
        <v>3264</v>
      </c>
      <c r="X14" s="275">
        <f t="shared" si="6"/>
        <v>816</v>
      </c>
      <c r="Y14" s="471"/>
    </row>
    <row r="15" spans="1:25">
      <c r="A15" s="196" t="s">
        <v>2517</v>
      </c>
      <c r="B15" s="222" t="s">
        <v>2532</v>
      </c>
      <c r="C15" s="268" t="s">
        <v>5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77">
        <v>124</v>
      </c>
      <c r="Q15" s="277">
        <v>8872</v>
      </c>
      <c r="R15" s="275">
        <f t="shared" si="4"/>
        <v>2218</v>
      </c>
      <c r="S15" s="278">
        <v>133</v>
      </c>
      <c r="T15" s="278">
        <v>10047</v>
      </c>
      <c r="U15" s="275">
        <f t="shared" si="5"/>
        <v>2511.75</v>
      </c>
      <c r="V15" s="278">
        <v>150</v>
      </c>
      <c r="W15" s="278">
        <v>12382</v>
      </c>
      <c r="X15" s="275">
        <f t="shared" si="6"/>
        <v>3095.5</v>
      </c>
      <c r="Y15" s="471"/>
    </row>
    <row r="16" spans="1:25">
      <c r="A16" s="196" t="s">
        <v>2518</v>
      </c>
      <c r="B16" s="222" t="s">
        <v>2533</v>
      </c>
      <c r="C16" s="268" t="s">
        <v>5</v>
      </c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77">
        <v>92</v>
      </c>
      <c r="Q16" s="277">
        <v>6340</v>
      </c>
      <c r="R16" s="275">
        <f t="shared" si="4"/>
        <v>1585</v>
      </c>
      <c r="S16" s="278">
        <v>70</v>
      </c>
      <c r="T16" s="278">
        <v>5446</v>
      </c>
      <c r="U16" s="275">
        <f t="shared" si="5"/>
        <v>1361.5</v>
      </c>
      <c r="V16" s="278">
        <v>96</v>
      </c>
      <c r="W16" s="278">
        <v>6892</v>
      </c>
      <c r="X16" s="275">
        <f t="shared" si="6"/>
        <v>1723</v>
      </c>
      <c r="Y16" s="471"/>
    </row>
    <row r="17" spans="1:25">
      <c r="A17" s="196" t="s">
        <v>2519</v>
      </c>
      <c r="B17" s="222" t="s">
        <v>2534</v>
      </c>
      <c r="C17" s="268" t="s">
        <v>5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77">
        <v>42</v>
      </c>
      <c r="Q17" s="277">
        <v>2726</v>
      </c>
      <c r="R17" s="275">
        <f t="shared" si="4"/>
        <v>681.5</v>
      </c>
      <c r="S17" s="278">
        <v>66</v>
      </c>
      <c r="T17" s="278">
        <v>4234</v>
      </c>
      <c r="U17" s="275">
        <f t="shared" si="5"/>
        <v>1058.5</v>
      </c>
      <c r="V17" s="278">
        <v>80</v>
      </c>
      <c r="W17" s="278">
        <v>5928</v>
      </c>
      <c r="X17" s="275">
        <f t="shared" si="6"/>
        <v>1482</v>
      </c>
      <c r="Y17" s="471"/>
    </row>
    <row r="18" spans="1:25">
      <c r="A18" s="422" t="s">
        <v>925</v>
      </c>
      <c r="B18" s="423"/>
      <c r="C18" s="424"/>
      <c r="D18" s="282">
        <f>SUM(D3:D12)</f>
        <v>186</v>
      </c>
      <c r="E18" s="282">
        <f>SUM(E3:E12)</f>
        <v>12294</v>
      </c>
      <c r="F18" s="282">
        <f>SUM(F3:F12)</f>
        <v>3073.5</v>
      </c>
      <c r="G18" s="282">
        <f t="shared" ref="G18:O18" si="7">SUM(G3:G14)</f>
        <v>926</v>
      </c>
      <c r="H18" s="282">
        <f t="shared" si="7"/>
        <v>63942</v>
      </c>
      <c r="I18" s="282">
        <f t="shared" si="7"/>
        <v>15985.5</v>
      </c>
      <c r="J18" s="283">
        <f t="shared" si="7"/>
        <v>1165</v>
      </c>
      <c r="K18" s="283">
        <f t="shared" si="7"/>
        <v>76351</v>
      </c>
      <c r="L18" s="283">
        <f t="shared" si="7"/>
        <v>19087.75</v>
      </c>
      <c r="M18" s="283">
        <f t="shared" si="7"/>
        <v>1690</v>
      </c>
      <c r="N18" s="283">
        <f t="shared" si="7"/>
        <v>115158</v>
      </c>
      <c r="O18" s="283">
        <f t="shared" si="7"/>
        <v>28789.5</v>
      </c>
      <c r="P18" s="283">
        <f t="shared" ref="P18:U18" si="8">SUM(P3:P17)</f>
        <v>1523</v>
      </c>
      <c r="Q18" s="283">
        <f t="shared" si="8"/>
        <v>106597</v>
      </c>
      <c r="R18" s="283">
        <f t="shared" si="8"/>
        <v>26649.25</v>
      </c>
      <c r="S18" s="283">
        <f t="shared" si="8"/>
        <v>1593</v>
      </c>
      <c r="T18" s="283">
        <f t="shared" si="8"/>
        <v>111459</v>
      </c>
      <c r="U18" s="283">
        <f t="shared" si="8"/>
        <v>27864.75</v>
      </c>
      <c r="V18" s="283">
        <f t="shared" ref="V18:X18" si="9">SUM(V3:V17)</f>
        <v>1720</v>
      </c>
      <c r="W18" s="283">
        <f t="shared" si="9"/>
        <v>121636</v>
      </c>
      <c r="X18" s="283">
        <f>SUM(X3:X17)</f>
        <v>30409</v>
      </c>
    </row>
  </sheetData>
  <autoFilter ref="A1:U18" xr:uid="{06E84EBB-4173-4682-B006-3B12BB82B33D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1">
    <mergeCell ref="V1:X1"/>
    <mergeCell ref="S1:U1"/>
    <mergeCell ref="M1:O1"/>
    <mergeCell ref="P1:R1"/>
    <mergeCell ref="A18:C18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0E1A-9FB3-4959-B48D-DA3355A21D3C}">
  <sheetPr>
    <tabColor rgb="FF7030A0"/>
  </sheetPr>
  <dimension ref="A1:X9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B24" sqref="B24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bestFit="1" customWidth="1"/>
    <col min="23" max="24" width="14.140625" customWidth="1"/>
  </cols>
  <sheetData>
    <row r="1" spans="1:24">
      <c r="A1" s="431" t="s">
        <v>0</v>
      </c>
      <c r="B1" s="432" t="s">
        <v>2</v>
      </c>
      <c r="C1" s="431" t="s">
        <v>1</v>
      </c>
      <c r="D1" s="427">
        <v>43132</v>
      </c>
      <c r="E1" s="427"/>
      <c r="F1" s="427"/>
      <c r="G1" s="427">
        <v>43160</v>
      </c>
      <c r="H1" s="427"/>
      <c r="I1" s="427"/>
      <c r="J1" s="427">
        <v>43191</v>
      </c>
      <c r="K1" s="427"/>
      <c r="L1" s="427"/>
      <c r="M1" s="427">
        <v>43221</v>
      </c>
      <c r="N1" s="427"/>
      <c r="O1" s="427"/>
      <c r="P1" s="427">
        <v>43252</v>
      </c>
      <c r="Q1" s="427"/>
      <c r="R1" s="427"/>
      <c r="S1" s="427">
        <v>43282</v>
      </c>
      <c r="T1" s="427"/>
      <c r="U1" s="427"/>
      <c r="V1" s="427">
        <v>43313</v>
      </c>
      <c r="W1" s="427"/>
      <c r="X1" s="427"/>
    </row>
    <row r="2" spans="1:24">
      <c r="A2" s="431"/>
      <c r="B2" s="432"/>
      <c r="C2" s="431"/>
      <c r="D2" s="284" t="s">
        <v>923</v>
      </c>
      <c r="E2" s="284" t="s">
        <v>922</v>
      </c>
      <c r="F2" s="285">
        <v>0.25</v>
      </c>
      <c r="G2" s="284" t="s">
        <v>923</v>
      </c>
      <c r="H2" s="284" t="s">
        <v>922</v>
      </c>
      <c r="I2" s="285">
        <v>0.25</v>
      </c>
      <c r="J2" s="284" t="s">
        <v>923</v>
      </c>
      <c r="K2" s="284" t="s">
        <v>922</v>
      </c>
      <c r="L2" s="285">
        <v>0.25</v>
      </c>
      <c r="M2" s="284" t="s">
        <v>923</v>
      </c>
      <c r="N2" s="284" t="s">
        <v>922</v>
      </c>
      <c r="O2" s="285">
        <v>0.25</v>
      </c>
      <c r="P2" s="284" t="s">
        <v>923</v>
      </c>
      <c r="Q2" s="284" t="s">
        <v>922</v>
      </c>
      <c r="R2" s="285">
        <v>0.25</v>
      </c>
      <c r="S2" s="284" t="s">
        <v>923</v>
      </c>
      <c r="T2" s="284" t="s">
        <v>922</v>
      </c>
      <c r="U2" s="285">
        <v>0.25</v>
      </c>
      <c r="V2" s="284" t="s">
        <v>923</v>
      </c>
      <c r="W2" s="284" t="s">
        <v>922</v>
      </c>
      <c r="X2" s="285">
        <v>0.25</v>
      </c>
    </row>
    <row r="3" spans="1:24">
      <c r="A3" s="1" t="s">
        <v>1699</v>
      </c>
      <c r="B3" s="180" t="s">
        <v>2537</v>
      </c>
      <c r="C3" s="268" t="s">
        <v>5</v>
      </c>
      <c r="D3" s="160">
        <v>28</v>
      </c>
      <c r="E3" s="161">
        <v>2040</v>
      </c>
      <c r="F3" s="59">
        <f>E3*25%</f>
        <v>510</v>
      </c>
      <c r="G3" s="195">
        <v>183</v>
      </c>
      <c r="H3" s="195">
        <v>12173</v>
      </c>
      <c r="I3" s="59">
        <f>H3*25%</f>
        <v>3043.25</v>
      </c>
      <c r="J3" s="211">
        <v>248</v>
      </c>
      <c r="K3" s="211">
        <v>16100</v>
      </c>
      <c r="L3" s="220">
        <f>K3*25%</f>
        <v>4025</v>
      </c>
      <c r="M3" s="211">
        <v>382</v>
      </c>
      <c r="N3" s="211">
        <v>27486</v>
      </c>
      <c r="O3" s="220">
        <f>N3*25%</f>
        <v>6871.5</v>
      </c>
      <c r="P3" s="278">
        <v>29</v>
      </c>
      <c r="Q3" s="278">
        <v>1879</v>
      </c>
      <c r="R3" s="279">
        <f>Q3*25%</f>
        <v>469.75</v>
      </c>
      <c r="S3" s="278">
        <v>97</v>
      </c>
      <c r="T3" s="278">
        <v>6199</v>
      </c>
      <c r="U3" s="279">
        <f>T3*25%</f>
        <v>1549.75</v>
      </c>
      <c r="V3" s="278">
        <v>157</v>
      </c>
      <c r="W3" s="278">
        <v>10755</v>
      </c>
      <c r="X3" s="279">
        <f>W3*25%</f>
        <v>2688.75</v>
      </c>
    </row>
    <row r="4" spans="1:24">
      <c r="A4" s="1" t="s">
        <v>2538</v>
      </c>
      <c r="B4" s="180" t="s">
        <v>2539</v>
      </c>
      <c r="C4" s="268" t="s">
        <v>935</v>
      </c>
      <c r="D4" s="160"/>
      <c r="E4" s="161"/>
      <c r="F4" s="59"/>
      <c r="G4" s="195"/>
      <c r="H4" s="195"/>
      <c r="I4" s="59"/>
      <c r="J4" s="211"/>
      <c r="K4" s="211"/>
      <c r="L4" s="220"/>
      <c r="M4" s="211"/>
      <c r="N4" s="211"/>
      <c r="O4" s="220"/>
      <c r="P4" s="278">
        <v>1</v>
      </c>
      <c r="Q4" s="278">
        <v>99</v>
      </c>
      <c r="R4" s="279">
        <f t="shared" ref="R4:R8" si="0">Q4*25%</f>
        <v>24.75</v>
      </c>
      <c r="S4" s="278">
        <v>10</v>
      </c>
      <c r="T4" s="278">
        <v>838</v>
      </c>
      <c r="U4" s="279">
        <f t="shared" ref="U4:U8" si="1">T4*25%</f>
        <v>209.5</v>
      </c>
      <c r="V4" s="278">
        <v>22</v>
      </c>
      <c r="W4" s="278">
        <v>1482</v>
      </c>
      <c r="X4" s="279">
        <f t="shared" ref="X4:X8" si="2">W4*25%</f>
        <v>370.5</v>
      </c>
    </row>
    <row r="5" spans="1:24">
      <c r="A5" s="1" t="s">
        <v>1702</v>
      </c>
      <c r="B5" s="180" t="s">
        <v>2540</v>
      </c>
      <c r="C5" s="268" t="s">
        <v>515</v>
      </c>
      <c r="D5" s="160"/>
      <c r="E5" s="161"/>
      <c r="F5" s="59"/>
      <c r="G5" s="195"/>
      <c r="H5" s="195"/>
      <c r="I5" s="59"/>
      <c r="J5" s="211"/>
      <c r="K5" s="211"/>
      <c r="L5" s="220"/>
      <c r="M5" s="211"/>
      <c r="N5" s="211"/>
      <c r="O5" s="220"/>
      <c r="P5" s="278">
        <v>20</v>
      </c>
      <c r="Q5" s="278">
        <v>996</v>
      </c>
      <c r="R5" s="279">
        <f t="shared" si="0"/>
        <v>249</v>
      </c>
      <c r="S5" s="278">
        <v>40</v>
      </c>
      <c r="T5" s="278">
        <v>2392</v>
      </c>
      <c r="U5" s="279">
        <f t="shared" si="1"/>
        <v>598</v>
      </c>
      <c r="V5" s="278">
        <v>46</v>
      </c>
      <c r="W5" s="278">
        <v>3062</v>
      </c>
      <c r="X5" s="279">
        <f t="shared" si="2"/>
        <v>765.5</v>
      </c>
    </row>
    <row r="6" spans="1:24">
      <c r="A6" s="1" t="s">
        <v>1703</v>
      </c>
      <c r="B6" s="180" t="s">
        <v>2541</v>
      </c>
      <c r="C6" s="268" t="s">
        <v>23</v>
      </c>
      <c r="D6" s="160"/>
      <c r="E6" s="161"/>
      <c r="F6" s="59"/>
      <c r="G6" s="195"/>
      <c r="H6" s="195"/>
      <c r="I6" s="59"/>
      <c r="J6" s="211"/>
      <c r="K6" s="211"/>
      <c r="L6" s="220"/>
      <c r="M6" s="211"/>
      <c r="N6" s="211"/>
      <c r="O6" s="220"/>
      <c r="P6" s="278">
        <v>36</v>
      </c>
      <c r="Q6" s="278">
        <v>2428</v>
      </c>
      <c r="R6" s="279">
        <f t="shared" si="0"/>
        <v>607</v>
      </c>
      <c r="S6" s="278">
        <v>67</v>
      </c>
      <c r="T6" s="278">
        <v>4489</v>
      </c>
      <c r="U6" s="279">
        <f t="shared" si="1"/>
        <v>1122.25</v>
      </c>
      <c r="V6" s="278">
        <v>73</v>
      </c>
      <c r="W6" s="278">
        <v>4407</v>
      </c>
      <c r="X6" s="279">
        <f t="shared" si="2"/>
        <v>1101.75</v>
      </c>
    </row>
    <row r="7" spans="1:24">
      <c r="A7" s="1" t="s">
        <v>1706</v>
      </c>
      <c r="B7" s="180" t="s">
        <v>2542</v>
      </c>
      <c r="C7" s="268" t="s">
        <v>16</v>
      </c>
      <c r="D7" s="160"/>
      <c r="E7" s="161"/>
      <c r="F7" s="59"/>
      <c r="G7" s="195"/>
      <c r="H7" s="195"/>
      <c r="I7" s="59"/>
      <c r="J7" s="211"/>
      <c r="K7" s="211"/>
      <c r="L7" s="220"/>
      <c r="M7" s="211"/>
      <c r="N7" s="211"/>
      <c r="O7" s="220"/>
      <c r="P7" s="278">
        <v>13</v>
      </c>
      <c r="Q7" s="278">
        <v>827</v>
      </c>
      <c r="R7" s="279">
        <f t="shared" si="0"/>
        <v>206.75</v>
      </c>
      <c r="S7" s="278">
        <v>43</v>
      </c>
      <c r="T7" s="278">
        <v>3121</v>
      </c>
      <c r="U7" s="279">
        <f t="shared" si="1"/>
        <v>780.25</v>
      </c>
      <c r="V7" s="278">
        <v>61</v>
      </c>
      <c r="W7" s="278">
        <v>4811</v>
      </c>
      <c r="X7" s="279">
        <f t="shared" si="2"/>
        <v>1202.75</v>
      </c>
    </row>
    <row r="8" spans="1:24">
      <c r="A8" s="1" t="s">
        <v>1707</v>
      </c>
      <c r="B8" s="180" t="s">
        <v>2543</v>
      </c>
      <c r="C8" s="268" t="s">
        <v>552</v>
      </c>
      <c r="D8" s="160"/>
      <c r="E8" s="161"/>
      <c r="F8" s="59"/>
      <c r="G8" s="195"/>
      <c r="H8" s="195"/>
      <c r="I8" s="59"/>
      <c r="J8" s="211"/>
      <c r="K8" s="211"/>
      <c r="L8" s="220"/>
      <c r="M8" s="211"/>
      <c r="N8" s="211"/>
      <c r="O8" s="220"/>
      <c r="P8" s="278">
        <v>53</v>
      </c>
      <c r="Q8" s="278">
        <v>3355</v>
      </c>
      <c r="R8" s="279">
        <f t="shared" si="0"/>
        <v>838.75</v>
      </c>
      <c r="S8" s="278">
        <v>77</v>
      </c>
      <c r="T8" s="278">
        <v>4571</v>
      </c>
      <c r="U8" s="279">
        <f t="shared" si="1"/>
        <v>1142.75</v>
      </c>
      <c r="V8" s="278">
        <v>92</v>
      </c>
      <c r="W8" s="278">
        <v>5816</v>
      </c>
      <c r="X8" s="279">
        <f t="shared" si="2"/>
        <v>1454</v>
      </c>
    </row>
    <row r="9" spans="1:24">
      <c r="A9" s="428" t="s">
        <v>925</v>
      </c>
      <c r="B9" s="429"/>
      <c r="C9" s="430"/>
      <c r="D9" s="286">
        <f t="shared" ref="D9:O9" si="3">SUM(D3:D3)</f>
        <v>28</v>
      </c>
      <c r="E9" s="286">
        <f t="shared" si="3"/>
        <v>2040</v>
      </c>
      <c r="F9" s="286">
        <f t="shared" si="3"/>
        <v>510</v>
      </c>
      <c r="G9" s="286">
        <f t="shared" si="3"/>
        <v>183</v>
      </c>
      <c r="H9" s="286">
        <f t="shared" si="3"/>
        <v>12173</v>
      </c>
      <c r="I9" s="286">
        <f t="shared" si="3"/>
        <v>3043.25</v>
      </c>
      <c r="J9" s="287">
        <f t="shared" si="3"/>
        <v>248</v>
      </c>
      <c r="K9" s="287">
        <f t="shared" si="3"/>
        <v>16100</v>
      </c>
      <c r="L9" s="287">
        <f t="shared" si="3"/>
        <v>4025</v>
      </c>
      <c r="M9" s="287">
        <f t="shared" si="3"/>
        <v>382</v>
      </c>
      <c r="N9" s="287">
        <f t="shared" si="3"/>
        <v>27486</v>
      </c>
      <c r="O9" s="287">
        <f t="shared" si="3"/>
        <v>6871.5</v>
      </c>
      <c r="P9" s="287">
        <f t="shared" ref="P9:U9" si="4">SUM(P3:P8)</f>
        <v>152</v>
      </c>
      <c r="Q9" s="287">
        <f t="shared" si="4"/>
        <v>9584</v>
      </c>
      <c r="R9" s="287">
        <f t="shared" si="4"/>
        <v>2396</v>
      </c>
      <c r="S9" s="287">
        <f t="shared" si="4"/>
        <v>334</v>
      </c>
      <c r="T9" s="287">
        <f t="shared" si="4"/>
        <v>21610</v>
      </c>
      <c r="U9" s="287">
        <f t="shared" si="4"/>
        <v>5402.5</v>
      </c>
      <c r="V9" s="287">
        <f t="shared" ref="V9:X9" si="5">SUM(V3:V8)</f>
        <v>451</v>
      </c>
      <c r="W9" s="287">
        <f t="shared" si="5"/>
        <v>30333</v>
      </c>
      <c r="X9" s="287">
        <f>SUM(X3:X8)</f>
        <v>7583.25</v>
      </c>
    </row>
  </sheetData>
  <autoFilter ref="A1:U2" xr:uid="{0ACB35EF-9888-4896-BF94-A1FCA4AB9DC8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1">
    <mergeCell ref="V1:X1"/>
    <mergeCell ref="S1:U1"/>
    <mergeCell ref="M1:O1"/>
    <mergeCell ref="P1:R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8939-6891-4E12-A395-A36B08F7E787}">
  <sheetPr>
    <tabColor theme="8" tint="-0.499984740745262"/>
  </sheetPr>
  <dimension ref="A1:X6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6" sqref="A6:C6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bestFit="1" customWidth="1"/>
    <col min="23" max="24" width="14.140625" customWidth="1"/>
  </cols>
  <sheetData>
    <row r="1" spans="1:24">
      <c r="A1" s="437" t="s">
        <v>0</v>
      </c>
      <c r="B1" s="438" t="s">
        <v>2</v>
      </c>
      <c r="C1" s="437" t="s">
        <v>1</v>
      </c>
      <c r="D1" s="433">
        <v>43132</v>
      </c>
      <c r="E1" s="433"/>
      <c r="F1" s="433"/>
      <c r="G1" s="433">
        <v>43160</v>
      </c>
      <c r="H1" s="433"/>
      <c r="I1" s="433"/>
      <c r="J1" s="433">
        <v>43191</v>
      </c>
      <c r="K1" s="433"/>
      <c r="L1" s="433"/>
      <c r="M1" s="433">
        <v>43221</v>
      </c>
      <c r="N1" s="433"/>
      <c r="O1" s="433"/>
      <c r="P1" s="433">
        <v>43252</v>
      </c>
      <c r="Q1" s="433"/>
      <c r="R1" s="433"/>
      <c r="S1" s="433">
        <v>43282</v>
      </c>
      <c r="T1" s="433"/>
      <c r="U1" s="433"/>
      <c r="V1" s="433">
        <v>43313</v>
      </c>
      <c r="W1" s="433"/>
      <c r="X1" s="433"/>
    </row>
    <row r="2" spans="1:24">
      <c r="A2" s="437"/>
      <c r="B2" s="438"/>
      <c r="C2" s="437"/>
      <c r="D2" s="288" t="s">
        <v>923</v>
      </c>
      <c r="E2" s="288" t="s">
        <v>922</v>
      </c>
      <c r="F2" s="289">
        <v>0.25</v>
      </c>
      <c r="G2" s="288" t="s">
        <v>923</v>
      </c>
      <c r="H2" s="288" t="s">
        <v>922</v>
      </c>
      <c r="I2" s="289">
        <v>0.25</v>
      </c>
      <c r="J2" s="288" t="s">
        <v>923</v>
      </c>
      <c r="K2" s="288" t="s">
        <v>922</v>
      </c>
      <c r="L2" s="289">
        <v>0.25</v>
      </c>
      <c r="M2" s="288" t="s">
        <v>923</v>
      </c>
      <c r="N2" s="288" t="s">
        <v>922</v>
      </c>
      <c r="O2" s="289">
        <v>0.25</v>
      </c>
      <c r="P2" s="288" t="s">
        <v>923</v>
      </c>
      <c r="Q2" s="288" t="s">
        <v>922</v>
      </c>
      <c r="R2" s="289">
        <v>0.25</v>
      </c>
      <c r="S2" s="288" t="s">
        <v>923</v>
      </c>
      <c r="T2" s="288" t="s">
        <v>922</v>
      </c>
      <c r="U2" s="289">
        <v>0.25</v>
      </c>
      <c r="V2" s="288" t="s">
        <v>923</v>
      </c>
      <c r="W2" s="288" t="s">
        <v>922</v>
      </c>
      <c r="X2" s="289">
        <v>0.25</v>
      </c>
    </row>
    <row r="3" spans="1:24">
      <c r="A3" s="1" t="s">
        <v>2535</v>
      </c>
      <c r="B3" s="180" t="s">
        <v>2536</v>
      </c>
      <c r="C3" s="268" t="s">
        <v>14</v>
      </c>
      <c r="D3" s="160">
        <v>28</v>
      </c>
      <c r="E3" s="161">
        <v>2040</v>
      </c>
      <c r="F3" s="59">
        <f>E3*25%</f>
        <v>510</v>
      </c>
      <c r="G3" s="195">
        <v>183</v>
      </c>
      <c r="H3" s="195">
        <v>12173</v>
      </c>
      <c r="I3" s="59">
        <f>H3*25%</f>
        <v>3043.25</v>
      </c>
      <c r="J3" s="211">
        <v>248</v>
      </c>
      <c r="K3" s="211">
        <v>16100</v>
      </c>
      <c r="L3" s="220">
        <f>K3*25%</f>
        <v>4025</v>
      </c>
      <c r="M3" s="211">
        <v>382</v>
      </c>
      <c r="N3" s="211">
        <v>27486</v>
      </c>
      <c r="O3" s="220">
        <f>N3*25%</f>
        <v>6871.5</v>
      </c>
      <c r="P3" s="278">
        <v>176</v>
      </c>
      <c r="Q3" s="278">
        <v>12616</v>
      </c>
      <c r="R3" s="279">
        <f>Q3*25%</f>
        <v>3154</v>
      </c>
      <c r="S3" s="278">
        <v>732</v>
      </c>
      <c r="T3" s="278">
        <v>57010</v>
      </c>
      <c r="U3" s="279">
        <f>T3*25%</f>
        <v>14252.5</v>
      </c>
      <c r="V3" s="278">
        <v>1181</v>
      </c>
      <c r="W3" s="278">
        <v>90375</v>
      </c>
      <c r="X3" s="279">
        <f>W3*25%</f>
        <v>22593.75</v>
      </c>
    </row>
    <row r="4" spans="1:24">
      <c r="A4" s="1" t="s">
        <v>3774</v>
      </c>
      <c r="B4" s="180" t="s">
        <v>3775</v>
      </c>
      <c r="C4" s="268" t="s">
        <v>23</v>
      </c>
      <c r="D4" s="160"/>
      <c r="E4" s="161"/>
      <c r="F4" s="59"/>
      <c r="G4" s="195"/>
      <c r="H4" s="195"/>
      <c r="I4" s="59"/>
      <c r="J4" s="211"/>
      <c r="K4" s="211"/>
      <c r="L4" s="220"/>
      <c r="M4" s="211"/>
      <c r="N4" s="211"/>
      <c r="O4" s="220"/>
      <c r="P4" s="278"/>
      <c r="Q4" s="278"/>
      <c r="R4" s="279"/>
      <c r="S4" s="278"/>
      <c r="T4" s="278"/>
      <c r="U4" s="279"/>
      <c r="V4" s="278">
        <v>53</v>
      </c>
      <c r="W4" s="278">
        <v>4493</v>
      </c>
      <c r="X4" s="279">
        <f t="shared" ref="X4:X5" si="0">W4*25%</f>
        <v>1123.25</v>
      </c>
    </row>
    <row r="5" spans="1:24">
      <c r="A5" s="1" t="s">
        <v>3776</v>
      </c>
      <c r="B5" s="180" t="s">
        <v>3777</v>
      </c>
      <c r="C5" s="268" t="s">
        <v>19</v>
      </c>
      <c r="D5" s="160"/>
      <c r="E5" s="161"/>
      <c r="F5" s="59"/>
      <c r="G5" s="195"/>
      <c r="H5" s="195"/>
      <c r="I5" s="59"/>
      <c r="J5" s="211"/>
      <c r="K5" s="211"/>
      <c r="L5" s="220"/>
      <c r="M5" s="211"/>
      <c r="N5" s="211"/>
      <c r="O5" s="220"/>
      <c r="P5" s="278"/>
      <c r="Q5" s="278"/>
      <c r="R5" s="279"/>
      <c r="S5" s="278"/>
      <c r="T5" s="278"/>
      <c r="U5" s="279"/>
      <c r="V5" s="278">
        <v>171</v>
      </c>
      <c r="W5" s="278">
        <v>14209</v>
      </c>
      <c r="X5" s="279">
        <f t="shared" si="0"/>
        <v>3552.25</v>
      </c>
    </row>
    <row r="6" spans="1:24">
      <c r="A6" s="434" t="s">
        <v>925</v>
      </c>
      <c r="B6" s="435"/>
      <c r="C6" s="436"/>
      <c r="D6" s="290">
        <f t="shared" ref="D6:Q6" si="1">SUM(D3:D3)</f>
        <v>28</v>
      </c>
      <c r="E6" s="290">
        <f t="shared" si="1"/>
        <v>2040</v>
      </c>
      <c r="F6" s="290">
        <f t="shared" si="1"/>
        <v>510</v>
      </c>
      <c r="G6" s="290">
        <f t="shared" si="1"/>
        <v>183</v>
      </c>
      <c r="H6" s="290">
        <f t="shared" si="1"/>
        <v>12173</v>
      </c>
      <c r="I6" s="290">
        <f t="shared" si="1"/>
        <v>3043.25</v>
      </c>
      <c r="J6" s="291">
        <f t="shared" si="1"/>
        <v>248</v>
      </c>
      <c r="K6" s="291">
        <f t="shared" si="1"/>
        <v>16100</v>
      </c>
      <c r="L6" s="291">
        <f t="shared" si="1"/>
        <v>4025</v>
      </c>
      <c r="M6" s="291">
        <f t="shared" si="1"/>
        <v>382</v>
      </c>
      <c r="N6" s="291">
        <f t="shared" si="1"/>
        <v>27486</v>
      </c>
      <c r="O6" s="291">
        <f t="shared" si="1"/>
        <v>6871.5</v>
      </c>
      <c r="P6" s="291">
        <f t="shared" si="1"/>
        <v>176</v>
      </c>
      <c r="Q6" s="291">
        <f t="shared" si="1"/>
        <v>12616</v>
      </c>
      <c r="R6" s="291">
        <f>SUM(R3)</f>
        <v>3154</v>
      </c>
      <c r="S6" s="291">
        <f t="shared" ref="S6:T6" si="2">SUM(S3:S3)</f>
        <v>732</v>
      </c>
      <c r="T6" s="291">
        <f t="shared" si="2"/>
        <v>57010</v>
      </c>
      <c r="U6" s="291">
        <f>SUM(U3)</f>
        <v>14252.5</v>
      </c>
      <c r="V6" s="291">
        <f>SUM(V3:V5)</f>
        <v>1405</v>
      </c>
      <c r="W6" s="291">
        <f>SUM(W3:W5)</f>
        <v>109077</v>
      </c>
      <c r="X6" s="291">
        <f>SUM(X3:X5)</f>
        <v>27269.25</v>
      </c>
    </row>
  </sheetData>
  <mergeCells count="11">
    <mergeCell ref="V1:X1"/>
    <mergeCell ref="S1:U1"/>
    <mergeCell ref="M1:O1"/>
    <mergeCell ref="P1:R1"/>
    <mergeCell ref="A6:C6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CB06-A7C6-4BA3-B9D1-776FC0B5B0B4}">
  <sheetPr>
    <tabColor theme="7" tint="0.39997558519241921"/>
  </sheetPr>
  <dimension ref="A1:X9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F13" sqref="AF13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bestFit="1" customWidth="1"/>
    <col min="23" max="24" width="14.140625" customWidth="1"/>
  </cols>
  <sheetData>
    <row r="1" spans="1:24">
      <c r="A1" s="446" t="s">
        <v>0</v>
      </c>
      <c r="B1" s="447" t="s">
        <v>2</v>
      </c>
      <c r="C1" s="446" t="s">
        <v>1</v>
      </c>
      <c r="D1" s="442">
        <v>43132</v>
      </c>
      <c r="E1" s="442"/>
      <c r="F1" s="442"/>
      <c r="G1" s="442">
        <v>43160</v>
      </c>
      <c r="H1" s="442"/>
      <c r="I1" s="442"/>
      <c r="J1" s="442">
        <v>43191</v>
      </c>
      <c r="K1" s="442"/>
      <c r="L1" s="442"/>
      <c r="M1" s="442">
        <v>43221</v>
      </c>
      <c r="N1" s="442"/>
      <c r="O1" s="442"/>
      <c r="P1" s="302">
        <v>43252</v>
      </c>
      <c r="Q1" s="302"/>
      <c r="R1" s="302"/>
      <c r="S1" s="439">
        <v>43282</v>
      </c>
      <c r="T1" s="440"/>
      <c r="U1" s="441"/>
      <c r="V1" s="439">
        <v>43313</v>
      </c>
      <c r="W1" s="440"/>
      <c r="X1" s="441"/>
    </row>
    <row r="2" spans="1:24">
      <c r="A2" s="446"/>
      <c r="B2" s="447"/>
      <c r="C2" s="446"/>
      <c r="D2" s="250" t="s">
        <v>923</v>
      </c>
      <c r="E2" s="250" t="s">
        <v>922</v>
      </c>
      <c r="F2" s="292">
        <v>0.25</v>
      </c>
      <c r="G2" s="250" t="s">
        <v>923</v>
      </c>
      <c r="H2" s="250" t="s">
        <v>922</v>
      </c>
      <c r="I2" s="292">
        <v>0.25</v>
      </c>
      <c r="J2" s="250" t="s">
        <v>923</v>
      </c>
      <c r="K2" s="250" t="s">
        <v>922</v>
      </c>
      <c r="L2" s="292">
        <v>0.25</v>
      </c>
      <c r="M2" s="250" t="s">
        <v>923</v>
      </c>
      <c r="N2" s="250" t="s">
        <v>922</v>
      </c>
      <c r="O2" s="292">
        <v>0.25</v>
      </c>
      <c r="P2" s="303" t="s">
        <v>923</v>
      </c>
      <c r="Q2" s="303" t="s">
        <v>922</v>
      </c>
      <c r="R2" s="292">
        <v>0.25</v>
      </c>
      <c r="S2" s="303" t="s">
        <v>923</v>
      </c>
      <c r="T2" s="303" t="s">
        <v>922</v>
      </c>
      <c r="U2" s="292">
        <v>0.25</v>
      </c>
      <c r="V2" s="355" t="s">
        <v>923</v>
      </c>
      <c r="W2" s="355" t="s">
        <v>922</v>
      </c>
      <c r="X2" s="292">
        <v>0.25</v>
      </c>
    </row>
    <row r="3" spans="1:24">
      <c r="A3" s="1" t="s">
        <v>2544</v>
      </c>
      <c r="B3" s="180" t="s">
        <v>2545</v>
      </c>
      <c r="C3" s="268" t="s">
        <v>5</v>
      </c>
      <c r="D3" s="160">
        <v>28</v>
      </c>
      <c r="E3" s="161">
        <v>2040</v>
      </c>
      <c r="F3" s="59">
        <f>E3*25%</f>
        <v>510</v>
      </c>
      <c r="G3" s="195">
        <v>183</v>
      </c>
      <c r="H3" s="195">
        <v>12173</v>
      </c>
      <c r="I3" s="59">
        <f>H3*25%</f>
        <v>3043.25</v>
      </c>
      <c r="J3" s="211">
        <v>248</v>
      </c>
      <c r="K3" s="211">
        <v>16100</v>
      </c>
      <c r="L3" s="220">
        <f>K3*25%</f>
        <v>4025</v>
      </c>
      <c r="M3" s="211">
        <v>382</v>
      </c>
      <c r="N3" s="211">
        <v>27486</v>
      </c>
      <c r="O3" s="220">
        <f>N3*25%</f>
        <v>6871.5</v>
      </c>
      <c r="P3" s="278">
        <v>4</v>
      </c>
      <c r="Q3" s="278">
        <v>292</v>
      </c>
      <c r="R3" s="279">
        <f>Q3*25%</f>
        <v>73</v>
      </c>
      <c r="S3" s="278">
        <v>15</v>
      </c>
      <c r="T3" s="278">
        <v>1121</v>
      </c>
      <c r="U3" s="279">
        <f>T3*25%</f>
        <v>280.25</v>
      </c>
      <c r="V3" s="278">
        <v>29</v>
      </c>
      <c r="W3" s="278">
        <v>1919</v>
      </c>
      <c r="X3" s="279">
        <f>W3*25%</f>
        <v>479.75</v>
      </c>
    </row>
    <row r="4" spans="1:24">
      <c r="A4" s="1" t="s">
        <v>2546</v>
      </c>
      <c r="B4" s="180" t="s">
        <v>2547</v>
      </c>
      <c r="C4" s="268" t="s">
        <v>552</v>
      </c>
      <c r="D4" s="160"/>
      <c r="E4" s="161"/>
      <c r="F4" s="59"/>
      <c r="G4" s="195"/>
      <c r="H4" s="195"/>
      <c r="I4" s="59"/>
      <c r="J4" s="211"/>
      <c r="K4" s="211"/>
      <c r="L4" s="220"/>
      <c r="M4" s="211"/>
      <c r="N4" s="211"/>
      <c r="O4" s="220"/>
      <c r="P4" s="278">
        <v>42</v>
      </c>
      <c r="Q4" s="278">
        <v>2650</v>
      </c>
      <c r="R4" s="279">
        <f t="shared" ref="R4:R8" si="0">Q4*25%</f>
        <v>662.5</v>
      </c>
      <c r="S4" s="278">
        <v>100</v>
      </c>
      <c r="T4" s="278">
        <v>7032</v>
      </c>
      <c r="U4" s="279">
        <f t="shared" ref="U4:U8" si="1">T4*25%</f>
        <v>1758</v>
      </c>
      <c r="V4" s="278">
        <v>129</v>
      </c>
      <c r="W4" s="278">
        <v>8999</v>
      </c>
      <c r="X4" s="279">
        <f t="shared" ref="X4:X8" si="2">W4*25%</f>
        <v>2249.75</v>
      </c>
    </row>
    <row r="5" spans="1:24">
      <c r="A5" s="1" t="s">
        <v>2548</v>
      </c>
      <c r="B5" s="180" t="s">
        <v>2549</v>
      </c>
      <c r="C5" s="268" t="s">
        <v>84</v>
      </c>
      <c r="D5" s="160"/>
      <c r="E5" s="161"/>
      <c r="F5" s="59"/>
      <c r="G5" s="195"/>
      <c r="H5" s="195"/>
      <c r="I5" s="59"/>
      <c r="J5" s="211"/>
      <c r="K5" s="211"/>
      <c r="L5" s="220"/>
      <c r="M5" s="211"/>
      <c r="N5" s="211"/>
      <c r="O5" s="220"/>
      <c r="P5" s="278">
        <v>68</v>
      </c>
      <c r="Q5" s="278">
        <v>5704</v>
      </c>
      <c r="R5" s="279">
        <f t="shared" si="0"/>
        <v>1426</v>
      </c>
      <c r="S5" s="278">
        <v>139</v>
      </c>
      <c r="T5" s="278">
        <v>8709</v>
      </c>
      <c r="U5" s="279">
        <f t="shared" si="1"/>
        <v>2177.25</v>
      </c>
      <c r="V5" s="278">
        <v>238</v>
      </c>
      <c r="W5" s="278">
        <v>15474</v>
      </c>
      <c r="X5" s="279">
        <f t="shared" si="2"/>
        <v>3868.5</v>
      </c>
    </row>
    <row r="6" spans="1:24">
      <c r="A6" s="1" t="s">
        <v>2550</v>
      </c>
      <c r="B6" s="180" t="s">
        <v>2551</v>
      </c>
      <c r="C6" s="268" t="s">
        <v>148</v>
      </c>
      <c r="D6" s="160"/>
      <c r="E6" s="161"/>
      <c r="F6" s="59"/>
      <c r="G6" s="195"/>
      <c r="H6" s="195"/>
      <c r="I6" s="59"/>
      <c r="J6" s="211"/>
      <c r="K6" s="211"/>
      <c r="L6" s="220"/>
      <c r="M6" s="211"/>
      <c r="N6" s="211"/>
      <c r="O6" s="220"/>
      <c r="P6" s="278">
        <v>16</v>
      </c>
      <c r="Q6" s="278">
        <v>1296</v>
      </c>
      <c r="R6" s="279">
        <f t="shared" si="0"/>
        <v>324</v>
      </c>
      <c r="S6" s="278">
        <v>50</v>
      </c>
      <c r="T6" s="278">
        <v>3490</v>
      </c>
      <c r="U6" s="279">
        <f t="shared" si="1"/>
        <v>872.5</v>
      </c>
      <c r="V6" s="278">
        <v>112</v>
      </c>
      <c r="W6" s="278">
        <v>7996</v>
      </c>
      <c r="X6" s="279">
        <f t="shared" si="2"/>
        <v>1999</v>
      </c>
    </row>
    <row r="7" spans="1:24">
      <c r="A7" s="1" t="s">
        <v>2552</v>
      </c>
      <c r="B7" s="180" t="s">
        <v>2553</v>
      </c>
      <c r="C7" s="268" t="s">
        <v>36</v>
      </c>
      <c r="D7" s="160"/>
      <c r="E7" s="161"/>
      <c r="F7" s="59"/>
      <c r="G7" s="195"/>
      <c r="H7" s="195"/>
      <c r="I7" s="59"/>
      <c r="J7" s="211"/>
      <c r="K7" s="211"/>
      <c r="L7" s="220"/>
      <c r="M7" s="211"/>
      <c r="N7" s="211"/>
      <c r="O7" s="220"/>
      <c r="P7" s="278">
        <v>5</v>
      </c>
      <c r="Q7" s="278">
        <v>287</v>
      </c>
      <c r="R7" s="279">
        <f t="shared" si="0"/>
        <v>71.75</v>
      </c>
      <c r="S7" s="278">
        <v>15</v>
      </c>
      <c r="T7" s="278">
        <v>897</v>
      </c>
      <c r="U7" s="279">
        <f t="shared" si="1"/>
        <v>224.25</v>
      </c>
      <c r="V7" s="278">
        <v>86</v>
      </c>
      <c r="W7" s="278">
        <v>5610</v>
      </c>
      <c r="X7" s="279">
        <f t="shared" si="2"/>
        <v>1402.5</v>
      </c>
    </row>
    <row r="8" spans="1:24">
      <c r="A8" s="1" t="s">
        <v>2554</v>
      </c>
      <c r="B8" s="180" t="s">
        <v>2555</v>
      </c>
      <c r="C8" s="268" t="s">
        <v>5</v>
      </c>
      <c r="D8" s="160"/>
      <c r="E8" s="161"/>
      <c r="F8" s="59"/>
      <c r="G8" s="195"/>
      <c r="H8" s="195"/>
      <c r="I8" s="59"/>
      <c r="J8" s="211"/>
      <c r="K8" s="211"/>
      <c r="L8" s="220"/>
      <c r="M8" s="211"/>
      <c r="N8" s="211"/>
      <c r="O8" s="220"/>
      <c r="P8" s="278">
        <v>10</v>
      </c>
      <c r="Q8" s="278">
        <v>722</v>
      </c>
      <c r="R8" s="279">
        <f t="shared" si="0"/>
        <v>180.5</v>
      </c>
      <c r="S8" s="278">
        <v>57</v>
      </c>
      <c r="T8" s="278">
        <v>3751</v>
      </c>
      <c r="U8" s="279">
        <f t="shared" si="1"/>
        <v>937.75</v>
      </c>
      <c r="V8" s="278">
        <v>76</v>
      </c>
      <c r="W8" s="278">
        <v>5072</v>
      </c>
      <c r="X8" s="279">
        <f t="shared" si="2"/>
        <v>1268</v>
      </c>
    </row>
    <row r="9" spans="1:24">
      <c r="A9" s="443" t="s">
        <v>925</v>
      </c>
      <c r="B9" s="444"/>
      <c r="C9" s="445"/>
      <c r="D9" s="293">
        <f t="shared" ref="D9:O9" si="3">SUM(D3:D3)</f>
        <v>28</v>
      </c>
      <c r="E9" s="293">
        <f t="shared" si="3"/>
        <v>2040</v>
      </c>
      <c r="F9" s="293">
        <f t="shared" si="3"/>
        <v>510</v>
      </c>
      <c r="G9" s="293">
        <f t="shared" si="3"/>
        <v>183</v>
      </c>
      <c r="H9" s="293">
        <f t="shared" si="3"/>
        <v>12173</v>
      </c>
      <c r="I9" s="293">
        <f t="shared" si="3"/>
        <v>3043.25</v>
      </c>
      <c r="J9" s="294">
        <f t="shared" si="3"/>
        <v>248</v>
      </c>
      <c r="K9" s="294">
        <f t="shared" si="3"/>
        <v>16100</v>
      </c>
      <c r="L9" s="294">
        <f t="shared" si="3"/>
        <v>4025</v>
      </c>
      <c r="M9" s="294">
        <f t="shared" si="3"/>
        <v>382</v>
      </c>
      <c r="N9" s="294">
        <f t="shared" si="3"/>
        <v>27486</v>
      </c>
      <c r="O9" s="294">
        <f t="shared" si="3"/>
        <v>6871.5</v>
      </c>
      <c r="P9" s="294">
        <f t="shared" ref="P9:U9" si="4">SUM(P3:P8)</f>
        <v>145</v>
      </c>
      <c r="Q9" s="294">
        <f t="shared" si="4"/>
        <v>10951</v>
      </c>
      <c r="R9" s="294">
        <f t="shared" si="4"/>
        <v>2737.75</v>
      </c>
      <c r="S9" s="294">
        <f t="shared" si="4"/>
        <v>376</v>
      </c>
      <c r="T9" s="294">
        <f t="shared" si="4"/>
        <v>25000</v>
      </c>
      <c r="U9" s="294">
        <f t="shared" si="4"/>
        <v>6250</v>
      </c>
      <c r="V9" s="294">
        <f t="shared" ref="V9:X9" si="5">SUM(V3:V8)</f>
        <v>670</v>
      </c>
      <c r="W9" s="294">
        <f t="shared" si="5"/>
        <v>45070</v>
      </c>
      <c r="X9" s="294">
        <f>SUM(X3:X8)</f>
        <v>11267.5</v>
      </c>
    </row>
  </sheetData>
  <mergeCells count="10">
    <mergeCell ref="V1:X1"/>
    <mergeCell ref="S1:U1"/>
    <mergeCell ref="M1:O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67" customWidth="1"/>
    <col min="2" max="2" width="5.85546875" style="167" customWidth="1"/>
    <col min="3" max="3" width="37.85546875" style="167" customWidth="1"/>
    <col min="4" max="4" width="8.85546875" style="167"/>
    <col min="5" max="5" width="2.28515625" style="167" customWidth="1"/>
    <col min="6" max="6" width="6.140625" style="167" customWidth="1"/>
    <col min="7" max="7" width="40.5703125" style="167" bestFit="1" customWidth="1"/>
    <col min="8" max="8" width="8.85546875" style="168"/>
    <col min="9" max="9" width="2.42578125" style="167" customWidth="1"/>
    <col min="10" max="10" width="9.7109375" style="168" customWidth="1"/>
    <col min="11" max="11" width="39.140625" style="167" customWidth="1"/>
    <col min="12" max="12" width="9.140625" style="168"/>
    <col min="13" max="13" width="1.85546875" style="167" customWidth="1"/>
    <col min="14" max="14" width="8.85546875" style="167"/>
    <col min="15" max="15" width="33.42578125" style="167" customWidth="1"/>
    <col min="16" max="16" width="9.7109375" style="167" customWidth="1"/>
    <col min="17" max="17" width="2.140625" style="167" customWidth="1"/>
    <col min="18" max="18" width="9.140625" style="168"/>
    <col min="19" max="19" width="33.42578125" style="167" customWidth="1"/>
    <col min="20" max="20" width="8.85546875" style="167"/>
    <col min="21" max="21" width="1.85546875" style="167" customWidth="1"/>
    <col min="22" max="22" width="8.85546875" style="167"/>
    <col min="23" max="23" width="36.7109375" style="167" customWidth="1"/>
    <col min="24" max="24" width="8.85546875" style="167"/>
    <col min="25" max="25" width="2.140625" style="167" customWidth="1"/>
    <col min="26" max="26" width="8.85546875" style="167"/>
    <col min="27" max="27" width="35.5703125" style="167" customWidth="1"/>
    <col min="28" max="28" width="9.28515625" style="167" customWidth="1"/>
    <col min="29" max="16384" width="8.85546875" style="167"/>
  </cols>
  <sheetData>
    <row r="1" spans="2:28" ht="19.5" customHeight="1">
      <c r="B1" s="166" t="s">
        <v>45</v>
      </c>
      <c r="F1" s="166" t="s">
        <v>262</v>
      </c>
      <c r="J1" s="169" t="s">
        <v>830</v>
      </c>
      <c r="N1" s="166" t="s">
        <v>921</v>
      </c>
      <c r="R1" s="169" t="s">
        <v>1316</v>
      </c>
      <c r="V1" s="169" t="s">
        <v>1666</v>
      </c>
      <c r="Z1" s="169" t="s">
        <v>1667</v>
      </c>
    </row>
    <row r="2" spans="2:28">
      <c r="B2" s="15" t="s">
        <v>0</v>
      </c>
      <c r="C2" s="17" t="s">
        <v>2</v>
      </c>
      <c r="D2" s="16" t="s">
        <v>1</v>
      </c>
      <c r="F2" s="12" t="s">
        <v>0</v>
      </c>
      <c r="G2" s="13" t="s">
        <v>2</v>
      </c>
      <c r="H2" s="12" t="s">
        <v>1</v>
      </c>
      <c r="J2" s="14" t="s">
        <v>0</v>
      </c>
      <c r="K2" s="14" t="s">
        <v>2</v>
      </c>
      <c r="L2" s="14" t="s">
        <v>1</v>
      </c>
      <c r="N2" s="23" t="s">
        <v>0</v>
      </c>
      <c r="O2" s="23" t="s">
        <v>2</v>
      </c>
      <c r="P2" s="23" t="s">
        <v>1</v>
      </c>
      <c r="R2" s="90" t="s">
        <v>0</v>
      </c>
      <c r="S2" s="90" t="s">
        <v>2</v>
      </c>
      <c r="T2" s="90" t="s">
        <v>1</v>
      </c>
      <c r="V2" s="122" t="s">
        <v>0</v>
      </c>
      <c r="W2" s="122" t="s">
        <v>2</v>
      </c>
      <c r="X2" s="122" t="s">
        <v>1</v>
      </c>
      <c r="Z2" s="165" t="s">
        <v>0</v>
      </c>
      <c r="AA2" s="165" t="s">
        <v>2</v>
      </c>
      <c r="AB2" s="165" t="s">
        <v>1</v>
      </c>
    </row>
    <row r="3" spans="2:28" s="55" customFormat="1">
      <c r="B3" s="1" t="s">
        <v>1699</v>
      </c>
      <c r="C3" s="2" t="s">
        <v>4</v>
      </c>
      <c r="D3" s="1" t="s">
        <v>3</v>
      </c>
      <c r="F3" s="1">
        <v>1</v>
      </c>
      <c r="G3" s="10" t="s">
        <v>46</v>
      </c>
      <c r="H3" s="5" t="s">
        <v>5</v>
      </c>
      <c r="J3" s="170" t="s">
        <v>263</v>
      </c>
      <c r="K3" s="171" t="s">
        <v>264</v>
      </c>
      <c r="L3" s="8" t="s">
        <v>5</v>
      </c>
      <c r="N3" s="63" t="s">
        <v>919</v>
      </c>
      <c r="O3" s="10" t="s">
        <v>1668</v>
      </c>
      <c r="P3" s="3" t="s">
        <v>552</v>
      </c>
      <c r="R3" s="38" t="s">
        <v>1163</v>
      </c>
      <c r="S3" s="172" t="s">
        <v>1220</v>
      </c>
      <c r="T3" s="38" t="s">
        <v>84</v>
      </c>
      <c r="V3" s="123" t="s">
        <v>1417</v>
      </c>
      <c r="W3" s="180" t="s">
        <v>1677</v>
      </c>
      <c r="X3" s="8" t="s">
        <v>5</v>
      </c>
      <c r="Z3" s="196" t="s">
        <v>1656</v>
      </c>
      <c r="AA3" s="180" t="s">
        <v>1646</v>
      </c>
      <c r="AB3" s="8" t="s">
        <v>5</v>
      </c>
    </row>
    <row r="4" spans="2:28" s="55" customFormat="1">
      <c r="B4" s="1" t="s">
        <v>1700</v>
      </c>
      <c r="C4" s="2" t="s">
        <v>6</v>
      </c>
      <c r="D4" s="1" t="s">
        <v>5</v>
      </c>
      <c r="F4" s="1">
        <v>2</v>
      </c>
      <c r="G4" s="10" t="s">
        <v>47</v>
      </c>
      <c r="H4" s="5" t="s">
        <v>21</v>
      </c>
      <c r="J4" s="170" t="s">
        <v>266</v>
      </c>
      <c r="K4" s="171" t="s">
        <v>267</v>
      </c>
      <c r="L4" s="8" t="s">
        <v>5</v>
      </c>
      <c r="N4" s="63" t="s">
        <v>920</v>
      </c>
      <c r="O4" s="10" t="s">
        <v>1669</v>
      </c>
      <c r="P4" s="1" t="s">
        <v>5</v>
      </c>
      <c r="R4" s="38" t="s">
        <v>1265</v>
      </c>
      <c r="S4" s="172" t="s">
        <v>1313</v>
      </c>
      <c r="T4" s="38" t="s">
        <v>19</v>
      </c>
      <c r="V4" s="123" t="s">
        <v>1418</v>
      </c>
      <c r="W4" s="180" t="s">
        <v>1676</v>
      </c>
      <c r="X4" s="38" t="s">
        <v>21</v>
      </c>
      <c r="Z4" s="196" t="s">
        <v>1659</v>
      </c>
      <c r="AA4" s="180" t="s">
        <v>1647</v>
      </c>
      <c r="AB4" s="8" t="s">
        <v>5</v>
      </c>
    </row>
    <row r="5" spans="2:28" s="55" customFormat="1">
      <c r="B5" s="1" t="s">
        <v>1701</v>
      </c>
      <c r="C5" s="2" t="s">
        <v>7</v>
      </c>
      <c r="D5" s="1" t="s">
        <v>5</v>
      </c>
      <c r="F5" s="1">
        <v>3</v>
      </c>
      <c r="G5" s="10" t="s">
        <v>48</v>
      </c>
      <c r="H5" s="5" t="s">
        <v>5</v>
      </c>
      <c r="J5" s="170" t="s">
        <v>268</v>
      </c>
      <c r="K5" s="171" t="s">
        <v>269</v>
      </c>
      <c r="L5" s="8" t="s">
        <v>5</v>
      </c>
      <c r="N5" s="89" t="s">
        <v>1561</v>
      </c>
      <c r="O5" s="11" t="s">
        <v>1562</v>
      </c>
      <c r="P5" s="8" t="s">
        <v>5</v>
      </c>
      <c r="R5" s="38" t="s">
        <v>1266</v>
      </c>
      <c r="S5" s="172" t="s">
        <v>1314</v>
      </c>
      <c r="T5" s="38" t="s">
        <v>19</v>
      </c>
      <c r="V5" s="123" t="s">
        <v>1419</v>
      </c>
      <c r="W5" s="180" t="s">
        <v>1675</v>
      </c>
      <c r="X5" s="1" t="s">
        <v>313</v>
      </c>
      <c r="Z5" s="196" t="s">
        <v>1661</v>
      </c>
      <c r="AA5" s="180" t="s">
        <v>1648</v>
      </c>
      <c r="AB5" s="5" t="s">
        <v>84</v>
      </c>
    </row>
    <row r="6" spans="2:28" s="55" customFormat="1">
      <c r="B6" s="1" t="s">
        <v>1702</v>
      </c>
      <c r="C6" s="2" t="s">
        <v>8</v>
      </c>
      <c r="D6" s="1" t="s">
        <v>5</v>
      </c>
      <c r="F6" s="1">
        <v>4</v>
      </c>
      <c r="G6" s="10" t="s">
        <v>49</v>
      </c>
      <c r="H6" s="5" t="s">
        <v>5</v>
      </c>
      <c r="J6" s="170" t="s">
        <v>270</v>
      </c>
      <c r="K6" s="171" t="s">
        <v>271</v>
      </c>
      <c r="L6" s="170" t="s">
        <v>84</v>
      </c>
      <c r="N6" s="89" t="s">
        <v>1563</v>
      </c>
      <c r="O6" s="11" t="s">
        <v>1564</v>
      </c>
      <c r="P6" s="5" t="s">
        <v>58</v>
      </c>
      <c r="R6" s="38" t="s">
        <v>1267</v>
      </c>
      <c r="S6" s="172" t="s">
        <v>1315</v>
      </c>
      <c r="T6" s="8" t="s">
        <v>5</v>
      </c>
      <c r="V6" s="123" t="s">
        <v>1638</v>
      </c>
      <c r="W6" s="179" t="s">
        <v>1674</v>
      </c>
      <c r="X6" s="8" t="s">
        <v>5</v>
      </c>
      <c r="Z6" s="196" t="s">
        <v>1662</v>
      </c>
      <c r="AA6" s="180" t="s">
        <v>1649</v>
      </c>
      <c r="AB6" s="8" t="s">
        <v>5</v>
      </c>
    </row>
    <row r="7" spans="2:28" s="55" customFormat="1">
      <c r="B7" s="1" t="s">
        <v>1703</v>
      </c>
      <c r="C7" s="2" t="s">
        <v>9</v>
      </c>
      <c r="D7" s="1" t="s">
        <v>5</v>
      </c>
      <c r="F7" s="1">
        <v>5</v>
      </c>
      <c r="G7" s="10" t="s">
        <v>50</v>
      </c>
      <c r="H7" s="5" t="s">
        <v>5</v>
      </c>
      <c r="J7" s="170" t="s">
        <v>272</v>
      </c>
      <c r="K7" s="171" t="s">
        <v>273</v>
      </c>
      <c r="L7" s="8" t="s">
        <v>5</v>
      </c>
      <c r="N7" s="89" t="s">
        <v>1565</v>
      </c>
      <c r="O7" s="11" t="s">
        <v>1566</v>
      </c>
      <c r="P7" s="8" t="s">
        <v>5</v>
      </c>
      <c r="R7" s="38" t="s">
        <v>1268</v>
      </c>
      <c r="S7" s="172" t="s">
        <v>1221</v>
      </c>
      <c r="T7" s="8" t="s">
        <v>5</v>
      </c>
      <c r="V7" s="123" t="s">
        <v>1640</v>
      </c>
      <c r="W7" s="179" t="s">
        <v>1678</v>
      </c>
      <c r="X7" s="8" t="s">
        <v>5</v>
      </c>
      <c r="Z7" s="196" t="s">
        <v>1663</v>
      </c>
      <c r="AA7" s="180" t="s">
        <v>1650</v>
      </c>
      <c r="AB7" s="8" t="s">
        <v>5</v>
      </c>
    </row>
    <row r="8" spans="2:28" s="55" customFormat="1">
      <c r="B8" s="1" t="s">
        <v>1704</v>
      </c>
      <c r="C8" s="2" t="s">
        <v>10</v>
      </c>
      <c r="D8" s="1" t="s">
        <v>5</v>
      </c>
      <c r="F8" s="1">
        <v>6</v>
      </c>
      <c r="G8" s="10" t="s">
        <v>51</v>
      </c>
      <c r="H8" s="5" t="s">
        <v>5</v>
      </c>
      <c r="J8" s="170" t="s">
        <v>274</v>
      </c>
      <c r="K8" s="171" t="s">
        <v>275</v>
      </c>
      <c r="L8" s="8" t="s">
        <v>5</v>
      </c>
      <c r="N8" s="89" t="s">
        <v>1567</v>
      </c>
      <c r="O8" s="11" t="s">
        <v>1568</v>
      </c>
      <c r="P8" s="8" t="s">
        <v>5</v>
      </c>
      <c r="R8" s="38" t="s">
        <v>1269</v>
      </c>
      <c r="S8" s="172" t="s">
        <v>1222</v>
      </c>
      <c r="T8" s="8" t="s">
        <v>5</v>
      </c>
      <c r="V8" s="123" t="s">
        <v>1642</v>
      </c>
      <c r="W8" s="179" t="s">
        <v>1679</v>
      </c>
      <c r="X8" s="1" t="s">
        <v>23</v>
      </c>
      <c r="Z8" s="196" t="s">
        <v>1657</v>
      </c>
      <c r="AA8" s="180" t="s">
        <v>1651</v>
      </c>
      <c r="AB8" s="8" t="s">
        <v>5</v>
      </c>
    </row>
    <row r="9" spans="2:28" s="55" customFormat="1">
      <c r="B9" s="1" t="s">
        <v>1705</v>
      </c>
      <c r="C9" s="2" t="s">
        <v>11</v>
      </c>
      <c r="D9" s="1" t="s">
        <v>5</v>
      </c>
      <c r="F9" s="1">
        <v>7</v>
      </c>
      <c r="G9" s="10" t="s">
        <v>52</v>
      </c>
      <c r="H9" s="5" t="s">
        <v>5</v>
      </c>
      <c r="J9" s="170" t="s">
        <v>276</v>
      </c>
      <c r="K9" s="171" t="s">
        <v>277</v>
      </c>
      <c r="L9" s="170" t="s">
        <v>14</v>
      </c>
      <c r="N9" s="89" t="s">
        <v>1569</v>
      </c>
      <c r="O9" s="11" t="s">
        <v>1570</v>
      </c>
      <c r="P9" s="5" t="s">
        <v>463</v>
      </c>
      <c r="R9" s="38" t="s">
        <v>1270</v>
      </c>
      <c r="S9" s="172" t="s">
        <v>1223</v>
      </c>
      <c r="T9" s="8" t="s">
        <v>5</v>
      </c>
      <c r="V9" s="123" t="s">
        <v>1644</v>
      </c>
      <c r="W9" s="179" t="s">
        <v>1680</v>
      </c>
      <c r="X9" s="8" t="s">
        <v>5</v>
      </c>
      <c r="Z9" s="196" t="s">
        <v>1658</v>
      </c>
      <c r="AA9" s="180" t="s">
        <v>1652</v>
      </c>
      <c r="AB9" s="8" t="s">
        <v>5</v>
      </c>
    </row>
    <row r="10" spans="2:28" s="55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0" t="s">
        <v>53</v>
      </c>
      <c r="H10" s="5" t="s">
        <v>5</v>
      </c>
      <c r="J10" s="170" t="s">
        <v>278</v>
      </c>
      <c r="K10" s="171" t="s">
        <v>279</v>
      </c>
      <c r="L10" s="170" t="s">
        <v>259</v>
      </c>
      <c r="N10" s="89" t="s">
        <v>1571</v>
      </c>
      <c r="O10" s="11" t="s">
        <v>1572</v>
      </c>
      <c r="P10" s="5" t="s">
        <v>16</v>
      </c>
      <c r="R10" s="38" t="s">
        <v>1271</v>
      </c>
      <c r="S10" s="172" t="s">
        <v>1224</v>
      </c>
      <c r="T10" s="38" t="s">
        <v>16</v>
      </c>
      <c r="Z10" s="196" t="s">
        <v>1660</v>
      </c>
      <c r="AA10" s="180" t="s">
        <v>1653</v>
      </c>
      <c r="AB10" s="8" t="s">
        <v>5</v>
      </c>
    </row>
    <row r="11" spans="2:28" s="55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0" t="s">
        <v>54</v>
      </c>
      <c r="H11" s="5" t="s">
        <v>5</v>
      </c>
      <c r="J11" s="170" t="s">
        <v>280</v>
      </c>
      <c r="K11" s="171" t="s">
        <v>281</v>
      </c>
      <c r="L11" s="8" t="s">
        <v>5</v>
      </c>
      <c r="N11" s="89" t="s">
        <v>1573</v>
      </c>
      <c r="O11" s="11" t="s">
        <v>1574</v>
      </c>
      <c r="P11" s="5" t="s">
        <v>204</v>
      </c>
      <c r="R11" s="38" t="s">
        <v>1272</v>
      </c>
      <c r="S11" s="172" t="s">
        <v>1225</v>
      </c>
      <c r="T11" s="38" t="s">
        <v>16</v>
      </c>
      <c r="Z11" s="196" t="s">
        <v>1664</v>
      </c>
      <c r="AA11" s="180" t="s">
        <v>1654</v>
      </c>
      <c r="AB11" s="8" t="s">
        <v>5</v>
      </c>
    </row>
    <row r="12" spans="2:28" s="55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0" t="s">
        <v>55</v>
      </c>
      <c r="H12" s="6" t="s">
        <v>19</v>
      </c>
      <c r="J12" s="170" t="s">
        <v>282</v>
      </c>
      <c r="K12" s="171" t="s">
        <v>283</v>
      </c>
      <c r="L12" s="170" t="s">
        <v>284</v>
      </c>
      <c r="N12" s="89" t="s">
        <v>1575</v>
      </c>
      <c r="O12" s="11" t="s">
        <v>1576</v>
      </c>
      <c r="P12" s="8" t="s">
        <v>5</v>
      </c>
      <c r="R12" s="38" t="s">
        <v>1273</v>
      </c>
      <c r="S12" s="172" t="s">
        <v>1226</v>
      </c>
      <c r="T12" s="38" t="s">
        <v>16</v>
      </c>
      <c r="Z12" s="196" t="s">
        <v>1665</v>
      </c>
      <c r="AA12" s="180" t="s">
        <v>1655</v>
      </c>
      <c r="AB12" s="8" t="s">
        <v>5</v>
      </c>
    </row>
    <row r="13" spans="2:28" s="55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0" t="s">
        <v>56</v>
      </c>
      <c r="H13" s="6" t="s">
        <v>29</v>
      </c>
      <c r="J13" s="170" t="s">
        <v>285</v>
      </c>
      <c r="K13" s="171" t="s">
        <v>286</v>
      </c>
      <c r="L13" s="170" t="s">
        <v>12</v>
      </c>
      <c r="N13" s="89" t="s">
        <v>1577</v>
      </c>
      <c r="O13" s="11" t="s">
        <v>1578</v>
      </c>
      <c r="P13" s="5" t="s">
        <v>16</v>
      </c>
      <c r="R13" s="38" t="s">
        <v>1274</v>
      </c>
      <c r="S13" s="172" t="s">
        <v>1227</v>
      </c>
      <c r="T13" s="8" t="s">
        <v>5</v>
      </c>
      <c r="Z13" s="196" t="s">
        <v>1760</v>
      </c>
      <c r="AA13" s="19" t="s">
        <v>1758</v>
      </c>
      <c r="AB13" s="8" t="s">
        <v>5</v>
      </c>
    </row>
    <row r="14" spans="2:28" s="55" customFormat="1" ht="12.75">
      <c r="B14" s="1"/>
      <c r="C14" s="2" t="s">
        <v>20</v>
      </c>
      <c r="D14" s="1" t="s">
        <v>19</v>
      </c>
      <c r="F14" s="1">
        <v>12</v>
      </c>
      <c r="G14" s="10" t="s">
        <v>57</v>
      </c>
      <c r="H14" s="6" t="s">
        <v>19</v>
      </c>
      <c r="J14" s="170" t="s">
        <v>287</v>
      </c>
      <c r="K14" s="171" t="s">
        <v>288</v>
      </c>
      <c r="L14" s="170" t="s">
        <v>125</v>
      </c>
      <c r="N14" s="89" t="s">
        <v>1579</v>
      </c>
      <c r="O14" s="11" t="s">
        <v>1580</v>
      </c>
      <c r="P14" s="5" t="s">
        <v>29</v>
      </c>
      <c r="R14" s="38" t="s">
        <v>1275</v>
      </c>
      <c r="S14" s="172" t="s">
        <v>1228</v>
      </c>
      <c r="T14" s="8" t="s">
        <v>5</v>
      </c>
      <c r="Z14" s="196" t="s">
        <v>1761</v>
      </c>
      <c r="AA14" s="19" t="s">
        <v>1759</v>
      </c>
      <c r="AB14" s="8" t="s">
        <v>5</v>
      </c>
    </row>
    <row r="15" spans="2:28" s="55" customFormat="1" ht="12.75">
      <c r="B15" s="1"/>
      <c r="C15" s="2" t="s">
        <v>22</v>
      </c>
      <c r="D15" s="1" t="s">
        <v>21</v>
      </c>
      <c r="F15" s="1">
        <v>13</v>
      </c>
      <c r="G15" s="10" t="s">
        <v>59</v>
      </c>
      <c r="H15" s="6" t="s">
        <v>58</v>
      </c>
      <c r="J15" s="170" t="s">
        <v>289</v>
      </c>
      <c r="K15" s="171" t="s">
        <v>290</v>
      </c>
      <c r="L15" s="170" t="s">
        <v>38</v>
      </c>
      <c r="N15" s="89" t="s">
        <v>1581</v>
      </c>
      <c r="O15" s="11" t="s">
        <v>1582</v>
      </c>
      <c r="P15" s="5" t="s">
        <v>14</v>
      </c>
      <c r="R15" s="38" t="s">
        <v>1276</v>
      </c>
      <c r="S15" s="172" t="s">
        <v>1229</v>
      </c>
      <c r="T15" s="38" t="s">
        <v>125</v>
      </c>
    </row>
    <row r="16" spans="2:28" s="55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0" t="s">
        <v>60</v>
      </c>
      <c r="H16" s="6" t="s">
        <v>58</v>
      </c>
      <c r="J16" s="170" t="s">
        <v>291</v>
      </c>
      <c r="K16" s="171" t="s">
        <v>292</v>
      </c>
      <c r="L16" s="170" t="s">
        <v>34</v>
      </c>
      <c r="N16" s="89" t="s">
        <v>1583</v>
      </c>
      <c r="O16" s="11" t="s">
        <v>1584</v>
      </c>
      <c r="P16" s="8" t="s">
        <v>5</v>
      </c>
      <c r="R16" s="38" t="s">
        <v>1277</v>
      </c>
      <c r="S16" s="172" t="s">
        <v>1230</v>
      </c>
      <c r="T16" s="8" t="s">
        <v>5</v>
      </c>
    </row>
    <row r="17" spans="2:20" s="55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0" t="s">
        <v>61</v>
      </c>
      <c r="H17" s="6" t="s">
        <v>5</v>
      </c>
      <c r="J17" s="170" t="s">
        <v>293</v>
      </c>
      <c r="K17" s="171" t="s">
        <v>294</v>
      </c>
      <c r="L17" s="8" t="s">
        <v>5</v>
      </c>
      <c r="N17" s="89" t="s">
        <v>1585</v>
      </c>
      <c r="O17" s="11" t="s">
        <v>1586</v>
      </c>
      <c r="P17" s="5" t="s">
        <v>25</v>
      </c>
      <c r="R17" s="38" t="s">
        <v>1278</v>
      </c>
      <c r="S17" s="172" t="s">
        <v>1231</v>
      </c>
      <c r="T17" s="38" t="s">
        <v>204</v>
      </c>
    </row>
    <row r="18" spans="2:20" s="55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0" t="s">
        <v>62</v>
      </c>
      <c r="H18" s="6" t="s">
        <v>19</v>
      </c>
      <c r="J18" s="170" t="s">
        <v>295</v>
      </c>
      <c r="K18" s="171" t="s">
        <v>296</v>
      </c>
      <c r="L18" s="170" t="s">
        <v>297</v>
      </c>
      <c r="N18" s="89" t="s">
        <v>1587</v>
      </c>
      <c r="O18" s="11" t="s">
        <v>1588</v>
      </c>
      <c r="P18" s="5" t="s">
        <v>125</v>
      </c>
      <c r="R18" s="38" t="s">
        <v>1279</v>
      </c>
      <c r="S18" s="172" t="s">
        <v>1232</v>
      </c>
      <c r="T18" s="38" t="s">
        <v>545</v>
      </c>
    </row>
    <row r="19" spans="2:20" s="55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0" t="s">
        <v>63</v>
      </c>
      <c r="H19" s="6" t="s">
        <v>5</v>
      </c>
      <c r="J19" s="170" t="s">
        <v>298</v>
      </c>
      <c r="K19" s="171" t="s">
        <v>299</v>
      </c>
      <c r="L19" s="170" t="s">
        <v>25</v>
      </c>
      <c r="N19" s="89" t="s">
        <v>1589</v>
      </c>
      <c r="O19" s="11" t="s">
        <v>1590</v>
      </c>
      <c r="P19" s="5" t="s">
        <v>463</v>
      </c>
      <c r="R19" s="38" t="s">
        <v>1280</v>
      </c>
      <c r="S19" s="172" t="s">
        <v>1233</v>
      </c>
      <c r="T19" s="8" t="s">
        <v>5</v>
      </c>
    </row>
    <row r="20" spans="2:20" s="55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0" t="s">
        <v>64</v>
      </c>
      <c r="H20" s="6" t="s">
        <v>58</v>
      </c>
      <c r="J20" s="170" t="s">
        <v>300</v>
      </c>
      <c r="K20" s="171" t="s">
        <v>301</v>
      </c>
      <c r="L20" s="170" t="s">
        <v>302</v>
      </c>
      <c r="N20" s="89" t="s">
        <v>1591</v>
      </c>
      <c r="O20" s="11" t="s">
        <v>1592</v>
      </c>
      <c r="P20" s="5" t="s">
        <v>463</v>
      </c>
      <c r="R20" s="38" t="s">
        <v>1281</v>
      </c>
      <c r="S20" s="172" t="s">
        <v>1234</v>
      </c>
      <c r="T20" s="38" t="s">
        <v>552</v>
      </c>
    </row>
    <row r="21" spans="2:20" s="55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0" t="s">
        <v>65</v>
      </c>
      <c r="H21" s="6" t="s">
        <v>5</v>
      </c>
      <c r="J21" s="170" t="s">
        <v>303</v>
      </c>
      <c r="K21" s="171" t="s">
        <v>304</v>
      </c>
      <c r="L21" s="170" t="s">
        <v>302</v>
      </c>
      <c r="N21" s="89" t="s">
        <v>1593</v>
      </c>
      <c r="O21" s="11" t="s">
        <v>1594</v>
      </c>
      <c r="P21" s="5" t="s">
        <v>261</v>
      </c>
      <c r="R21" s="38" t="s">
        <v>1282</v>
      </c>
      <c r="S21" s="172" t="s">
        <v>1235</v>
      </c>
      <c r="T21" s="38" t="s">
        <v>512</v>
      </c>
    </row>
    <row r="22" spans="2:20" s="55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0" t="s">
        <v>67</v>
      </c>
      <c r="H22" s="5" t="s">
        <v>66</v>
      </c>
      <c r="J22" s="170" t="s">
        <v>305</v>
      </c>
      <c r="K22" s="171" t="s">
        <v>306</v>
      </c>
      <c r="L22" s="170" t="s">
        <v>307</v>
      </c>
      <c r="N22" s="89" t="s">
        <v>1595</v>
      </c>
      <c r="O22" s="11" t="s">
        <v>1596</v>
      </c>
      <c r="P22" s="5" t="s">
        <v>552</v>
      </c>
      <c r="R22" s="38" t="s">
        <v>1283</v>
      </c>
      <c r="S22" s="172" t="s">
        <v>1236</v>
      </c>
      <c r="T22" s="38" t="s">
        <v>307</v>
      </c>
    </row>
    <row r="23" spans="2:20" s="55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0" t="s">
        <v>68</v>
      </c>
      <c r="H23" s="5" t="s">
        <v>19</v>
      </c>
      <c r="J23" s="170" t="s">
        <v>308</v>
      </c>
      <c r="K23" s="171" t="s">
        <v>309</v>
      </c>
      <c r="L23" s="170" t="s">
        <v>310</v>
      </c>
      <c r="N23" s="89" t="s">
        <v>1597</v>
      </c>
      <c r="O23" s="11" t="s">
        <v>1598</v>
      </c>
      <c r="P23" s="8" t="s">
        <v>5</v>
      </c>
      <c r="R23" s="38" t="s">
        <v>1284</v>
      </c>
      <c r="S23" s="172" t="s">
        <v>1237</v>
      </c>
      <c r="T23" s="38" t="s">
        <v>58</v>
      </c>
    </row>
    <row r="24" spans="2:20" s="55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0" t="s">
        <v>69</v>
      </c>
      <c r="H24" s="5" t="s">
        <v>12</v>
      </c>
      <c r="J24" s="170" t="s">
        <v>311</v>
      </c>
      <c r="K24" s="171" t="s">
        <v>312</v>
      </c>
      <c r="L24" s="170" t="s">
        <v>313</v>
      </c>
      <c r="N24" s="89" t="s">
        <v>1599</v>
      </c>
      <c r="O24" s="11" t="s">
        <v>1600</v>
      </c>
      <c r="P24" s="5" t="s">
        <v>34</v>
      </c>
      <c r="R24" s="38" t="s">
        <v>1285</v>
      </c>
      <c r="S24" s="172" t="s">
        <v>1238</v>
      </c>
      <c r="T24" s="38" t="s">
        <v>19</v>
      </c>
    </row>
    <row r="25" spans="2:20" s="55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0" t="s">
        <v>70</v>
      </c>
      <c r="H25" s="5" t="s">
        <v>66</v>
      </c>
      <c r="J25" s="170" t="s">
        <v>314</v>
      </c>
      <c r="K25" s="171" t="s">
        <v>315</v>
      </c>
      <c r="L25" s="170" t="s">
        <v>123</v>
      </c>
      <c r="N25" s="89" t="s">
        <v>1601</v>
      </c>
      <c r="O25" s="11" t="s">
        <v>1602</v>
      </c>
      <c r="P25" s="8" t="s">
        <v>5</v>
      </c>
      <c r="R25" s="38" t="s">
        <v>1286</v>
      </c>
      <c r="S25" s="172" t="s">
        <v>1239</v>
      </c>
      <c r="T25" s="38" t="s">
        <v>14</v>
      </c>
    </row>
    <row r="26" spans="2:20" s="55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0" t="s">
        <v>71</v>
      </c>
      <c r="H26" s="5" t="s">
        <v>66</v>
      </c>
      <c r="J26" s="170" t="s">
        <v>316</v>
      </c>
      <c r="K26" s="171" t="s">
        <v>317</v>
      </c>
      <c r="L26" s="170" t="s">
        <v>84</v>
      </c>
      <c r="N26" s="89" t="s">
        <v>1603</v>
      </c>
      <c r="O26" s="11" t="s">
        <v>1604</v>
      </c>
      <c r="P26" s="5" t="s">
        <v>29</v>
      </c>
      <c r="R26" s="38" t="s">
        <v>1287</v>
      </c>
      <c r="S26" s="172" t="s">
        <v>1240</v>
      </c>
      <c r="T26" s="8" t="s">
        <v>5</v>
      </c>
    </row>
    <row r="27" spans="2:20" s="55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0" t="s">
        <v>72</v>
      </c>
      <c r="H27" s="5" t="s">
        <v>5</v>
      </c>
      <c r="J27" s="170" t="s">
        <v>318</v>
      </c>
      <c r="K27" s="171" t="s">
        <v>319</v>
      </c>
      <c r="L27" s="170" t="s">
        <v>29</v>
      </c>
      <c r="N27" s="89" t="s">
        <v>1605</v>
      </c>
      <c r="O27" s="11" t="s">
        <v>1606</v>
      </c>
      <c r="P27" s="5" t="s">
        <v>34</v>
      </c>
      <c r="R27" s="38" t="s">
        <v>1288</v>
      </c>
      <c r="S27" s="172" t="s">
        <v>1241</v>
      </c>
      <c r="T27" s="38" t="s">
        <v>123</v>
      </c>
    </row>
    <row r="28" spans="2:20" s="55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0" t="s">
        <v>73</v>
      </c>
      <c r="H28" s="5" t="s">
        <v>3</v>
      </c>
      <c r="J28" s="170" t="s">
        <v>320</v>
      </c>
      <c r="K28" s="171" t="s">
        <v>321</v>
      </c>
      <c r="L28" s="170" t="s">
        <v>322</v>
      </c>
      <c r="N28" s="89" t="s">
        <v>1607</v>
      </c>
      <c r="O28" s="11" t="s">
        <v>1608</v>
      </c>
      <c r="P28" s="5" t="s">
        <v>3</v>
      </c>
      <c r="R28" s="38" t="s">
        <v>1289</v>
      </c>
      <c r="S28" s="172" t="s">
        <v>1242</v>
      </c>
      <c r="T28" s="38" t="s">
        <v>123</v>
      </c>
    </row>
    <row r="29" spans="2:20" s="55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0" t="s">
        <v>74</v>
      </c>
      <c r="H29" s="5" t="s">
        <v>3</v>
      </c>
      <c r="J29" s="170" t="s">
        <v>323</v>
      </c>
      <c r="K29" s="171" t="s">
        <v>324</v>
      </c>
      <c r="L29" s="170" t="s">
        <v>36</v>
      </c>
      <c r="N29" s="89" t="s">
        <v>1609</v>
      </c>
      <c r="O29" s="11" t="s">
        <v>1610</v>
      </c>
      <c r="P29" s="5" t="s">
        <v>58</v>
      </c>
      <c r="R29" s="38" t="s">
        <v>1290</v>
      </c>
      <c r="S29" s="172" t="s">
        <v>1243</v>
      </c>
      <c r="T29" s="38" t="s">
        <v>515</v>
      </c>
    </row>
    <row r="30" spans="2:20" s="55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0" t="s">
        <v>75</v>
      </c>
      <c r="H30" s="5" t="s">
        <v>3</v>
      </c>
      <c r="J30" s="170" t="s">
        <v>325</v>
      </c>
      <c r="K30" s="171" t="s">
        <v>326</v>
      </c>
      <c r="L30" s="170" t="s">
        <v>322</v>
      </c>
      <c r="N30" s="89" t="s">
        <v>1611</v>
      </c>
      <c r="O30" s="11" t="s">
        <v>1612</v>
      </c>
      <c r="P30" s="5" t="s">
        <v>125</v>
      </c>
      <c r="R30" s="38" t="s">
        <v>1291</v>
      </c>
      <c r="S30" s="172" t="s">
        <v>1244</v>
      </c>
      <c r="T30" s="38" t="s">
        <v>341</v>
      </c>
    </row>
    <row r="31" spans="2:20" s="55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0" t="s">
        <v>76</v>
      </c>
      <c r="H31" s="5" t="s">
        <v>12</v>
      </c>
      <c r="J31" s="170" t="s">
        <v>327</v>
      </c>
      <c r="K31" s="171" t="s">
        <v>328</v>
      </c>
      <c r="L31" s="170" t="s">
        <v>34</v>
      </c>
      <c r="N31" s="89" t="s">
        <v>1613</v>
      </c>
      <c r="O31" s="11" t="s">
        <v>1614</v>
      </c>
      <c r="P31" s="5" t="s">
        <v>43</v>
      </c>
      <c r="R31" s="38" t="s">
        <v>1292</v>
      </c>
      <c r="S31" s="172" t="s">
        <v>1245</v>
      </c>
      <c r="T31" s="38" t="s">
        <v>310</v>
      </c>
    </row>
    <row r="32" spans="2:20" s="55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0" t="s">
        <v>77</v>
      </c>
      <c r="H32" s="5" t="s">
        <v>3</v>
      </c>
      <c r="J32" s="170" t="s">
        <v>329</v>
      </c>
      <c r="K32" s="171" t="s">
        <v>330</v>
      </c>
      <c r="L32" s="170" t="s">
        <v>123</v>
      </c>
      <c r="N32" s="89" t="s">
        <v>1615</v>
      </c>
      <c r="O32" s="11" t="s">
        <v>1616</v>
      </c>
      <c r="P32" s="5" t="s">
        <v>16</v>
      </c>
      <c r="R32" s="38" t="s">
        <v>1293</v>
      </c>
      <c r="S32" s="172" t="s">
        <v>1246</v>
      </c>
      <c r="T32" s="38" t="s">
        <v>310</v>
      </c>
    </row>
    <row r="33" spans="2:20" s="55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0" t="s">
        <v>78</v>
      </c>
      <c r="H33" s="5" t="s">
        <v>3</v>
      </c>
      <c r="J33" s="170" t="s">
        <v>331</v>
      </c>
      <c r="K33" s="171" t="s">
        <v>332</v>
      </c>
      <c r="L33" s="170" t="s">
        <v>284</v>
      </c>
      <c r="N33" s="89" t="s">
        <v>1617</v>
      </c>
      <c r="O33" s="11" t="s">
        <v>1618</v>
      </c>
      <c r="P33" s="5" t="s">
        <v>58</v>
      </c>
      <c r="R33" s="38" t="s">
        <v>1294</v>
      </c>
      <c r="S33" s="172" t="s">
        <v>1247</v>
      </c>
      <c r="T33" s="38" t="s">
        <v>148</v>
      </c>
    </row>
    <row r="34" spans="2:20" s="55" customFormat="1" ht="12.75">
      <c r="B34" s="1" t="s">
        <v>1728</v>
      </c>
      <c r="C34" s="4" t="s">
        <v>836</v>
      </c>
      <c r="D34" s="62" t="s">
        <v>5</v>
      </c>
      <c r="F34" s="1">
        <v>32</v>
      </c>
      <c r="G34" s="10" t="s">
        <v>79</v>
      </c>
      <c r="H34" s="5" t="s">
        <v>19</v>
      </c>
      <c r="J34" s="170" t="s">
        <v>333</v>
      </c>
      <c r="K34" s="171" t="s">
        <v>334</v>
      </c>
      <c r="L34" s="170" t="s">
        <v>43</v>
      </c>
      <c r="N34" s="89" t="s">
        <v>1619</v>
      </c>
      <c r="O34" s="11" t="s">
        <v>1620</v>
      </c>
      <c r="P34" s="5" t="s">
        <v>364</v>
      </c>
      <c r="R34" s="38" t="s">
        <v>1295</v>
      </c>
      <c r="S34" s="172" t="s">
        <v>1248</v>
      </c>
      <c r="T34" s="38" t="s">
        <v>125</v>
      </c>
    </row>
    <row r="35" spans="2:20" s="55" customFormat="1" ht="12.75">
      <c r="B35" s="1" t="s">
        <v>1729</v>
      </c>
      <c r="C35" s="4" t="s">
        <v>837</v>
      </c>
      <c r="D35" s="62" t="s">
        <v>5</v>
      </c>
      <c r="F35" s="1">
        <v>33</v>
      </c>
      <c r="G35" s="10" t="s">
        <v>80</v>
      </c>
      <c r="H35" s="5" t="s">
        <v>12</v>
      </c>
      <c r="J35" s="170" t="s">
        <v>335</v>
      </c>
      <c r="K35" s="171" t="s">
        <v>336</v>
      </c>
      <c r="L35" s="170" t="s">
        <v>23</v>
      </c>
      <c r="N35" s="89" t="s">
        <v>1621</v>
      </c>
      <c r="O35" s="11" t="s">
        <v>1622</v>
      </c>
      <c r="P35" s="8" t="s">
        <v>5</v>
      </c>
      <c r="R35" s="38" t="s">
        <v>1296</v>
      </c>
      <c r="S35" s="172" t="s">
        <v>1249</v>
      </c>
      <c r="T35" s="38" t="s">
        <v>204</v>
      </c>
    </row>
    <row r="36" spans="2:20" s="55" customFormat="1" ht="12.75">
      <c r="B36" s="1" t="s">
        <v>1730</v>
      </c>
      <c r="C36" s="4" t="s">
        <v>838</v>
      </c>
      <c r="D36" s="62" t="s">
        <v>5</v>
      </c>
      <c r="F36" s="1">
        <v>34</v>
      </c>
      <c r="G36" s="10" t="s">
        <v>81</v>
      </c>
      <c r="H36" s="5" t="s">
        <v>19</v>
      </c>
      <c r="J36" s="170" t="s">
        <v>337</v>
      </c>
      <c r="K36" s="171" t="s">
        <v>338</v>
      </c>
      <c r="L36" s="170" t="s">
        <v>23</v>
      </c>
      <c r="N36" s="89" t="s">
        <v>1623</v>
      </c>
      <c r="O36" s="11" t="s">
        <v>1624</v>
      </c>
      <c r="P36" s="5" t="s">
        <v>961</v>
      </c>
      <c r="R36" s="38" t="s">
        <v>1297</v>
      </c>
      <c r="S36" s="172" t="s">
        <v>1250</v>
      </c>
      <c r="T36" s="8" t="s">
        <v>5</v>
      </c>
    </row>
    <row r="37" spans="2:20" s="55" customFormat="1" ht="12.75">
      <c r="B37" s="1" t="s">
        <v>1731</v>
      </c>
      <c r="C37" s="4" t="s">
        <v>839</v>
      </c>
      <c r="D37" s="62" t="s">
        <v>5</v>
      </c>
      <c r="F37" s="1">
        <v>35</v>
      </c>
      <c r="G37" s="10" t="s">
        <v>82</v>
      </c>
      <c r="H37" s="5" t="s">
        <v>19</v>
      </c>
      <c r="J37" s="170" t="s">
        <v>339</v>
      </c>
      <c r="K37" s="171" t="s">
        <v>340</v>
      </c>
      <c r="L37" s="170" t="s">
        <v>341</v>
      </c>
      <c r="N37" s="89" t="s">
        <v>1625</v>
      </c>
      <c r="O37" s="11" t="s">
        <v>1626</v>
      </c>
      <c r="P37" s="8" t="s">
        <v>5</v>
      </c>
      <c r="R37" s="38" t="s">
        <v>1298</v>
      </c>
      <c r="S37" s="172" t="s">
        <v>1251</v>
      </c>
      <c r="T37" s="8" t="s">
        <v>5</v>
      </c>
    </row>
    <row r="38" spans="2:20" s="55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0" t="s">
        <v>83</v>
      </c>
      <c r="H38" s="5" t="s">
        <v>5</v>
      </c>
      <c r="J38" s="170" t="s">
        <v>342</v>
      </c>
      <c r="K38" s="171" t="s">
        <v>343</v>
      </c>
      <c r="L38" s="170" t="s">
        <v>66</v>
      </c>
      <c r="N38" s="89" t="s">
        <v>1627</v>
      </c>
      <c r="O38" s="11" t="s">
        <v>1628</v>
      </c>
      <c r="P38" s="8" t="s">
        <v>5</v>
      </c>
      <c r="R38" s="38" t="s">
        <v>1299</v>
      </c>
      <c r="S38" s="172" t="s">
        <v>1252</v>
      </c>
      <c r="T38" s="8" t="s">
        <v>5</v>
      </c>
    </row>
    <row r="39" spans="2:20" s="55" customFormat="1" ht="12.75">
      <c r="B39" s="3" t="s">
        <v>1733</v>
      </c>
      <c r="C39" s="4" t="s">
        <v>1093</v>
      </c>
      <c r="D39" s="38" t="s">
        <v>5</v>
      </c>
      <c r="F39" s="1">
        <v>37</v>
      </c>
      <c r="G39" s="10" t="s">
        <v>85</v>
      </c>
      <c r="H39" s="5" t="s">
        <v>84</v>
      </c>
      <c r="J39" s="170" t="s">
        <v>344</v>
      </c>
      <c r="K39" s="171" t="s">
        <v>345</v>
      </c>
      <c r="L39" s="170" t="s">
        <v>130</v>
      </c>
      <c r="N39" s="89" t="s">
        <v>1629</v>
      </c>
      <c r="O39" s="11" t="s">
        <v>1630</v>
      </c>
      <c r="P39" s="8" t="s">
        <v>5</v>
      </c>
      <c r="R39" s="38" t="s">
        <v>1300</v>
      </c>
      <c r="S39" s="172" t="s">
        <v>1253</v>
      </c>
      <c r="T39" s="8" t="s">
        <v>5</v>
      </c>
    </row>
    <row r="40" spans="2:20" s="55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0" t="s">
        <v>86</v>
      </c>
      <c r="H40" s="5" t="s">
        <v>21</v>
      </c>
      <c r="J40" s="170" t="s">
        <v>346</v>
      </c>
      <c r="K40" s="171" t="s">
        <v>347</v>
      </c>
      <c r="L40" s="170" t="s">
        <v>191</v>
      </c>
      <c r="N40" s="89" t="s">
        <v>1631</v>
      </c>
      <c r="O40" s="11" t="s">
        <v>1632</v>
      </c>
      <c r="P40" s="8" t="s">
        <v>5</v>
      </c>
      <c r="R40" s="38" t="s">
        <v>1301</v>
      </c>
      <c r="S40" s="172" t="s">
        <v>1254</v>
      </c>
      <c r="T40" s="38" t="s">
        <v>216</v>
      </c>
    </row>
    <row r="41" spans="2:20" s="55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0" t="s">
        <v>87</v>
      </c>
      <c r="H41" s="5" t="s">
        <v>21</v>
      </c>
      <c r="J41" s="170" t="s">
        <v>348</v>
      </c>
      <c r="K41" s="171" t="s">
        <v>349</v>
      </c>
      <c r="L41" s="170" t="s">
        <v>66</v>
      </c>
      <c r="N41" s="89" t="s">
        <v>1633</v>
      </c>
      <c r="O41" s="11" t="s">
        <v>1634</v>
      </c>
      <c r="P41" s="8" t="s">
        <v>5</v>
      </c>
      <c r="R41" s="38" t="s">
        <v>1302</v>
      </c>
      <c r="S41" s="172" t="s">
        <v>1255</v>
      </c>
      <c r="T41" s="38" t="s">
        <v>515</v>
      </c>
    </row>
    <row r="42" spans="2:20" s="55" customFormat="1" ht="12.75">
      <c r="B42" s="1" t="s">
        <v>1736</v>
      </c>
      <c r="C42" s="179" t="s">
        <v>1542</v>
      </c>
      <c r="D42" s="1" t="s">
        <v>5</v>
      </c>
      <c r="F42" s="1">
        <v>40</v>
      </c>
      <c r="G42" s="10" t="s">
        <v>88</v>
      </c>
      <c r="H42" s="5" t="s">
        <v>21</v>
      </c>
      <c r="J42" s="170" t="s">
        <v>350</v>
      </c>
      <c r="K42" s="171" t="s">
        <v>351</v>
      </c>
      <c r="L42" s="170" t="s">
        <v>307</v>
      </c>
      <c r="N42" s="89" t="s">
        <v>1635</v>
      </c>
      <c r="O42" s="11" t="s">
        <v>1636</v>
      </c>
      <c r="P42" s="8" t="s">
        <v>5</v>
      </c>
      <c r="R42" s="38" t="s">
        <v>1303</v>
      </c>
      <c r="S42" s="172" t="s">
        <v>1256</v>
      </c>
      <c r="T42" s="8" t="s">
        <v>5</v>
      </c>
    </row>
    <row r="43" spans="2:20" s="55" customFormat="1" ht="12.75">
      <c r="B43" s="1" t="s">
        <v>1737</v>
      </c>
      <c r="C43" s="179" t="s">
        <v>1543</v>
      </c>
      <c r="D43" s="1" t="s">
        <v>364</v>
      </c>
      <c r="F43" s="1">
        <v>41</v>
      </c>
      <c r="G43" s="10" t="s">
        <v>89</v>
      </c>
      <c r="H43" s="5" t="s">
        <v>21</v>
      </c>
      <c r="J43" s="170" t="s">
        <v>352</v>
      </c>
      <c r="K43" s="171" t="s">
        <v>353</v>
      </c>
      <c r="L43" s="170" t="s">
        <v>125</v>
      </c>
      <c r="N43" s="89" t="s">
        <v>1637</v>
      </c>
      <c r="O43" s="11" t="s">
        <v>1552</v>
      </c>
      <c r="P43" s="8" t="s">
        <v>5</v>
      </c>
      <c r="R43" s="38" t="s">
        <v>1304</v>
      </c>
      <c r="S43" s="172" t="s">
        <v>1257</v>
      </c>
      <c r="T43" s="38" t="s">
        <v>16</v>
      </c>
    </row>
    <row r="44" spans="2:20" s="55" customFormat="1" ht="12.75">
      <c r="B44" s="1" t="s">
        <v>1738</v>
      </c>
      <c r="C44" s="179" t="s">
        <v>1544</v>
      </c>
      <c r="D44" s="38" t="s">
        <v>5</v>
      </c>
      <c r="F44" s="1">
        <v>42</v>
      </c>
      <c r="G44" s="10" t="s">
        <v>90</v>
      </c>
      <c r="H44" s="5" t="s">
        <v>21</v>
      </c>
      <c r="J44" s="170" t="s">
        <v>354</v>
      </c>
      <c r="K44" s="171" t="s">
        <v>355</v>
      </c>
      <c r="L44" s="170" t="s">
        <v>204</v>
      </c>
      <c r="R44" s="38" t="s">
        <v>1305</v>
      </c>
      <c r="S44" s="172" t="s">
        <v>1258</v>
      </c>
      <c r="T44" s="8" t="s">
        <v>5</v>
      </c>
    </row>
    <row r="45" spans="2:20" s="55" customFormat="1" ht="12.75">
      <c r="B45" s="1" t="s">
        <v>1739</v>
      </c>
      <c r="C45" s="179" t="s">
        <v>1545</v>
      </c>
      <c r="D45" s="38" t="s">
        <v>5</v>
      </c>
      <c r="F45" s="1">
        <v>43</v>
      </c>
      <c r="G45" s="10" t="s">
        <v>91</v>
      </c>
      <c r="H45" s="5" t="s">
        <v>21</v>
      </c>
      <c r="J45" s="170" t="s">
        <v>356</v>
      </c>
      <c r="K45" s="171" t="s">
        <v>357</v>
      </c>
      <c r="L45" s="170" t="s">
        <v>25</v>
      </c>
      <c r="R45" s="38" t="s">
        <v>1306</v>
      </c>
      <c r="S45" s="172" t="s">
        <v>1259</v>
      </c>
      <c r="T45" s="38" t="s">
        <v>261</v>
      </c>
    </row>
    <row r="46" spans="2:20" s="55" customFormat="1" ht="12.75">
      <c r="B46" s="1" t="s">
        <v>1740</v>
      </c>
      <c r="C46" s="179" t="s">
        <v>1546</v>
      </c>
      <c r="D46" s="38" t="s">
        <v>5</v>
      </c>
      <c r="F46" s="1">
        <v>44</v>
      </c>
      <c r="G46" s="10" t="s">
        <v>92</v>
      </c>
      <c r="H46" s="5" t="s">
        <v>21</v>
      </c>
      <c r="J46" s="170" t="s">
        <v>358</v>
      </c>
      <c r="K46" s="171" t="s">
        <v>359</v>
      </c>
      <c r="L46" s="170" t="s">
        <v>36</v>
      </c>
      <c r="R46" s="38" t="s">
        <v>1307</v>
      </c>
      <c r="S46" s="172" t="s">
        <v>1260</v>
      </c>
      <c r="T46" s="38" t="s">
        <v>307</v>
      </c>
    </row>
    <row r="47" spans="2:20" s="55" customFormat="1" ht="12.75">
      <c r="B47" s="1" t="s">
        <v>1741</v>
      </c>
      <c r="C47" s="179" t="s">
        <v>1547</v>
      </c>
      <c r="D47" s="38" t="s">
        <v>5</v>
      </c>
      <c r="F47" s="1">
        <v>45</v>
      </c>
      <c r="G47" s="10" t="s">
        <v>93</v>
      </c>
      <c r="H47" s="5" t="s">
        <v>21</v>
      </c>
      <c r="J47" s="170" t="s">
        <v>360</v>
      </c>
      <c r="K47" s="171" t="s">
        <v>361</v>
      </c>
      <c r="L47" s="170" t="s">
        <v>307</v>
      </c>
      <c r="R47" s="38" t="s">
        <v>1308</v>
      </c>
      <c r="S47" s="172" t="s">
        <v>1261</v>
      </c>
      <c r="T47" s="38" t="s">
        <v>297</v>
      </c>
    </row>
    <row r="48" spans="2:20" s="55" customFormat="1" ht="12.75">
      <c r="B48" s="1" t="s">
        <v>1742</v>
      </c>
      <c r="C48" s="179" t="s">
        <v>1548</v>
      </c>
      <c r="D48" s="38" t="s">
        <v>5</v>
      </c>
      <c r="F48" s="7">
        <v>46</v>
      </c>
      <c r="G48" s="11" t="s">
        <v>94</v>
      </c>
      <c r="H48" s="8" t="s">
        <v>21</v>
      </c>
      <c r="J48" s="170" t="s">
        <v>362</v>
      </c>
      <c r="K48" s="171" t="s">
        <v>363</v>
      </c>
      <c r="L48" s="170" t="s">
        <v>364</v>
      </c>
      <c r="R48" s="38" t="s">
        <v>1309</v>
      </c>
      <c r="S48" s="172" t="s">
        <v>1262</v>
      </c>
      <c r="T48" s="38" t="s">
        <v>21</v>
      </c>
    </row>
    <row r="49" spans="2:20" s="55" customFormat="1" ht="12.75">
      <c r="B49" s="1" t="s">
        <v>1743</v>
      </c>
      <c r="C49" s="179" t="s">
        <v>1549</v>
      </c>
      <c r="D49" s="38" t="s">
        <v>5</v>
      </c>
      <c r="F49" s="7">
        <v>47</v>
      </c>
      <c r="G49" s="11" t="s">
        <v>95</v>
      </c>
      <c r="H49" s="8" t="s">
        <v>21</v>
      </c>
      <c r="J49" s="170" t="s">
        <v>365</v>
      </c>
      <c r="K49" s="171" t="s">
        <v>366</v>
      </c>
      <c r="L49" s="170" t="s">
        <v>367</v>
      </c>
      <c r="R49" s="38" t="s">
        <v>1310</v>
      </c>
      <c r="S49" s="172" t="s">
        <v>1263</v>
      </c>
      <c r="T49" s="8" t="s">
        <v>5</v>
      </c>
    </row>
    <row r="50" spans="2:20" s="55" customFormat="1" ht="12.75">
      <c r="B50" s="1" t="s">
        <v>1744</v>
      </c>
      <c r="C50" s="179" t="s">
        <v>1550</v>
      </c>
      <c r="D50" s="1" t="s">
        <v>940</v>
      </c>
      <c r="F50" s="7">
        <v>48</v>
      </c>
      <c r="G50" s="11" t="s">
        <v>96</v>
      </c>
      <c r="H50" s="8" t="s">
        <v>21</v>
      </c>
      <c r="J50" s="170" t="s">
        <v>368</v>
      </c>
      <c r="K50" s="171" t="s">
        <v>369</v>
      </c>
      <c r="L50" s="170" t="s">
        <v>259</v>
      </c>
      <c r="R50" s="38" t="s">
        <v>1311</v>
      </c>
      <c r="S50" s="172" t="s">
        <v>1264</v>
      </c>
      <c r="T50" s="38" t="s">
        <v>191</v>
      </c>
    </row>
    <row r="51" spans="2:20" s="55" customFormat="1" ht="12.75">
      <c r="B51" s="1" t="s">
        <v>1745</v>
      </c>
      <c r="C51" s="179" t="s">
        <v>1551</v>
      </c>
      <c r="D51" s="38" t="s">
        <v>5</v>
      </c>
      <c r="F51" s="7">
        <v>49</v>
      </c>
      <c r="G51" s="11" t="s">
        <v>97</v>
      </c>
      <c r="H51" s="8" t="s">
        <v>21</v>
      </c>
      <c r="J51" s="170" t="s">
        <v>370</v>
      </c>
      <c r="K51" s="171" t="s">
        <v>371</v>
      </c>
      <c r="L51" s="170" t="s">
        <v>372</v>
      </c>
      <c r="R51" s="38" t="s">
        <v>1312</v>
      </c>
      <c r="S51" s="159" t="s">
        <v>1670</v>
      </c>
      <c r="T51" s="38" t="s">
        <v>3</v>
      </c>
    </row>
    <row r="52" spans="2:20" s="55" customFormat="1" ht="12.75">
      <c r="B52" s="1" t="s">
        <v>1746</v>
      </c>
      <c r="C52" s="179" t="s">
        <v>1552</v>
      </c>
      <c r="D52" s="38" t="s">
        <v>5</v>
      </c>
      <c r="F52" s="7">
        <v>50</v>
      </c>
      <c r="G52" s="11" t="s">
        <v>98</v>
      </c>
      <c r="H52" s="8" t="s">
        <v>5</v>
      </c>
      <c r="J52" s="170" t="s">
        <v>373</v>
      </c>
      <c r="K52" s="171" t="s">
        <v>374</v>
      </c>
      <c r="L52" s="170" t="s">
        <v>372</v>
      </c>
      <c r="R52" s="54"/>
    </row>
    <row r="53" spans="2:20" s="55" customFormat="1" ht="12.75">
      <c r="B53" s="1" t="s">
        <v>1747</v>
      </c>
      <c r="C53" s="179" t="s">
        <v>1553</v>
      </c>
      <c r="D53" s="1" t="s">
        <v>364</v>
      </c>
      <c r="F53" s="7">
        <v>51</v>
      </c>
      <c r="G53" s="11" t="s">
        <v>99</v>
      </c>
      <c r="H53" s="8" t="s">
        <v>5</v>
      </c>
      <c r="J53" s="170" t="s">
        <v>375</v>
      </c>
      <c r="K53" s="171" t="s">
        <v>376</v>
      </c>
      <c r="L53" s="170" t="s">
        <v>12</v>
      </c>
      <c r="R53" s="54"/>
    </row>
    <row r="54" spans="2:20" s="55" customFormat="1" ht="12.75">
      <c r="B54" s="1" t="s">
        <v>1748</v>
      </c>
      <c r="C54" s="179" t="s">
        <v>1554</v>
      </c>
      <c r="D54" s="38" t="s">
        <v>5</v>
      </c>
      <c r="F54" s="7">
        <v>52</v>
      </c>
      <c r="G54" s="11" t="s">
        <v>100</v>
      </c>
      <c r="H54" s="8" t="s">
        <v>5</v>
      </c>
      <c r="J54" s="170" t="s">
        <v>377</v>
      </c>
      <c r="K54" s="171" t="s">
        <v>378</v>
      </c>
      <c r="L54" s="170" t="s">
        <v>261</v>
      </c>
      <c r="R54" s="54"/>
    </row>
    <row r="55" spans="2:20" s="55" customFormat="1" ht="12.75">
      <c r="B55" s="1" t="s">
        <v>1749</v>
      </c>
      <c r="C55" s="179" t="s">
        <v>1555</v>
      </c>
      <c r="D55" s="38" t="s">
        <v>5</v>
      </c>
      <c r="F55" s="7">
        <v>53</v>
      </c>
      <c r="G55" s="11" t="s">
        <v>101</v>
      </c>
      <c r="H55" s="8" t="s">
        <v>5</v>
      </c>
      <c r="J55" s="170" t="s">
        <v>379</v>
      </c>
      <c r="K55" s="171" t="s">
        <v>380</v>
      </c>
      <c r="L55" s="170" t="s">
        <v>14</v>
      </c>
      <c r="R55" s="54"/>
    </row>
    <row r="56" spans="2:20" s="55" customFormat="1" ht="12.75">
      <c r="B56" s="1" t="s">
        <v>1750</v>
      </c>
      <c r="C56" s="179" t="s">
        <v>1556</v>
      </c>
      <c r="D56" s="38" t="s">
        <v>5</v>
      </c>
      <c r="F56" s="7">
        <v>54</v>
      </c>
      <c r="G56" s="11" t="s">
        <v>102</v>
      </c>
      <c r="H56" s="8" t="s">
        <v>5</v>
      </c>
      <c r="J56" s="170" t="s">
        <v>381</v>
      </c>
      <c r="K56" s="171" t="s">
        <v>382</v>
      </c>
      <c r="L56" s="170" t="s">
        <v>383</v>
      </c>
      <c r="R56" s="54"/>
    </row>
    <row r="57" spans="2:20" s="55" customFormat="1" ht="12.75">
      <c r="B57" s="1" t="s">
        <v>1751</v>
      </c>
      <c r="C57" s="179" t="s">
        <v>1557</v>
      </c>
      <c r="D57" s="38" t="s">
        <v>5</v>
      </c>
      <c r="F57" s="7">
        <v>55</v>
      </c>
      <c r="G57" s="11" t="s">
        <v>103</v>
      </c>
      <c r="H57" s="8" t="s">
        <v>5</v>
      </c>
      <c r="J57" s="170" t="s">
        <v>384</v>
      </c>
      <c r="K57" s="171" t="s">
        <v>385</v>
      </c>
      <c r="L57" s="170" t="s">
        <v>302</v>
      </c>
      <c r="R57" s="54"/>
    </row>
    <row r="58" spans="2:20" s="55" customFormat="1" ht="12.75">
      <c r="B58" s="1" t="s">
        <v>1752</v>
      </c>
      <c r="C58" s="179" t="s">
        <v>1558</v>
      </c>
      <c r="D58" s="38" t="s">
        <v>5</v>
      </c>
      <c r="F58" s="7">
        <v>56</v>
      </c>
      <c r="G58" s="11" t="s">
        <v>104</v>
      </c>
      <c r="H58" s="8" t="s">
        <v>5</v>
      </c>
      <c r="J58" s="170" t="s">
        <v>386</v>
      </c>
      <c r="K58" s="171" t="s">
        <v>387</v>
      </c>
      <c r="L58" s="170" t="s">
        <v>261</v>
      </c>
      <c r="R58" s="54"/>
    </row>
    <row r="59" spans="2:20" s="55" customFormat="1" ht="12.75">
      <c r="B59" s="1" t="s">
        <v>1753</v>
      </c>
      <c r="C59" s="179" t="s">
        <v>1559</v>
      </c>
      <c r="D59" s="38" t="s">
        <v>5</v>
      </c>
      <c r="F59" s="7">
        <v>57</v>
      </c>
      <c r="G59" s="11" t="s">
        <v>105</v>
      </c>
      <c r="H59" s="8" t="s">
        <v>5</v>
      </c>
      <c r="J59" s="170" t="s">
        <v>388</v>
      </c>
      <c r="K59" s="171" t="s">
        <v>389</v>
      </c>
      <c r="L59" s="170" t="s">
        <v>390</v>
      </c>
      <c r="R59" s="54"/>
    </row>
    <row r="60" spans="2:20" s="55" customFormat="1">
      <c r="B60" s="192" t="s">
        <v>1754</v>
      </c>
      <c r="C60" s="191" t="s">
        <v>1697</v>
      </c>
      <c r="D60" s="1" t="s">
        <v>951</v>
      </c>
      <c r="F60" s="7">
        <v>58</v>
      </c>
      <c r="G60" s="11" t="s">
        <v>106</v>
      </c>
      <c r="H60" s="8" t="s">
        <v>5</v>
      </c>
      <c r="J60" s="170" t="s">
        <v>391</v>
      </c>
      <c r="K60" s="171" t="s">
        <v>392</v>
      </c>
      <c r="L60" s="170" t="s">
        <v>125</v>
      </c>
      <c r="R60" s="54"/>
    </row>
    <row r="61" spans="2:20" s="55" customFormat="1">
      <c r="B61" s="192" t="s">
        <v>1755</v>
      </c>
      <c r="C61" s="191" t="s">
        <v>1698</v>
      </c>
      <c r="D61" s="38" t="s">
        <v>5</v>
      </c>
      <c r="F61" s="7">
        <v>59</v>
      </c>
      <c r="G61" s="11" t="s">
        <v>107</v>
      </c>
      <c r="H61" s="8" t="s">
        <v>5</v>
      </c>
      <c r="J61" s="170" t="s">
        <v>393</v>
      </c>
      <c r="K61" s="171" t="s">
        <v>394</v>
      </c>
      <c r="L61" s="170" t="s">
        <v>259</v>
      </c>
      <c r="R61" s="54"/>
    </row>
    <row r="62" spans="2:20" s="55" customFormat="1" ht="12.75">
      <c r="F62" s="7">
        <v>60</v>
      </c>
      <c r="G62" s="11" t="s">
        <v>108</v>
      </c>
      <c r="H62" s="8" t="s">
        <v>5</v>
      </c>
      <c r="J62" s="170" t="s">
        <v>395</v>
      </c>
      <c r="K62" s="171" t="s">
        <v>396</v>
      </c>
      <c r="L62" s="8" t="s">
        <v>5</v>
      </c>
      <c r="R62" s="54"/>
    </row>
    <row r="63" spans="2:20" s="55" customFormat="1" ht="12.75">
      <c r="F63" s="7">
        <v>61</v>
      </c>
      <c r="G63" s="11" t="s">
        <v>109</v>
      </c>
      <c r="H63" s="8" t="s">
        <v>5</v>
      </c>
      <c r="J63" s="170" t="s">
        <v>397</v>
      </c>
      <c r="K63" s="171" t="s">
        <v>398</v>
      </c>
      <c r="L63" s="170" t="s">
        <v>125</v>
      </c>
      <c r="R63" s="54"/>
    </row>
    <row r="64" spans="2:20" s="55" customFormat="1" ht="12.75">
      <c r="F64" s="7">
        <v>62</v>
      </c>
      <c r="G64" s="11" t="s">
        <v>110</v>
      </c>
      <c r="H64" s="8" t="s">
        <v>5</v>
      </c>
      <c r="J64" s="170" t="s">
        <v>399</v>
      </c>
      <c r="K64" s="171" t="s">
        <v>400</v>
      </c>
      <c r="L64" s="170" t="s">
        <v>390</v>
      </c>
      <c r="R64" s="54"/>
    </row>
    <row r="65" spans="6:18" s="55" customFormat="1" ht="12.75">
      <c r="F65" s="7">
        <v>63</v>
      </c>
      <c r="G65" s="11" t="s">
        <v>111</v>
      </c>
      <c r="H65" s="8" t="s">
        <v>5</v>
      </c>
      <c r="J65" s="170" t="s">
        <v>401</v>
      </c>
      <c r="K65" s="171" t="s">
        <v>402</v>
      </c>
      <c r="L65" s="170" t="s">
        <v>390</v>
      </c>
      <c r="R65" s="54"/>
    </row>
    <row r="66" spans="6:18" s="55" customFormat="1" ht="12.75">
      <c r="F66" s="7">
        <v>64</v>
      </c>
      <c r="G66" s="11" t="s">
        <v>112</v>
      </c>
      <c r="H66" s="8" t="s">
        <v>5</v>
      </c>
      <c r="J66" s="170" t="s">
        <v>403</v>
      </c>
      <c r="K66" s="171" t="s">
        <v>404</v>
      </c>
      <c r="L66" s="8" t="s">
        <v>5</v>
      </c>
      <c r="R66" s="54"/>
    </row>
    <row r="67" spans="6:18" s="55" customFormat="1" ht="12.75">
      <c r="F67" s="7">
        <v>65</v>
      </c>
      <c r="G67" s="11" t="s">
        <v>113</v>
      </c>
      <c r="H67" s="8" t="s">
        <v>5</v>
      </c>
      <c r="J67" s="170" t="s">
        <v>405</v>
      </c>
      <c r="K67" s="171" t="s">
        <v>406</v>
      </c>
      <c r="L67" s="170" t="s">
        <v>341</v>
      </c>
      <c r="R67" s="54"/>
    </row>
    <row r="68" spans="6:18" s="55" customFormat="1" ht="12.75">
      <c r="F68" s="7">
        <v>66</v>
      </c>
      <c r="G68" s="11" t="s">
        <v>114</v>
      </c>
      <c r="H68" s="8" t="s">
        <v>5</v>
      </c>
      <c r="J68" s="170" t="s">
        <v>407</v>
      </c>
      <c r="K68" s="171" t="s">
        <v>408</v>
      </c>
      <c r="L68" s="170" t="s">
        <v>259</v>
      </c>
      <c r="R68" s="54"/>
    </row>
    <row r="69" spans="6:18" s="55" customFormat="1" ht="12.75">
      <c r="F69" s="7">
        <v>67</v>
      </c>
      <c r="G69" s="11" t="s">
        <v>115</v>
      </c>
      <c r="H69" s="8" t="s">
        <v>5</v>
      </c>
      <c r="J69" s="170" t="s">
        <v>409</v>
      </c>
      <c r="K69" s="171" t="s">
        <v>410</v>
      </c>
      <c r="L69" s="8" t="s">
        <v>5</v>
      </c>
      <c r="R69" s="54"/>
    </row>
    <row r="70" spans="6:18" s="55" customFormat="1" ht="12.75">
      <c r="F70" s="7">
        <v>68</v>
      </c>
      <c r="G70" s="11" t="s">
        <v>116</v>
      </c>
      <c r="H70" s="8" t="s">
        <v>5</v>
      </c>
      <c r="J70" s="170" t="s">
        <v>411</v>
      </c>
      <c r="K70" s="171" t="s">
        <v>412</v>
      </c>
      <c r="L70" s="8" t="s">
        <v>5</v>
      </c>
      <c r="R70" s="54"/>
    </row>
    <row r="71" spans="6:18" s="55" customFormat="1" ht="12.75">
      <c r="F71" s="7">
        <v>69</v>
      </c>
      <c r="G71" s="11" t="s">
        <v>117</v>
      </c>
      <c r="H71" s="8" t="s">
        <v>5</v>
      </c>
      <c r="J71" s="170" t="s">
        <v>413</v>
      </c>
      <c r="K71" s="171" t="s">
        <v>414</v>
      </c>
      <c r="L71" s="170" t="s">
        <v>38</v>
      </c>
      <c r="R71" s="54"/>
    </row>
    <row r="72" spans="6:18" s="55" customFormat="1" ht="12.75">
      <c r="F72" s="7">
        <v>70</v>
      </c>
      <c r="G72" s="11" t="s">
        <v>118</v>
      </c>
      <c r="H72" s="8" t="s">
        <v>5</v>
      </c>
      <c r="J72" s="170" t="s">
        <v>415</v>
      </c>
      <c r="K72" s="171" t="s">
        <v>416</v>
      </c>
      <c r="L72" s="8" t="s">
        <v>5</v>
      </c>
      <c r="R72" s="54"/>
    </row>
    <row r="73" spans="6:18" s="55" customFormat="1" ht="12.75">
      <c r="F73" s="7">
        <v>71</v>
      </c>
      <c r="G73" s="11" t="s">
        <v>119</v>
      </c>
      <c r="H73" s="7" t="s">
        <v>58</v>
      </c>
      <c r="J73" s="170" t="s">
        <v>417</v>
      </c>
      <c r="K73" s="171" t="s">
        <v>418</v>
      </c>
      <c r="L73" s="170" t="s">
        <v>341</v>
      </c>
      <c r="R73" s="54"/>
    </row>
    <row r="74" spans="6:18" s="55" customFormat="1" ht="12.75">
      <c r="F74" s="7">
        <v>72</v>
      </c>
      <c r="G74" s="11" t="s">
        <v>120</v>
      </c>
      <c r="H74" s="8" t="s">
        <v>5</v>
      </c>
      <c r="J74" s="170" t="s">
        <v>419</v>
      </c>
      <c r="K74" s="171" t="s">
        <v>420</v>
      </c>
      <c r="L74" s="8" t="s">
        <v>5</v>
      </c>
      <c r="R74" s="54"/>
    </row>
    <row r="75" spans="6:18" s="55" customFormat="1" ht="12.75">
      <c r="F75" s="7">
        <v>73</v>
      </c>
      <c r="G75" s="11" t="s">
        <v>121</v>
      </c>
      <c r="H75" s="9" t="s">
        <v>5</v>
      </c>
      <c r="J75" s="170" t="s">
        <v>421</v>
      </c>
      <c r="K75" s="171" t="s">
        <v>422</v>
      </c>
      <c r="L75" s="170" t="s">
        <v>12</v>
      </c>
      <c r="R75" s="54"/>
    </row>
    <row r="76" spans="6:18" s="55" customFormat="1" ht="12.75">
      <c r="F76" s="7">
        <v>74</v>
      </c>
      <c r="G76" s="11" t="s">
        <v>122</v>
      </c>
      <c r="H76" s="9" t="s">
        <v>5</v>
      </c>
      <c r="J76" s="170" t="s">
        <v>423</v>
      </c>
      <c r="K76" s="171" t="s">
        <v>424</v>
      </c>
      <c r="L76" s="170" t="s">
        <v>34</v>
      </c>
      <c r="R76" s="54"/>
    </row>
    <row r="77" spans="6:18" s="55" customFormat="1" ht="12.75">
      <c r="F77" s="7">
        <v>75</v>
      </c>
      <c r="G77" s="11" t="s">
        <v>124</v>
      </c>
      <c r="H77" s="7" t="s">
        <v>123</v>
      </c>
      <c r="J77" s="170" t="s">
        <v>425</v>
      </c>
      <c r="K77" s="171" t="s">
        <v>426</v>
      </c>
      <c r="L77" s="170" t="s">
        <v>16</v>
      </c>
      <c r="R77" s="54"/>
    </row>
    <row r="78" spans="6:18" s="55" customFormat="1" ht="12.75">
      <c r="F78" s="7">
        <v>76</v>
      </c>
      <c r="G78" s="11" t="s">
        <v>126</v>
      </c>
      <c r="H78" s="7" t="s">
        <v>125</v>
      </c>
      <c r="J78" s="170" t="s">
        <v>427</v>
      </c>
      <c r="K78" s="171" t="s">
        <v>428</v>
      </c>
      <c r="L78" s="8" t="s">
        <v>5</v>
      </c>
      <c r="R78" s="54"/>
    </row>
    <row r="79" spans="6:18" s="55" customFormat="1" ht="12.75">
      <c r="F79" s="7">
        <v>77</v>
      </c>
      <c r="G79" s="11" t="s">
        <v>127</v>
      </c>
      <c r="H79" s="7" t="s">
        <v>125</v>
      </c>
      <c r="J79" s="170" t="s">
        <v>429</v>
      </c>
      <c r="K79" s="171" t="s">
        <v>430</v>
      </c>
      <c r="L79" s="8" t="s">
        <v>5</v>
      </c>
      <c r="R79" s="54"/>
    </row>
    <row r="80" spans="6:18" s="55" customFormat="1" ht="12.75">
      <c r="F80" s="7">
        <v>78</v>
      </c>
      <c r="G80" s="11" t="s">
        <v>128</v>
      </c>
      <c r="H80" s="7" t="s">
        <v>125</v>
      </c>
      <c r="J80" s="170" t="s">
        <v>431</v>
      </c>
      <c r="K80" s="171" t="s">
        <v>432</v>
      </c>
      <c r="L80" s="170" t="s">
        <v>284</v>
      </c>
      <c r="R80" s="54"/>
    </row>
    <row r="81" spans="6:18" s="55" customFormat="1" ht="12.75">
      <c r="F81" s="7">
        <v>79</v>
      </c>
      <c r="G81" s="11" t="s">
        <v>129</v>
      </c>
      <c r="H81" s="7" t="s">
        <v>125</v>
      </c>
      <c r="J81" s="170" t="s">
        <v>433</v>
      </c>
      <c r="K81" s="171" t="s">
        <v>434</v>
      </c>
      <c r="L81" s="170" t="s">
        <v>25</v>
      </c>
      <c r="R81" s="54"/>
    </row>
    <row r="82" spans="6:18" s="55" customFormat="1" ht="12.75">
      <c r="F82" s="7">
        <v>80</v>
      </c>
      <c r="G82" s="11" t="s">
        <v>131</v>
      </c>
      <c r="H82" s="7" t="s">
        <v>130</v>
      </c>
      <c r="J82" s="170" t="s">
        <v>435</v>
      </c>
      <c r="K82" s="171" t="s">
        <v>436</v>
      </c>
      <c r="L82" s="170" t="s">
        <v>16</v>
      </c>
      <c r="R82" s="54"/>
    </row>
    <row r="83" spans="6:18" s="55" customFormat="1" ht="12.75">
      <c r="F83" s="7">
        <v>81</v>
      </c>
      <c r="G83" s="11" t="s">
        <v>132</v>
      </c>
      <c r="H83" s="7" t="s">
        <v>5</v>
      </c>
      <c r="J83" s="170" t="s">
        <v>437</v>
      </c>
      <c r="K83" s="171" t="s">
        <v>438</v>
      </c>
      <c r="L83" s="170" t="s">
        <v>19</v>
      </c>
      <c r="R83" s="54"/>
    </row>
    <row r="84" spans="6:18" s="55" customFormat="1" ht="12.75">
      <c r="F84" s="7">
        <v>82</v>
      </c>
      <c r="G84" s="11" t="s">
        <v>133</v>
      </c>
      <c r="H84" s="7" t="s">
        <v>125</v>
      </c>
      <c r="J84" s="170" t="s">
        <v>439</v>
      </c>
      <c r="K84" s="171" t="s">
        <v>440</v>
      </c>
      <c r="L84" s="170" t="s">
        <v>14</v>
      </c>
      <c r="R84" s="54"/>
    </row>
    <row r="85" spans="6:18" s="55" customFormat="1" ht="12.75">
      <c r="F85" s="7">
        <v>83</v>
      </c>
      <c r="G85" s="11" t="s">
        <v>134</v>
      </c>
      <c r="H85" s="7" t="s">
        <v>5</v>
      </c>
      <c r="J85" s="170" t="s">
        <v>441</v>
      </c>
      <c r="K85" s="171" t="s">
        <v>442</v>
      </c>
      <c r="L85" s="170" t="s">
        <v>3</v>
      </c>
      <c r="R85" s="54"/>
    </row>
    <row r="86" spans="6:18" s="55" customFormat="1" ht="12.75">
      <c r="F86" s="7">
        <v>84</v>
      </c>
      <c r="G86" s="11" t="s">
        <v>135</v>
      </c>
      <c r="H86" s="7" t="s">
        <v>130</v>
      </c>
      <c r="J86" s="170" t="s">
        <v>443</v>
      </c>
      <c r="K86" s="171" t="s">
        <v>444</v>
      </c>
      <c r="L86" s="8" t="s">
        <v>5</v>
      </c>
      <c r="R86" s="54"/>
    </row>
    <row r="87" spans="6:18" s="55" customFormat="1" ht="12.75">
      <c r="F87" s="7">
        <v>85</v>
      </c>
      <c r="G87" s="11" t="s">
        <v>136</v>
      </c>
      <c r="H87" s="7" t="s">
        <v>5</v>
      </c>
      <c r="J87" s="170" t="s">
        <v>445</v>
      </c>
      <c r="K87" s="171" t="s">
        <v>446</v>
      </c>
      <c r="L87" s="170" t="s">
        <v>84</v>
      </c>
      <c r="R87" s="54"/>
    </row>
    <row r="88" spans="6:18" s="55" customFormat="1" ht="12.75">
      <c r="F88" s="7">
        <v>86</v>
      </c>
      <c r="G88" s="11" t="s">
        <v>137</v>
      </c>
      <c r="H88" s="7" t="s">
        <v>123</v>
      </c>
      <c r="J88" s="170" t="s">
        <v>447</v>
      </c>
      <c r="K88" s="171" t="s">
        <v>448</v>
      </c>
      <c r="L88" s="170" t="s">
        <v>36</v>
      </c>
      <c r="R88" s="54"/>
    </row>
    <row r="89" spans="6:18" s="55" customFormat="1" ht="12.75">
      <c r="F89" s="7">
        <v>87</v>
      </c>
      <c r="G89" s="11" t="s">
        <v>138</v>
      </c>
      <c r="H89" s="7" t="s">
        <v>123</v>
      </c>
      <c r="J89" s="170" t="s">
        <v>449</v>
      </c>
      <c r="K89" s="171" t="s">
        <v>450</v>
      </c>
      <c r="L89" s="170" t="s">
        <v>14</v>
      </c>
      <c r="R89" s="54"/>
    </row>
    <row r="90" spans="6:18" s="55" customFormat="1" ht="12.75">
      <c r="F90" s="7">
        <v>88</v>
      </c>
      <c r="G90" s="11" t="s">
        <v>139</v>
      </c>
      <c r="H90" s="7" t="s">
        <v>123</v>
      </c>
      <c r="J90" s="170" t="s">
        <v>451</v>
      </c>
      <c r="K90" s="171" t="s">
        <v>452</v>
      </c>
      <c r="L90" s="170" t="s">
        <v>148</v>
      </c>
      <c r="R90" s="54"/>
    </row>
    <row r="91" spans="6:18" s="55" customFormat="1" ht="12.75">
      <c r="F91" s="7">
        <v>89</v>
      </c>
      <c r="G91" s="11" t="s">
        <v>140</v>
      </c>
      <c r="H91" s="7" t="s">
        <v>123</v>
      </c>
      <c r="J91" s="170" t="s">
        <v>453</v>
      </c>
      <c r="K91" s="171" t="s">
        <v>454</v>
      </c>
      <c r="L91" s="8" t="s">
        <v>5</v>
      </c>
      <c r="R91" s="54"/>
    </row>
    <row r="92" spans="6:18" s="55" customFormat="1" ht="12.75">
      <c r="F92" s="7">
        <v>90</v>
      </c>
      <c r="G92" s="11" t="s">
        <v>141</v>
      </c>
      <c r="H92" s="7" t="s">
        <v>123</v>
      </c>
      <c r="J92" s="170" t="s">
        <v>455</v>
      </c>
      <c r="K92" s="171" t="s">
        <v>456</v>
      </c>
      <c r="L92" s="8" t="s">
        <v>5</v>
      </c>
      <c r="R92" s="54"/>
    </row>
    <row r="93" spans="6:18" s="55" customFormat="1" ht="12.75">
      <c r="F93" s="7">
        <v>91</v>
      </c>
      <c r="G93" s="11" t="s">
        <v>142</v>
      </c>
      <c r="H93" s="9" t="s">
        <v>130</v>
      </c>
      <c r="J93" s="170" t="s">
        <v>457</v>
      </c>
      <c r="K93" s="171" t="s">
        <v>458</v>
      </c>
      <c r="L93" s="170" t="s">
        <v>23</v>
      </c>
      <c r="R93" s="54"/>
    </row>
    <row r="94" spans="6:18" s="55" customFormat="1" ht="12.75">
      <c r="F94" s="7">
        <v>92</v>
      </c>
      <c r="G94" s="11" t="s">
        <v>143</v>
      </c>
      <c r="H94" s="7" t="s">
        <v>123</v>
      </c>
      <c r="J94" s="170" t="s">
        <v>459</v>
      </c>
      <c r="K94" s="171" t="s">
        <v>460</v>
      </c>
      <c r="L94" s="170" t="s">
        <v>16</v>
      </c>
      <c r="R94" s="54"/>
    </row>
    <row r="95" spans="6:18" s="55" customFormat="1" ht="12.75">
      <c r="F95" s="7">
        <v>93</v>
      </c>
      <c r="G95" s="11" t="s">
        <v>144</v>
      </c>
      <c r="H95" s="7" t="s">
        <v>313</v>
      </c>
      <c r="J95" s="170" t="s">
        <v>461</v>
      </c>
      <c r="K95" s="171" t="s">
        <v>462</v>
      </c>
      <c r="L95" s="170" t="s">
        <v>463</v>
      </c>
      <c r="R95" s="54"/>
    </row>
    <row r="96" spans="6:18" s="55" customFormat="1" ht="12.75">
      <c r="F96" s="7">
        <v>94</v>
      </c>
      <c r="G96" s="11" t="s">
        <v>145</v>
      </c>
      <c r="H96" s="7" t="s">
        <v>5</v>
      </c>
      <c r="J96" s="170" t="s">
        <v>464</v>
      </c>
      <c r="K96" s="171" t="s">
        <v>465</v>
      </c>
      <c r="L96" s="170" t="s">
        <v>36</v>
      </c>
      <c r="R96" s="54"/>
    </row>
    <row r="97" spans="6:18" s="55" customFormat="1" ht="12.75">
      <c r="F97" s="7">
        <v>95</v>
      </c>
      <c r="G97" s="11" t="s">
        <v>146</v>
      </c>
      <c r="H97" s="7" t="s">
        <v>16</v>
      </c>
      <c r="J97" s="170" t="s">
        <v>466</v>
      </c>
      <c r="K97" s="171" t="s">
        <v>467</v>
      </c>
      <c r="L97" s="8" t="s">
        <v>5</v>
      </c>
      <c r="R97" s="54"/>
    </row>
    <row r="98" spans="6:18" s="55" customFormat="1" ht="12.75">
      <c r="F98" s="7">
        <v>96</v>
      </c>
      <c r="G98" s="11" t="s">
        <v>147</v>
      </c>
      <c r="H98" s="7" t="s">
        <v>123</v>
      </c>
      <c r="J98" s="170" t="s">
        <v>468</v>
      </c>
      <c r="K98" s="171" t="s">
        <v>469</v>
      </c>
      <c r="L98" s="8" t="s">
        <v>5</v>
      </c>
      <c r="R98" s="54"/>
    </row>
    <row r="99" spans="6:18" s="55" customFormat="1" ht="12.75">
      <c r="F99" s="7">
        <v>97</v>
      </c>
      <c r="G99" s="11" t="s">
        <v>149</v>
      </c>
      <c r="H99" s="7" t="s">
        <v>148</v>
      </c>
      <c r="J99" s="170" t="s">
        <v>470</v>
      </c>
      <c r="K99" s="171" t="s">
        <v>471</v>
      </c>
      <c r="L99" s="170" t="s">
        <v>16</v>
      </c>
      <c r="R99" s="54"/>
    </row>
    <row r="100" spans="6:18" s="55" customFormat="1" ht="12.75">
      <c r="F100" s="7">
        <v>98</v>
      </c>
      <c r="G100" s="11" t="s">
        <v>150</v>
      </c>
      <c r="H100" s="7" t="s">
        <v>123</v>
      </c>
      <c r="J100" s="170" t="s">
        <v>472</v>
      </c>
      <c r="K100" s="171" t="s">
        <v>473</v>
      </c>
      <c r="L100" s="170" t="s">
        <v>148</v>
      </c>
      <c r="R100" s="54"/>
    </row>
    <row r="101" spans="6:18" s="55" customFormat="1" ht="12.75">
      <c r="F101" s="7">
        <v>99</v>
      </c>
      <c r="G101" s="11" t="s">
        <v>151</v>
      </c>
      <c r="H101" s="9" t="s">
        <v>123</v>
      </c>
      <c r="J101" s="170" t="s">
        <v>474</v>
      </c>
      <c r="K101" s="171" t="s">
        <v>475</v>
      </c>
      <c r="L101" s="8" t="s">
        <v>5</v>
      </c>
      <c r="R101" s="54"/>
    </row>
    <row r="102" spans="6:18" s="55" customFormat="1" ht="12.75">
      <c r="F102" s="7">
        <v>100</v>
      </c>
      <c r="G102" s="11" t="s">
        <v>152</v>
      </c>
      <c r="H102" s="7" t="s">
        <v>123</v>
      </c>
      <c r="J102" s="170" t="s">
        <v>476</v>
      </c>
      <c r="K102" s="171" t="s">
        <v>477</v>
      </c>
      <c r="L102" s="8" t="s">
        <v>5</v>
      </c>
      <c r="R102" s="54"/>
    </row>
    <row r="103" spans="6:18" s="55" customFormat="1" ht="12.75">
      <c r="F103" s="7">
        <v>101</v>
      </c>
      <c r="G103" s="11" t="s">
        <v>153</v>
      </c>
      <c r="H103" s="7" t="s">
        <v>16</v>
      </c>
      <c r="J103" s="170" t="s">
        <v>478</v>
      </c>
      <c r="K103" s="171" t="s">
        <v>479</v>
      </c>
      <c r="L103" s="170" t="s">
        <v>480</v>
      </c>
      <c r="R103" s="54"/>
    </row>
    <row r="104" spans="6:18" s="55" customFormat="1" ht="12.75">
      <c r="F104" s="7">
        <v>102</v>
      </c>
      <c r="G104" s="11" t="s">
        <v>154</v>
      </c>
      <c r="H104" s="7" t="s">
        <v>16</v>
      </c>
      <c r="J104" s="170" t="s">
        <v>481</v>
      </c>
      <c r="K104" s="171" t="s">
        <v>482</v>
      </c>
      <c r="L104" s="170" t="s">
        <v>390</v>
      </c>
      <c r="R104" s="54"/>
    </row>
    <row r="105" spans="6:18" s="55" customFormat="1" ht="12.75">
      <c r="F105" s="7">
        <v>103</v>
      </c>
      <c r="G105" s="11" t="s">
        <v>155</v>
      </c>
      <c r="H105" s="7" t="s">
        <v>16</v>
      </c>
      <c r="J105" s="170" t="s">
        <v>483</v>
      </c>
      <c r="K105" s="171" t="s">
        <v>484</v>
      </c>
      <c r="L105" s="8" t="s">
        <v>5</v>
      </c>
      <c r="R105" s="54"/>
    </row>
    <row r="106" spans="6:18" s="55" customFormat="1" ht="12.75">
      <c r="F106" s="7">
        <v>104</v>
      </c>
      <c r="G106" s="11" t="s">
        <v>156</v>
      </c>
      <c r="H106" s="7" t="s">
        <v>16</v>
      </c>
      <c r="J106" s="170" t="s">
        <v>485</v>
      </c>
      <c r="K106" s="171" t="s">
        <v>486</v>
      </c>
      <c r="L106" s="8" t="s">
        <v>5</v>
      </c>
      <c r="R106" s="54"/>
    </row>
    <row r="107" spans="6:18" s="55" customFormat="1" ht="12.75">
      <c r="F107" s="7">
        <v>105</v>
      </c>
      <c r="G107" s="11" t="s">
        <v>157</v>
      </c>
      <c r="H107" s="7" t="s">
        <v>16</v>
      </c>
      <c r="J107" s="170" t="s">
        <v>487</v>
      </c>
      <c r="K107" s="171" t="s">
        <v>488</v>
      </c>
      <c r="L107" s="170" t="s">
        <v>372</v>
      </c>
      <c r="R107" s="54"/>
    </row>
    <row r="108" spans="6:18" s="55" customFormat="1" ht="12.75">
      <c r="F108" s="7">
        <v>106</v>
      </c>
      <c r="G108" s="11" t="s">
        <v>158</v>
      </c>
      <c r="H108" s="7" t="s">
        <v>16</v>
      </c>
      <c r="J108" s="170" t="s">
        <v>489</v>
      </c>
      <c r="K108" s="171" t="s">
        <v>490</v>
      </c>
      <c r="L108" s="8" t="s">
        <v>5</v>
      </c>
      <c r="R108" s="54"/>
    </row>
    <row r="109" spans="6:18" s="55" customFormat="1" ht="12.75">
      <c r="F109" s="7">
        <v>107</v>
      </c>
      <c r="G109" s="11" t="s">
        <v>159</v>
      </c>
      <c r="H109" s="7" t="s">
        <v>16</v>
      </c>
      <c r="J109" s="170" t="s">
        <v>491</v>
      </c>
      <c r="K109" s="171" t="s">
        <v>492</v>
      </c>
      <c r="L109" s="170" t="s">
        <v>36</v>
      </c>
      <c r="R109" s="54"/>
    </row>
    <row r="110" spans="6:18" s="55" customFormat="1" ht="12.75">
      <c r="F110" s="7">
        <v>108</v>
      </c>
      <c r="G110" s="11" t="s">
        <v>160</v>
      </c>
      <c r="H110" s="7" t="s">
        <v>16</v>
      </c>
      <c r="J110" s="170" t="s">
        <v>493</v>
      </c>
      <c r="K110" s="171" t="s">
        <v>494</v>
      </c>
      <c r="L110" s="170" t="s">
        <v>43</v>
      </c>
      <c r="R110" s="54"/>
    </row>
    <row r="111" spans="6:18" s="55" customFormat="1" ht="12.75">
      <c r="F111" s="7">
        <v>109</v>
      </c>
      <c r="G111" s="11" t="s">
        <v>161</v>
      </c>
      <c r="H111" s="7" t="s">
        <v>16</v>
      </c>
      <c r="J111" s="170" t="s">
        <v>495</v>
      </c>
      <c r="K111" s="171" t="s">
        <v>496</v>
      </c>
      <c r="L111" s="8" t="s">
        <v>5</v>
      </c>
      <c r="R111" s="54"/>
    </row>
    <row r="112" spans="6:18" s="55" customFormat="1" ht="12.75">
      <c r="F112" s="7">
        <v>110</v>
      </c>
      <c r="G112" s="11" t="s">
        <v>162</v>
      </c>
      <c r="H112" s="7" t="s">
        <v>16</v>
      </c>
      <c r="J112" s="170" t="s">
        <v>497</v>
      </c>
      <c r="K112" s="171" t="s">
        <v>498</v>
      </c>
      <c r="L112" s="170" t="s">
        <v>259</v>
      </c>
      <c r="R112" s="54"/>
    </row>
    <row r="113" spans="6:18" s="55" customFormat="1" ht="12.75">
      <c r="F113" s="7">
        <v>111</v>
      </c>
      <c r="G113" s="11" t="s">
        <v>163</v>
      </c>
      <c r="H113" s="7" t="s">
        <v>16</v>
      </c>
      <c r="J113" s="170" t="s">
        <v>499</v>
      </c>
      <c r="K113" s="171" t="s">
        <v>500</v>
      </c>
      <c r="L113" s="170" t="s">
        <v>501</v>
      </c>
      <c r="R113" s="54"/>
    </row>
    <row r="114" spans="6:18" s="55" customFormat="1" ht="12.75">
      <c r="F114" s="7">
        <v>112</v>
      </c>
      <c r="G114" s="11" t="s">
        <v>164</v>
      </c>
      <c r="H114" s="7" t="s">
        <v>16</v>
      </c>
      <c r="J114" s="170" t="s">
        <v>502</v>
      </c>
      <c r="K114" s="171" t="s">
        <v>503</v>
      </c>
      <c r="L114" s="170" t="s">
        <v>372</v>
      </c>
      <c r="R114" s="54"/>
    </row>
    <row r="115" spans="6:18" s="55" customFormat="1" ht="12.75">
      <c r="F115" s="7">
        <v>113</v>
      </c>
      <c r="G115" s="11" t="s">
        <v>165</v>
      </c>
      <c r="H115" s="7" t="s">
        <v>16</v>
      </c>
      <c r="J115" s="170" t="s">
        <v>504</v>
      </c>
      <c r="K115" s="171" t="s">
        <v>505</v>
      </c>
      <c r="L115" s="170" t="s">
        <v>3</v>
      </c>
      <c r="R115" s="54"/>
    </row>
    <row r="116" spans="6:18" s="55" customFormat="1" ht="12.75">
      <c r="F116" s="7">
        <v>114</v>
      </c>
      <c r="G116" s="11" t="s">
        <v>166</v>
      </c>
      <c r="H116" s="7" t="s">
        <v>23</v>
      </c>
      <c r="J116" s="170" t="s">
        <v>506</v>
      </c>
      <c r="K116" s="171" t="s">
        <v>507</v>
      </c>
      <c r="L116" s="8" t="s">
        <v>5</v>
      </c>
      <c r="R116" s="54"/>
    </row>
    <row r="117" spans="6:18" s="55" customFormat="1" ht="12.75">
      <c r="F117" s="7">
        <v>115</v>
      </c>
      <c r="G117" s="11" t="s">
        <v>167</v>
      </c>
      <c r="H117" s="7" t="s">
        <v>23</v>
      </c>
      <c r="J117" s="170" t="s">
        <v>508</v>
      </c>
      <c r="K117" s="171" t="s">
        <v>509</v>
      </c>
      <c r="L117" s="170" t="s">
        <v>23</v>
      </c>
      <c r="R117" s="54"/>
    </row>
    <row r="118" spans="6:18" s="55" customFormat="1" ht="12.75">
      <c r="F118" s="7">
        <v>116</v>
      </c>
      <c r="G118" s="11" t="s">
        <v>168</v>
      </c>
      <c r="H118" s="7" t="s">
        <v>23</v>
      </c>
      <c r="J118" s="170" t="s">
        <v>510</v>
      </c>
      <c r="K118" s="171" t="s">
        <v>511</v>
      </c>
      <c r="L118" s="170" t="s">
        <v>512</v>
      </c>
      <c r="R118" s="54"/>
    </row>
    <row r="119" spans="6:18" s="55" customFormat="1" ht="12.75">
      <c r="F119" s="7">
        <v>117</v>
      </c>
      <c r="G119" s="11" t="s">
        <v>169</v>
      </c>
      <c r="H119" s="9" t="s">
        <v>16</v>
      </c>
      <c r="J119" s="170" t="s">
        <v>513</v>
      </c>
      <c r="K119" s="171" t="s">
        <v>514</v>
      </c>
      <c r="L119" s="170" t="s">
        <v>515</v>
      </c>
      <c r="R119" s="54"/>
    </row>
    <row r="120" spans="6:18" s="55" customFormat="1" ht="12.75">
      <c r="F120" s="7">
        <v>118</v>
      </c>
      <c r="G120" s="11" t="s">
        <v>170</v>
      </c>
      <c r="H120" s="7" t="s">
        <v>23</v>
      </c>
      <c r="J120" s="170" t="s">
        <v>516</v>
      </c>
      <c r="K120" s="171" t="s">
        <v>517</v>
      </c>
      <c r="L120" s="170" t="s">
        <v>222</v>
      </c>
      <c r="R120" s="54"/>
    </row>
    <row r="121" spans="6:18" s="55" customFormat="1" ht="12.75">
      <c r="F121" s="7">
        <v>119</v>
      </c>
      <c r="G121" s="11" t="s">
        <v>171</v>
      </c>
      <c r="H121" s="7" t="s">
        <v>23</v>
      </c>
      <c r="J121" s="170" t="s">
        <v>518</v>
      </c>
      <c r="K121" s="171" t="s">
        <v>519</v>
      </c>
      <c r="L121" s="170" t="s">
        <v>125</v>
      </c>
      <c r="R121" s="54"/>
    </row>
    <row r="122" spans="6:18" s="55" customFormat="1" ht="12.75">
      <c r="F122" s="7">
        <v>120</v>
      </c>
      <c r="G122" s="11" t="s">
        <v>172</v>
      </c>
      <c r="H122" s="7" t="s">
        <v>23</v>
      </c>
      <c r="J122" s="170" t="s">
        <v>520</v>
      </c>
      <c r="K122" s="171" t="s">
        <v>521</v>
      </c>
      <c r="L122" s="8" t="s">
        <v>5</v>
      </c>
      <c r="R122" s="54"/>
    </row>
    <row r="123" spans="6:18" s="55" customFormat="1" ht="12.75">
      <c r="F123" s="7">
        <v>121</v>
      </c>
      <c r="G123" s="11" t="s">
        <v>173</v>
      </c>
      <c r="H123" s="7" t="s">
        <v>23</v>
      </c>
      <c r="J123" s="170" t="s">
        <v>522</v>
      </c>
      <c r="K123" s="171" t="s">
        <v>523</v>
      </c>
      <c r="L123" s="8" t="s">
        <v>5</v>
      </c>
      <c r="R123" s="54"/>
    </row>
    <row r="124" spans="6:18" s="55" customFormat="1" ht="12.75">
      <c r="F124" s="7">
        <v>122</v>
      </c>
      <c r="G124" s="11" t="s">
        <v>174</v>
      </c>
      <c r="H124" s="7" t="s">
        <v>23</v>
      </c>
      <c r="J124" s="170" t="s">
        <v>524</v>
      </c>
      <c r="K124" s="171" t="s">
        <v>525</v>
      </c>
      <c r="L124" s="170" t="s">
        <v>191</v>
      </c>
      <c r="R124" s="54"/>
    </row>
    <row r="125" spans="6:18" s="55" customFormat="1" ht="12.75">
      <c r="F125" s="7">
        <v>123</v>
      </c>
      <c r="G125" s="11" t="s">
        <v>175</v>
      </c>
      <c r="H125" s="7" t="s">
        <v>23</v>
      </c>
      <c r="J125" s="170" t="s">
        <v>526</v>
      </c>
      <c r="K125" s="171" t="s">
        <v>527</v>
      </c>
      <c r="L125" s="8" t="s">
        <v>5</v>
      </c>
      <c r="R125" s="54"/>
    </row>
    <row r="126" spans="6:18" s="55" customFormat="1" ht="12.75">
      <c r="F126" s="7">
        <v>124</v>
      </c>
      <c r="G126" s="11" t="s">
        <v>176</v>
      </c>
      <c r="H126" s="7" t="s">
        <v>23</v>
      </c>
      <c r="J126" s="170" t="s">
        <v>528</v>
      </c>
      <c r="K126" s="171" t="s">
        <v>529</v>
      </c>
      <c r="L126" s="170" t="s">
        <v>341</v>
      </c>
      <c r="R126" s="54"/>
    </row>
    <row r="127" spans="6:18" s="55" customFormat="1" ht="12.75">
      <c r="F127" s="7">
        <v>125</v>
      </c>
      <c r="G127" s="11" t="s">
        <v>177</v>
      </c>
      <c r="H127" s="7" t="s">
        <v>23</v>
      </c>
      <c r="J127" s="170" t="s">
        <v>530</v>
      </c>
      <c r="K127" s="171" t="s">
        <v>531</v>
      </c>
      <c r="L127" s="8" t="s">
        <v>5</v>
      </c>
      <c r="R127" s="54"/>
    </row>
    <row r="128" spans="6:18" s="55" customFormat="1" ht="12.75">
      <c r="F128" s="7">
        <v>126</v>
      </c>
      <c r="G128" s="11" t="s">
        <v>178</v>
      </c>
      <c r="H128" s="9" t="s">
        <v>23</v>
      </c>
      <c r="J128" s="170" t="s">
        <v>532</v>
      </c>
      <c r="K128" s="171" t="s">
        <v>531</v>
      </c>
      <c r="L128" s="170" t="s">
        <v>16</v>
      </c>
      <c r="R128" s="54"/>
    </row>
    <row r="129" spans="6:18" s="55" customFormat="1" ht="12.75">
      <c r="F129" s="7">
        <v>127</v>
      </c>
      <c r="G129" s="11" t="s">
        <v>179</v>
      </c>
      <c r="H129" s="9" t="s">
        <v>23</v>
      </c>
      <c r="J129" s="170" t="s">
        <v>533</v>
      </c>
      <c r="K129" s="171" t="s">
        <v>534</v>
      </c>
      <c r="L129" s="170" t="s">
        <v>130</v>
      </c>
      <c r="R129" s="54"/>
    </row>
    <row r="130" spans="6:18" s="55" customFormat="1" ht="12.75">
      <c r="F130" s="7">
        <v>128</v>
      </c>
      <c r="G130" s="11" t="s">
        <v>180</v>
      </c>
      <c r="H130" s="9" t="s">
        <v>23</v>
      </c>
      <c r="J130" s="170" t="s">
        <v>535</v>
      </c>
      <c r="K130" s="171" t="s">
        <v>536</v>
      </c>
      <c r="L130" s="8" t="s">
        <v>5</v>
      </c>
      <c r="R130" s="54"/>
    </row>
    <row r="131" spans="6:18" s="55" customFormat="1" ht="12.75">
      <c r="F131" s="7">
        <v>129</v>
      </c>
      <c r="G131" s="11" t="s">
        <v>181</v>
      </c>
      <c r="H131" s="9" t="s">
        <v>23</v>
      </c>
      <c r="J131" s="170" t="s">
        <v>537</v>
      </c>
      <c r="K131" s="171" t="s">
        <v>538</v>
      </c>
      <c r="L131" s="170" t="s">
        <v>84</v>
      </c>
      <c r="R131" s="54"/>
    </row>
    <row r="132" spans="6:18" s="55" customFormat="1" ht="12.75">
      <c r="F132" s="7">
        <v>130</v>
      </c>
      <c r="G132" s="11" t="s">
        <v>182</v>
      </c>
      <c r="H132" s="9" t="s">
        <v>23</v>
      </c>
      <c r="J132" s="170" t="s">
        <v>539</v>
      </c>
      <c r="K132" s="171" t="s">
        <v>540</v>
      </c>
      <c r="L132" s="170" t="s">
        <v>259</v>
      </c>
      <c r="R132" s="54"/>
    </row>
    <row r="133" spans="6:18" s="55" customFormat="1" ht="12.75">
      <c r="F133" s="7">
        <v>131</v>
      </c>
      <c r="G133" s="11" t="s">
        <v>183</v>
      </c>
      <c r="H133" s="7" t="s">
        <v>5</v>
      </c>
      <c r="J133" s="170" t="s">
        <v>541</v>
      </c>
      <c r="K133" s="171" t="s">
        <v>542</v>
      </c>
      <c r="L133" s="170" t="s">
        <v>12</v>
      </c>
      <c r="R133" s="54"/>
    </row>
    <row r="134" spans="6:18" s="55" customFormat="1" ht="12.75">
      <c r="F134" s="7">
        <v>132</v>
      </c>
      <c r="G134" s="11" t="s">
        <v>184</v>
      </c>
      <c r="H134" s="7" t="s">
        <v>16</v>
      </c>
      <c r="J134" s="170" t="s">
        <v>543</v>
      </c>
      <c r="K134" s="171" t="s">
        <v>544</v>
      </c>
      <c r="L134" s="170" t="s">
        <v>545</v>
      </c>
      <c r="R134" s="54"/>
    </row>
    <row r="135" spans="6:18" s="55" customFormat="1" ht="12.75">
      <c r="F135" s="7">
        <v>133</v>
      </c>
      <c r="G135" s="11" t="s">
        <v>185</v>
      </c>
      <c r="H135" s="7" t="s">
        <v>5</v>
      </c>
      <c r="J135" s="170" t="s">
        <v>546</v>
      </c>
      <c r="K135" s="171" t="s">
        <v>547</v>
      </c>
      <c r="L135" s="170" t="s">
        <v>34</v>
      </c>
      <c r="R135" s="54"/>
    </row>
    <row r="136" spans="6:18" s="55" customFormat="1" ht="12.75">
      <c r="F136" s="7">
        <v>134</v>
      </c>
      <c r="G136" s="11" t="s">
        <v>186</v>
      </c>
      <c r="H136" s="7" t="s">
        <v>16</v>
      </c>
      <c r="J136" s="170" t="s">
        <v>548</v>
      </c>
      <c r="K136" s="171" t="s">
        <v>549</v>
      </c>
      <c r="L136" s="170" t="s">
        <v>204</v>
      </c>
      <c r="R136" s="54"/>
    </row>
    <row r="137" spans="6:18" s="55" customFormat="1" ht="12.75">
      <c r="F137" s="7">
        <v>135</v>
      </c>
      <c r="G137" s="11" t="s">
        <v>187</v>
      </c>
      <c r="H137" s="9" t="s">
        <v>16</v>
      </c>
      <c r="J137" s="170" t="s">
        <v>550</v>
      </c>
      <c r="K137" s="171" t="s">
        <v>551</v>
      </c>
      <c r="L137" s="170" t="s">
        <v>552</v>
      </c>
      <c r="R137" s="54"/>
    </row>
    <row r="138" spans="6:18" s="55" customFormat="1" ht="12.75">
      <c r="F138" s="7">
        <v>136</v>
      </c>
      <c r="G138" s="11" t="s">
        <v>188</v>
      </c>
      <c r="H138" s="7" t="s">
        <v>23</v>
      </c>
      <c r="J138" s="170" t="s">
        <v>553</v>
      </c>
      <c r="K138" s="171" t="s">
        <v>554</v>
      </c>
      <c r="L138" s="170" t="s">
        <v>12</v>
      </c>
      <c r="R138" s="54"/>
    </row>
    <row r="139" spans="6:18" s="55" customFormat="1" ht="12.75">
      <c r="F139" s="7">
        <v>137</v>
      </c>
      <c r="G139" s="11" t="s">
        <v>189</v>
      </c>
      <c r="H139" s="7" t="s">
        <v>5</v>
      </c>
      <c r="J139" s="170" t="s">
        <v>555</v>
      </c>
      <c r="K139" s="171" t="s">
        <v>556</v>
      </c>
      <c r="L139" s="8" t="s">
        <v>5</v>
      </c>
      <c r="R139" s="54"/>
    </row>
    <row r="140" spans="6:18" s="55" customFormat="1" ht="12.75">
      <c r="F140" s="7">
        <v>138</v>
      </c>
      <c r="G140" s="11" t="s">
        <v>190</v>
      </c>
      <c r="H140" s="7" t="s">
        <v>23</v>
      </c>
      <c r="J140" s="170" t="s">
        <v>557</v>
      </c>
      <c r="K140" s="171" t="s">
        <v>558</v>
      </c>
      <c r="L140" s="8" t="s">
        <v>5</v>
      </c>
      <c r="R140" s="54"/>
    </row>
    <row r="141" spans="6:18" s="55" customFormat="1" ht="12.75">
      <c r="F141" s="7">
        <v>139</v>
      </c>
      <c r="G141" s="11" t="s">
        <v>192</v>
      </c>
      <c r="H141" s="7" t="s">
        <v>191</v>
      </c>
      <c r="J141" s="170" t="s">
        <v>559</v>
      </c>
      <c r="K141" s="171" t="s">
        <v>560</v>
      </c>
      <c r="L141" s="170" t="s">
        <v>19</v>
      </c>
      <c r="R141" s="54"/>
    </row>
    <row r="142" spans="6:18" s="55" customFormat="1" ht="12.75">
      <c r="F142" s="7">
        <v>140</v>
      </c>
      <c r="G142" s="11" t="s">
        <v>193</v>
      </c>
      <c r="H142" s="7" t="s">
        <v>148</v>
      </c>
      <c r="J142" s="170" t="s">
        <v>561</v>
      </c>
      <c r="K142" s="171" t="s">
        <v>562</v>
      </c>
      <c r="L142" s="170" t="s">
        <v>66</v>
      </c>
      <c r="R142" s="54"/>
    </row>
    <row r="143" spans="6:18" s="55" customFormat="1" ht="12.75">
      <c r="F143" s="7">
        <v>141</v>
      </c>
      <c r="G143" s="11" t="s">
        <v>194</v>
      </c>
      <c r="H143" s="7" t="s">
        <v>148</v>
      </c>
      <c r="J143" s="170" t="s">
        <v>563</v>
      </c>
      <c r="K143" s="171" t="s">
        <v>564</v>
      </c>
      <c r="L143" s="170" t="s">
        <v>463</v>
      </c>
      <c r="R143" s="54"/>
    </row>
    <row r="144" spans="6:18" s="55" customFormat="1" ht="12.75">
      <c r="F144" s="7">
        <v>142</v>
      </c>
      <c r="G144" s="11" t="s">
        <v>195</v>
      </c>
      <c r="H144" s="7" t="s">
        <v>148</v>
      </c>
      <c r="J144" s="170" t="s">
        <v>565</v>
      </c>
      <c r="K144" s="171" t="s">
        <v>566</v>
      </c>
      <c r="L144" s="170" t="s">
        <v>297</v>
      </c>
      <c r="R144" s="54"/>
    </row>
    <row r="145" spans="6:18" s="55" customFormat="1" ht="12.75">
      <c r="F145" s="7">
        <v>143</v>
      </c>
      <c r="G145" s="11" t="s">
        <v>196</v>
      </c>
      <c r="H145" s="7" t="s">
        <v>148</v>
      </c>
      <c r="J145" s="170" t="s">
        <v>567</v>
      </c>
      <c r="K145" s="171" t="s">
        <v>568</v>
      </c>
      <c r="L145" s="170" t="s">
        <v>284</v>
      </c>
      <c r="R145" s="54"/>
    </row>
    <row r="146" spans="6:18" s="55" customFormat="1" ht="12.75">
      <c r="F146" s="7">
        <v>144</v>
      </c>
      <c r="G146" s="11" t="s">
        <v>197</v>
      </c>
      <c r="H146" s="7" t="s">
        <v>23</v>
      </c>
      <c r="J146" s="170" t="s">
        <v>569</v>
      </c>
      <c r="K146" s="171" t="s">
        <v>570</v>
      </c>
      <c r="L146" s="170" t="s">
        <v>19</v>
      </c>
      <c r="R146" s="54"/>
    </row>
    <row r="147" spans="6:18" s="55" customFormat="1" ht="12.75">
      <c r="F147" s="7">
        <v>145</v>
      </c>
      <c r="G147" s="11" t="s">
        <v>198</v>
      </c>
      <c r="H147" s="7" t="s">
        <v>191</v>
      </c>
      <c r="J147" s="170" t="s">
        <v>571</v>
      </c>
      <c r="K147" s="171" t="s">
        <v>572</v>
      </c>
      <c r="L147" s="170" t="s">
        <v>23</v>
      </c>
      <c r="R147" s="54"/>
    </row>
    <row r="148" spans="6:18" s="55" customFormat="1" ht="12.75">
      <c r="F148" s="7">
        <v>146</v>
      </c>
      <c r="G148" s="11" t="s">
        <v>199</v>
      </c>
      <c r="H148" s="7" t="s">
        <v>191</v>
      </c>
      <c r="J148" s="170" t="s">
        <v>573</v>
      </c>
      <c r="K148" s="171" t="s">
        <v>574</v>
      </c>
      <c r="L148" s="170" t="s">
        <v>84</v>
      </c>
      <c r="R148" s="54"/>
    </row>
    <row r="149" spans="6:18" s="55" customFormat="1" ht="12.75">
      <c r="F149" s="7">
        <v>147</v>
      </c>
      <c r="G149" s="11" t="s">
        <v>200</v>
      </c>
      <c r="H149" s="7" t="s">
        <v>191</v>
      </c>
      <c r="J149" s="170" t="s">
        <v>575</v>
      </c>
      <c r="K149" s="171" t="s">
        <v>576</v>
      </c>
      <c r="L149" s="170" t="s">
        <v>313</v>
      </c>
      <c r="R149" s="54"/>
    </row>
    <row r="150" spans="6:18" s="55" customFormat="1" ht="12.75">
      <c r="F150" s="7">
        <v>148</v>
      </c>
      <c r="G150" s="11" t="s">
        <v>201</v>
      </c>
      <c r="H150" s="7" t="s">
        <v>191</v>
      </c>
      <c r="J150" s="170" t="s">
        <v>577</v>
      </c>
      <c r="K150" s="171" t="s">
        <v>578</v>
      </c>
      <c r="L150" s="170" t="s">
        <v>367</v>
      </c>
      <c r="R150" s="54"/>
    </row>
    <row r="151" spans="6:18" s="55" customFormat="1" ht="12.75">
      <c r="F151" s="7">
        <v>149</v>
      </c>
      <c r="G151" s="11" t="s">
        <v>202</v>
      </c>
      <c r="H151" s="9" t="s">
        <v>5</v>
      </c>
      <c r="J151" s="170" t="s">
        <v>579</v>
      </c>
      <c r="K151" s="171" t="s">
        <v>580</v>
      </c>
      <c r="L151" s="170" t="s">
        <v>581</v>
      </c>
      <c r="R151" s="54"/>
    </row>
    <row r="152" spans="6:18" s="55" customFormat="1" ht="12.75">
      <c r="F152" s="7">
        <v>150</v>
      </c>
      <c r="G152" s="11" t="s">
        <v>203</v>
      </c>
      <c r="H152" s="9" t="s">
        <v>23</v>
      </c>
      <c r="J152" s="170" t="s">
        <v>582</v>
      </c>
      <c r="K152" s="171" t="s">
        <v>583</v>
      </c>
      <c r="L152" s="170" t="s">
        <v>19</v>
      </c>
      <c r="R152" s="54"/>
    </row>
    <row r="153" spans="6:18" s="55" customFormat="1" ht="12.75">
      <c r="F153" s="7">
        <v>151</v>
      </c>
      <c r="G153" s="11" t="s">
        <v>205</v>
      </c>
      <c r="H153" s="9" t="s">
        <v>204</v>
      </c>
      <c r="J153" s="170" t="s">
        <v>584</v>
      </c>
      <c r="K153" s="171" t="s">
        <v>585</v>
      </c>
      <c r="L153" s="170" t="s">
        <v>204</v>
      </c>
      <c r="R153" s="54"/>
    </row>
    <row r="154" spans="6:18" s="55" customFormat="1" ht="12.75">
      <c r="F154" s="7">
        <v>152</v>
      </c>
      <c r="G154" s="11" t="s">
        <v>206</v>
      </c>
      <c r="H154" s="9" t="s">
        <v>204</v>
      </c>
      <c r="J154" s="170" t="s">
        <v>586</v>
      </c>
      <c r="K154" s="171" t="s">
        <v>587</v>
      </c>
      <c r="L154" s="170" t="s">
        <v>23</v>
      </c>
      <c r="R154" s="54"/>
    </row>
    <row r="155" spans="6:18" s="55" customFormat="1" ht="12.75">
      <c r="F155" s="7">
        <v>153</v>
      </c>
      <c r="G155" s="11" t="s">
        <v>208</v>
      </c>
      <c r="H155" s="9" t="s">
        <v>207</v>
      </c>
      <c r="J155" s="170" t="s">
        <v>588</v>
      </c>
      <c r="K155" s="171" t="s">
        <v>589</v>
      </c>
      <c r="L155" s="170" t="s">
        <v>29</v>
      </c>
      <c r="R155" s="54"/>
    </row>
    <row r="156" spans="6:18" s="55" customFormat="1" ht="12.75">
      <c r="F156" s="7">
        <v>154</v>
      </c>
      <c r="G156" s="11" t="s">
        <v>209</v>
      </c>
      <c r="H156" s="9" t="s">
        <v>207</v>
      </c>
      <c r="J156" s="170" t="s">
        <v>590</v>
      </c>
      <c r="K156" s="171" t="s">
        <v>591</v>
      </c>
      <c r="L156" s="170" t="s">
        <v>29</v>
      </c>
      <c r="R156" s="54"/>
    </row>
    <row r="157" spans="6:18" s="55" customFormat="1" ht="12.75">
      <c r="F157" s="7">
        <v>155</v>
      </c>
      <c r="G157" s="11" t="s">
        <v>210</v>
      </c>
      <c r="H157" s="9" t="s">
        <v>207</v>
      </c>
      <c r="J157" s="170" t="s">
        <v>592</v>
      </c>
      <c r="K157" s="171" t="s">
        <v>593</v>
      </c>
      <c r="L157" s="170" t="s">
        <v>463</v>
      </c>
      <c r="R157" s="54"/>
    </row>
    <row r="158" spans="6:18" s="55" customFormat="1" ht="12.75">
      <c r="F158" s="7">
        <v>156</v>
      </c>
      <c r="G158" s="11" t="s">
        <v>211</v>
      </c>
      <c r="H158" s="9" t="s">
        <v>207</v>
      </c>
      <c r="J158" s="170" t="s">
        <v>594</v>
      </c>
      <c r="K158" s="171" t="s">
        <v>595</v>
      </c>
      <c r="L158" s="170" t="s">
        <v>545</v>
      </c>
      <c r="R158" s="54"/>
    </row>
    <row r="159" spans="6:18" s="55" customFormat="1" ht="12.75">
      <c r="F159" s="7">
        <v>157</v>
      </c>
      <c r="G159" s="11" t="s">
        <v>212</v>
      </c>
      <c r="H159" s="9" t="s">
        <v>207</v>
      </c>
      <c r="J159" s="170" t="s">
        <v>596</v>
      </c>
      <c r="K159" s="171" t="s">
        <v>597</v>
      </c>
      <c r="L159" s="170" t="s">
        <v>29</v>
      </c>
      <c r="R159" s="54"/>
    </row>
    <row r="160" spans="6:18" s="55" customFormat="1" ht="12.75">
      <c r="F160" s="7">
        <v>158</v>
      </c>
      <c r="G160" s="11" t="s">
        <v>213</v>
      </c>
      <c r="H160" s="9" t="s">
        <v>207</v>
      </c>
      <c r="J160" s="170" t="s">
        <v>598</v>
      </c>
      <c r="K160" s="171" t="s">
        <v>599</v>
      </c>
      <c r="L160" s="170" t="s">
        <v>38</v>
      </c>
      <c r="R160" s="54"/>
    </row>
    <row r="161" spans="6:18" s="55" customFormat="1" ht="12.75">
      <c r="F161" s="7">
        <v>159</v>
      </c>
      <c r="G161" s="11" t="s">
        <v>214</v>
      </c>
      <c r="H161" s="9" t="s">
        <v>207</v>
      </c>
      <c r="J161" s="170" t="s">
        <v>600</v>
      </c>
      <c r="K161" s="171" t="s">
        <v>601</v>
      </c>
      <c r="L161" s="170" t="s">
        <v>602</v>
      </c>
      <c r="R161" s="54"/>
    </row>
    <row r="162" spans="6:18" s="55" customFormat="1" ht="12.75">
      <c r="F162" s="7">
        <v>160</v>
      </c>
      <c r="G162" s="11" t="s">
        <v>215</v>
      </c>
      <c r="H162" s="9" t="s">
        <v>5</v>
      </c>
      <c r="J162" s="170" t="s">
        <v>603</v>
      </c>
      <c r="K162" s="171" t="s">
        <v>604</v>
      </c>
      <c r="L162" s="170" t="s">
        <v>501</v>
      </c>
      <c r="R162" s="54"/>
    </row>
    <row r="163" spans="6:18" s="55" customFormat="1" ht="12.75">
      <c r="F163" s="7">
        <v>161</v>
      </c>
      <c r="G163" s="11" t="s">
        <v>217</v>
      </c>
      <c r="H163" s="9" t="s">
        <v>216</v>
      </c>
      <c r="J163" s="170" t="s">
        <v>605</v>
      </c>
      <c r="K163" s="171" t="s">
        <v>606</v>
      </c>
      <c r="L163" s="170" t="s">
        <v>204</v>
      </c>
      <c r="R163" s="54"/>
    </row>
    <row r="164" spans="6:18" s="55" customFormat="1" ht="12.75">
      <c r="F164" s="7">
        <v>162</v>
      </c>
      <c r="G164" s="11" t="s">
        <v>219</v>
      </c>
      <c r="H164" s="9" t="s">
        <v>218</v>
      </c>
      <c r="J164" s="170" t="s">
        <v>607</v>
      </c>
      <c r="K164" s="171" t="s">
        <v>608</v>
      </c>
      <c r="L164" s="8" t="s">
        <v>5</v>
      </c>
      <c r="R164" s="54"/>
    </row>
    <row r="165" spans="6:18" s="55" customFormat="1" ht="12.75">
      <c r="F165" s="7">
        <v>163</v>
      </c>
      <c r="G165" s="11" t="s">
        <v>220</v>
      </c>
      <c r="H165" s="7" t="s">
        <v>216</v>
      </c>
      <c r="J165" s="170" t="s">
        <v>609</v>
      </c>
      <c r="K165" s="171" t="s">
        <v>610</v>
      </c>
      <c r="L165" s="170" t="s">
        <v>19</v>
      </c>
      <c r="R165" s="54"/>
    </row>
    <row r="166" spans="6:18" s="55" customFormat="1" ht="12.75">
      <c r="F166" s="7">
        <v>164</v>
      </c>
      <c r="G166" s="11" t="s">
        <v>221</v>
      </c>
      <c r="H166" s="9" t="s">
        <v>216</v>
      </c>
      <c r="J166" s="170" t="s">
        <v>611</v>
      </c>
      <c r="K166" s="171" t="s">
        <v>612</v>
      </c>
      <c r="L166" s="170" t="s">
        <v>16</v>
      </c>
      <c r="R166" s="54"/>
    </row>
    <row r="167" spans="6:18" s="55" customFormat="1" ht="12.75">
      <c r="F167" s="7">
        <v>165</v>
      </c>
      <c r="G167" s="11" t="s">
        <v>223</v>
      </c>
      <c r="H167" s="9" t="s">
        <v>222</v>
      </c>
      <c r="J167" s="170" t="s">
        <v>613</v>
      </c>
      <c r="K167" s="171" t="s">
        <v>614</v>
      </c>
      <c r="L167" s="170" t="s">
        <v>515</v>
      </c>
      <c r="R167" s="54"/>
    </row>
    <row r="168" spans="6:18" s="55" customFormat="1" ht="12.75">
      <c r="F168" s="7">
        <v>166</v>
      </c>
      <c r="G168" s="11" t="s">
        <v>224</v>
      </c>
      <c r="H168" s="9" t="s">
        <v>222</v>
      </c>
      <c r="J168" s="170" t="s">
        <v>615</v>
      </c>
      <c r="K168" s="171" t="s">
        <v>616</v>
      </c>
      <c r="L168" s="170" t="s">
        <v>284</v>
      </c>
      <c r="R168" s="54"/>
    </row>
    <row r="169" spans="6:18" s="55" customFormat="1" ht="12.75">
      <c r="F169" s="7">
        <v>167</v>
      </c>
      <c r="G169" s="11" t="s">
        <v>225</v>
      </c>
      <c r="H169" s="9" t="s">
        <v>216</v>
      </c>
      <c r="J169" s="170" t="s">
        <v>617</v>
      </c>
      <c r="K169" s="171" t="s">
        <v>618</v>
      </c>
      <c r="L169" s="170" t="s">
        <v>29</v>
      </c>
      <c r="R169" s="54"/>
    </row>
    <row r="170" spans="6:18" s="55" customFormat="1" ht="12.75">
      <c r="F170" s="7">
        <v>168</v>
      </c>
      <c r="G170" s="11" t="s">
        <v>226</v>
      </c>
      <c r="H170" s="9" t="s">
        <v>216</v>
      </c>
      <c r="J170" s="170" t="s">
        <v>619</v>
      </c>
      <c r="K170" s="171" t="s">
        <v>620</v>
      </c>
      <c r="L170" s="8" t="s">
        <v>5</v>
      </c>
      <c r="R170" s="54"/>
    </row>
    <row r="171" spans="6:18" s="55" customFormat="1" ht="12.75">
      <c r="F171" s="7">
        <v>169</v>
      </c>
      <c r="G171" s="11" t="s">
        <v>227</v>
      </c>
      <c r="H171" s="9" t="s">
        <v>222</v>
      </c>
      <c r="J171" s="170" t="s">
        <v>621</v>
      </c>
      <c r="K171" s="171" t="s">
        <v>622</v>
      </c>
      <c r="L171" s="170" t="s">
        <v>34</v>
      </c>
      <c r="R171" s="54"/>
    </row>
    <row r="172" spans="6:18" s="55" customFormat="1" ht="12.75">
      <c r="F172" s="7">
        <v>170</v>
      </c>
      <c r="G172" s="11" t="s">
        <v>228</v>
      </c>
      <c r="H172" s="9" t="s">
        <v>222</v>
      </c>
      <c r="J172" s="170" t="s">
        <v>623</v>
      </c>
      <c r="K172" s="171" t="s">
        <v>624</v>
      </c>
      <c r="L172" s="8" t="s">
        <v>5</v>
      </c>
      <c r="R172" s="54"/>
    </row>
    <row r="173" spans="6:18" s="55" customFormat="1" ht="12.75">
      <c r="F173" s="7">
        <v>171</v>
      </c>
      <c r="G173" s="11" t="s">
        <v>229</v>
      </c>
      <c r="H173" s="9" t="s">
        <v>222</v>
      </c>
      <c r="J173" s="170" t="s">
        <v>625</v>
      </c>
      <c r="K173" s="171" t="s">
        <v>626</v>
      </c>
      <c r="L173" s="170" t="s">
        <v>204</v>
      </c>
      <c r="R173" s="54"/>
    </row>
    <row r="174" spans="6:18" s="55" customFormat="1" ht="12.75">
      <c r="F174" s="7">
        <v>172</v>
      </c>
      <c r="G174" s="11" t="s">
        <v>230</v>
      </c>
      <c r="H174" s="9" t="s">
        <v>216</v>
      </c>
      <c r="J174" s="170" t="s">
        <v>627</v>
      </c>
      <c r="K174" s="171" t="s">
        <v>628</v>
      </c>
      <c r="L174" s="170" t="s">
        <v>84</v>
      </c>
      <c r="R174" s="54"/>
    </row>
    <row r="175" spans="6:18" s="55" customFormat="1" ht="12.75">
      <c r="F175" s="7">
        <v>173</v>
      </c>
      <c r="G175" s="11" t="s">
        <v>231</v>
      </c>
      <c r="H175" s="9" t="s">
        <v>222</v>
      </c>
      <c r="J175" s="170" t="s">
        <v>629</v>
      </c>
      <c r="K175" s="171" t="s">
        <v>630</v>
      </c>
      <c r="L175" s="8" t="s">
        <v>5</v>
      </c>
      <c r="R175" s="54"/>
    </row>
    <row r="176" spans="6:18" s="55" customFormat="1" ht="12.75">
      <c r="F176" s="7">
        <v>174</v>
      </c>
      <c r="G176" s="11" t="s">
        <v>232</v>
      </c>
      <c r="H176" s="9" t="s">
        <v>43</v>
      </c>
      <c r="J176" s="170" t="s">
        <v>631</v>
      </c>
      <c r="K176" s="171" t="s">
        <v>632</v>
      </c>
      <c r="L176" s="170" t="s">
        <v>284</v>
      </c>
      <c r="R176" s="54"/>
    </row>
    <row r="177" spans="6:18" s="55" customFormat="1" ht="12.75">
      <c r="F177" s="7">
        <v>175</v>
      </c>
      <c r="G177" s="11" t="s">
        <v>233</v>
      </c>
      <c r="H177" s="9" t="s">
        <v>216</v>
      </c>
      <c r="J177" s="170" t="s">
        <v>633</v>
      </c>
      <c r="K177" s="171" t="s">
        <v>634</v>
      </c>
      <c r="L177" s="8" t="s">
        <v>5</v>
      </c>
      <c r="R177" s="54"/>
    </row>
    <row r="178" spans="6:18" s="55" customFormat="1" ht="12.75">
      <c r="F178" s="7">
        <v>176</v>
      </c>
      <c r="G178" s="11" t="s">
        <v>234</v>
      </c>
      <c r="H178" s="9" t="s">
        <v>216</v>
      </c>
      <c r="J178" s="170" t="s">
        <v>635</v>
      </c>
      <c r="K178" s="171" t="s">
        <v>636</v>
      </c>
      <c r="L178" s="170" t="s">
        <v>637</v>
      </c>
      <c r="R178" s="54"/>
    </row>
    <row r="179" spans="6:18" s="55" customFormat="1" ht="12.75">
      <c r="F179" s="7">
        <v>177</v>
      </c>
      <c r="G179" s="11" t="s">
        <v>235</v>
      </c>
      <c r="H179" s="9" t="s">
        <v>216</v>
      </c>
      <c r="J179" s="170" t="s">
        <v>638</v>
      </c>
      <c r="K179" s="171" t="s">
        <v>639</v>
      </c>
      <c r="L179" s="8" t="s">
        <v>5</v>
      </c>
      <c r="R179" s="54"/>
    </row>
    <row r="180" spans="6:18" s="55" customFormat="1" ht="12.75">
      <c r="F180" s="7">
        <v>178</v>
      </c>
      <c r="G180" s="11" t="s">
        <v>236</v>
      </c>
      <c r="H180" s="9" t="s">
        <v>207</v>
      </c>
      <c r="J180" s="170" t="s">
        <v>640</v>
      </c>
      <c r="K180" s="171" t="s">
        <v>641</v>
      </c>
      <c r="L180" s="170" t="s">
        <v>12</v>
      </c>
      <c r="R180" s="54"/>
    </row>
    <row r="181" spans="6:18" s="55" customFormat="1" ht="12.75">
      <c r="F181" s="7">
        <v>179</v>
      </c>
      <c r="G181" s="11" t="s">
        <v>237</v>
      </c>
      <c r="H181" s="9" t="s">
        <v>207</v>
      </c>
      <c r="J181" s="170" t="s">
        <v>642</v>
      </c>
      <c r="K181" s="171" t="s">
        <v>643</v>
      </c>
      <c r="L181" s="8" t="s">
        <v>5</v>
      </c>
      <c r="R181" s="54"/>
    </row>
    <row r="182" spans="6:18" s="55" customFormat="1" ht="12.75">
      <c r="F182" s="7">
        <v>180</v>
      </c>
      <c r="G182" s="11" t="s">
        <v>239</v>
      </c>
      <c r="H182" s="9" t="s">
        <v>238</v>
      </c>
      <c r="J182" s="170" t="s">
        <v>644</v>
      </c>
      <c r="K182" s="171" t="s">
        <v>645</v>
      </c>
      <c r="L182" s="8" t="s">
        <v>5</v>
      </c>
      <c r="R182" s="54"/>
    </row>
    <row r="183" spans="6:18" s="55" customFormat="1" ht="12.75">
      <c r="F183" s="7">
        <v>181</v>
      </c>
      <c r="G183" s="11" t="s">
        <v>240</v>
      </c>
      <c r="H183" s="9" t="s">
        <v>238</v>
      </c>
      <c r="J183" s="170" t="s">
        <v>646</v>
      </c>
      <c r="K183" s="171" t="s">
        <v>647</v>
      </c>
      <c r="L183" s="8" t="s">
        <v>5</v>
      </c>
      <c r="R183" s="54"/>
    </row>
    <row r="184" spans="6:18" s="55" customFormat="1" ht="12.75">
      <c r="F184" s="7">
        <v>182</v>
      </c>
      <c r="G184" s="11" t="s">
        <v>241</v>
      </c>
      <c r="H184" s="9" t="s">
        <v>238</v>
      </c>
      <c r="J184" s="170" t="s">
        <v>648</v>
      </c>
      <c r="K184" s="171" t="s">
        <v>649</v>
      </c>
      <c r="L184" s="170" t="s">
        <v>58</v>
      </c>
      <c r="R184" s="54"/>
    </row>
    <row r="185" spans="6:18" s="55" customFormat="1" ht="12.75">
      <c r="F185" s="7">
        <v>183</v>
      </c>
      <c r="G185" s="11" t="s">
        <v>242</v>
      </c>
      <c r="H185" s="9" t="s">
        <v>29</v>
      </c>
      <c r="J185" s="170" t="s">
        <v>650</v>
      </c>
      <c r="K185" s="171" t="s">
        <v>651</v>
      </c>
      <c r="L185" s="8" t="s">
        <v>5</v>
      </c>
      <c r="R185" s="54"/>
    </row>
    <row r="186" spans="6:18" s="55" customFormat="1" ht="12.75">
      <c r="F186" s="7">
        <v>184</v>
      </c>
      <c r="G186" s="11" t="s">
        <v>243</v>
      </c>
      <c r="H186" s="9" t="s">
        <v>14</v>
      </c>
      <c r="J186" s="170" t="s">
        <v>652</v>
      </c>
      <c r="K186" s="171" t="s">
        <v>653</v>
      </c>
      <c r="L186" s="170" t="s">
        <v>12</v>
      </c>
      <c r="R186" s="54"/>
    </row>
    <row r="187" spans="6:18" s="55" customFormat="1" ht="12.75">
      <c r="F187" s="7">
        <v>185</v>
      </c>
      <c r="G187" s="11" t="s">
        <v>245</v>
      </c>
      <c r="H187" s="9" t="s">
        <v>244</v>
      </c>
      <c r="J187" s="170" t="s">
        <v>654</v>
      </c>
      <c r="K187" s="171" t="s">
        <v>655</v>
      </c>
      <c r="L187" s="170" t="s">
        <v>84</v>
      </c>
      <c r="R187" s="54"/>
    </row>
    <row r="188" spans="6:18" s="55" customFormat="1" ht="12.75">
      <c r="F188" s="7">
        <v>186</v>
      </c>
      <c r="G188" s="11" t="s">
        <v>246</v>
      </c>
      <c r="H188" s="9" t="s">
        <v>244</v>
      </c>
      <c r="J188" s="170" t="s">
        <v>656</v>
      </c>
      <c r="K188" s="171" t="s">
        <v>657</v>
      </c>
      <c r="L188" s="8" t="s">
        <v>5</v>
      </c>
      <c r="R188" s="54"/>
    </row>
    <row r="189" spans="6:18" s="55" customFormat="1" ht="12.75">
      <c r="F189" s="7">
        <v>187</v>
      </c>
      <c r="G189" s="11" t="s">
        <v>247</v>
      </c>
      <c r="H189" s="9" t="s">
        <v>244</v>
      </c>
      <c r="J189" s="170" t="s">
        <v>658</v>
      </c>
      <c r="K189" s="171" t="s">
        <v>659</v>
      </c>
      <c r="L189" s="8" t="s">
        <v>5</v>
      </c>
      <c r="R189" s="54"/>
    </row>
    <row r="190" spans="6:18" s="55" customFormat="1" ht="12.75">
      <c r="F190" s="7">
        <v>188</v>
      </c>
      <c r="G190" s="11" t="s">
        <v>248</v>
      </c>
      <c r="H190" s="9" t="s">
        <v>244</v>
      </c>
      <c r="J190" s="170" t="s">
        <v>660</v>
      </c>
      <c r="K190" s="171" t="s">
        <v>661</v>
      </c>
      <c r="L190" s="8" t="s">
        <v>5</v>
      </c>
      <c r="R190" s="54"/>
    </row>
    <row r="191" spans="6:18" s="55" customFormat="1" ht="12.75">
      <c r="F191" s="7">
        <v>189</v>
      </c>
      <c r="G191" s="11" t="s">
        <v>249</v>
      </c>
      <c r="H191" s="9" t="s">
        <v>244</v>
      </c>
      <c r="J191" s="170" t="s">
        <v>662</v>
      </c>
      <c r="K191" s="171" t="s">
        <v>663</v>
      </c>
      <c r="L191" s="170" t="s">
        <v>58</v>
      </c>
      <c r="R191" s="54"/>
    </row>
    <row r="192" spans="6:18" s="55" customFormat="1" ht="12.75">
      <c r="F192" s="7">
        <v>190</v>
      </c>
      <c r="G192" s="11" t="s">
        <v>250</v>
      </c>
      <c r="H192" s="9" t="s">
        <v>244</v>
      </c>
      <c r="J192" s="170" t="s">
        <v>664</v>
      </c>
      <c r="K192" s="171" t="s">
        <v>665</v>
      </c>
      <c r="L192" s="170" t="s">
        <v>148</v>
      </c>
      <c r="R192" s="54"/>
    </row>
    <row r="193" spans="6:18" s="55" customFormat="1" ht="12.75">
      <c r="F193" s="7">
        <v>191</v>
      </c>
      <c r="G193" s="11" t="s">
        <v>251</v>
      </c>
      <c r="H193" s="9" t="s">
        <v>5</v>
      </c>
      <c r="J193" s="170" t="s">
        <v>666</v>
      </c>
      <c r="K193" s="171" t="s">
        <v>667</v>
      </c>
      <c r="L193" s="170" t="s">
        <v>12</v>
      </c>
      <c r="R193" s="54"/>
    </row>
    <row r="194" spans="6:18" s="55" customFormat="1" ht="12.75">
      <c r="F194" s="7">
        <v>192</v>
      </c>
      <c r="G194" s="11" t="s">
        <v>252</v>
      </c>
      <c r="H194" s="9" t="s">
        <v>204</v>
      </c>
      <c r="J194" s="170" t="s">
        <v>668</v>
      </c>
      <c r="K194" s="171" t="s">
        <v>669</v>
      </c>
      <c r="L194" s="8" t="s">
        <v>5</v>
      </c>
      <c r="R194" s="54"/>
    </row>
    <row r="195" spans="6:18" s="55" customFormat="1" ht="12.75">
      <c r="F195" s="7">
        <v>193</v>
      </c>
      <c r="G195" s="11" t="s">
        <v>253</v>
      </c>
      <c r="H195" s="9" t="s">
        <v>29</v>
      </c>
      <c r="J195" s="170" t="s">
        <v>670</v>
      </c>
      <c r="K195" s="171" t="s">
        <v>671</v>
      </c>
      <c r="L195" s="170" t="s">
        <v>19</v>
      </c>
      <c r="R195" s="54"/>
    </row>
    <row r="196" spans="6:18" s="55" customFormat="1" ht="12.75">
      <c r="F196" s="7">
        <v>194</v>
      </c>
      <c r="G196" s="11" t="s">
        <v>254</v>
      </c>
      <c r="H196" s="9" t="s">
        <v>29</v>
      </c>
      <c r="J196" s="170" t="s">
        <v>672</v>
      </c>
      <c r="K196" s="171" t="s">
        <v>673</v>
      </c>
      <c r="L196" s="8" t="s">
        <v>5</v>
      </c>
      <c r="R196" s="54"/>
    </row>
    <row r="197" spans="6:18" s="55" customFormat="1" ht="12.75">
      <c r="F197" s="7">
        <v>195</v>
      </c>
      <c r="G197" s="11" t="s">
        <v>255</v>
      </c>
      <c r="H197" s="9" t="s">
        <v>29</v>
      </c>
      <c r="J197" s="170" t="s">
        <v>674</v>
      </c>
      <c r="K197" s="171" t="s">
        <v>675</v>
      </c>
      <c r="L197" s="8" t="s">
        <v>5</v>
      </c>
      <c r="R197" s="54"/>
    </row>
    <row r="198" spans="6:18" s="55" customFormat="1" ht="12.75">
      <c r="F198" s="7">
        <v>196</v>
      </c>
      <c r="G198" s="11" t="s">
        <v>256</v>
      </c>
      <c r="H198" s="9" t="s">
        <v>29</v>
      </c>
      <c r="J198" s="170" t="s">
        <v>676</v>
      </c>
      <c r="K198" s="171" t="s">
        <v>677</v>
      </c>
      <c r="L198" s="170" t="s">
        <v>58</v>
      </c>
      <c r="R198" s="54"/>
    </row>
    <row r="199" spans="6:18" s="55" customFormat="1" ht="12.75">
      <c r="F199" s="7">
        <v>197</v>
      </c>
      <c r="G199" s="11" t="s">
        <v>257</v>
      </c>
      <c r="H199" s="9" t="s">
        <v>29</v>
      </c>
      <c r="J199" s="170" t="s">
        <v>678</v>
      </c>
      <c r="K199" s="171" t="s">
        <v>679</v>
      </c>
      <c r="L199" s="170" t="s">
        <v>3</v>
      </c>
      <c r="R199" s="54"/>
    </row>
    <row r="200" spans="6:18" s="55" customFormat="1" ht="12.75">
      <c r="F200" s="7">
        <v>198</v>
      </c>
      <c r="G200" s="11" t="s">
        <v>258</v>
      </c>
      <c r="H200" s="9" t="s">
        <v>29</v>
      </c>
      <c r="J200" s="170" t="s">
        <v>680</v>
      </c>
      <c r="K200" s="171" t="s">
        <v>681</v>
      </c>
      <c r="L200" s="170" t="s">
        <v>3</v>
      </c>
      <c r="R200" s="54"/>
    </row>
    <row r="201" spans="6:18" s="55" customFormat="1" ht="12.75">
      <c r="F201" s="7">
        <v>199</v>
      </c>
      <c r="G201" s="11" t="s">
        <v>916</v>
      </c>
      <c r="H201" s="9" t="s">
        <v>259</v>
      </c>
      <c r="J201" s="170" t="s">
        <v>682</v>
      </c>
      <c r="K201" s="171" t="s">
        <v>683</v>
      </c>
      <c r="L201" s="170" t="s">
        <v>307</v>
      </c>
      <c r="R201" s="54"/>
    </row>
    <row r="202" spans="6:18" s="55" customFormat="1" ht="12.75">
      <c r="F202" s="7">
        <v>200</v>
      </c>
      <c r="G202" s="11" t="s">
        <v>917</v>
      </c>
      <c r="H202" s="9" t="s">
        <v>14</v>
      </c>
      <c r="J202" s="170" t="s">
        <v>684</v>
      </c>
      <c r="K202" s="171" t="s">
        <v>685</v>
      </c>
      <c r="L202" s="8" t="s">
        <v>5</v>
      </c>
      <c r="R202" s="54"/>
    </row>
    <row r="203" spans="6:18" s="55" customFormat="1" ht="12.75">
      <c r="F203" s="7">
        <v>201</v>
      </c>
      <c r="G203" s="11" t="s">
        <v>260</v>
      </c>
      <c r="H203" s="9" t="s">
        <v>14</v>
      </c>
      <c r="J203" s="170" t="s">
        <v>686</v>
      </c>
      <c r="K203" s="171" t="s">
        <v>687</v>
      </c>
      <c r="L203" s="170" t="s">
        <v>125</v>
      </c>
      <c r="R203" s="54"/>
    </row>
    <row r="204" spans="6:18" s="55" customFormat="1" ht="12.75">
      <c r="F204" s="7">
        <v>202</v>
      </c>
      <c r="G204" s="11" t="s">
        <v>918</v>
      </c>
      <c r="H204" s="9" t="s">
        <v>261</v>
      </c>
      <c r="J204" s="170" t="s">
        <v>688</v>
      </c>
      <c r="K204" s="171" t="s">
        <v>689</v>
      </c>
      <c r="L204" s="8" t="s">
        <v>5</v>
      </c>
      <c r="R204" s="54"/>
    </row>
    <row r="205" spans="6:18" s="55" customFormat="1" ht="12.75">
      <c r="F205" s="1">
        <v>203</v>
      </c>
      <c r="G205" s="173" t="s">
        <v>841</v>
      </c>
      <c r="H205" s="1" t="s">
        <v>5</v>
      </c>
      <c r="J205" s="170" t="s">
        <v>690</v>
      </c>
      <c r="K205" s="171" t="s">
        <v>691</v>
      </c>
      <c r="L205" s="170" t="s">
        <v>16</v>
      </c>
      <c r="R205" s="54"/>
    </row>
    <row r="206" spans="6:18" s="55" customFormat="1" ht="12.75">
      <c r="F206" s="1">
        <v>204</v>
      </c>
      <c r="G206" s="173" t="s">
        <v>842</v>
      </c>
      <c r="H206" s="1" t="s">
        <v>5</v>
      </c>
      <c r="J206" s="170" t="s">
        <v>692</v>
      </c>
      <c r="K206" s="171" t="s">
        <v>693</v>
      </c>
      <c r="L206" s="170" t="s">
        <v>148</v>
      </c>
      <c r="R206" s="54"/>
    </row>
    <row r="207" spans="6:18" s="55" customFormat="1" ht="12.75">
      <c r="F207" s="1">
        <v>205</v>
      </c>
      <c r="G207" s="173" t="s">
        <v>843</v>
      </c>
      <c r="H207" s="1" t="s">
        <v>5</v>
      </c>
      <c r="J207" s="170" t="s">
        <v>694</v>
      </c>
      <c r="K207" s="171" t="s">
        <v>695</v>
      </c>
      <c r="L207" s="170" t="s">
        <v>16</v>
      </c>
      <c r="R207" s="54"/>
    </row>
    <row r="208" spans="6:18" s="55" customFormat="1" ht="12.75">
      <c r="F208" s="1">
        <v>206</v>
      </c>
      <c r="G208" s="173" t="s">
        <v>844</v>
      </c>
      <c r="H208" s="1" t="s">
        <v>23</v>
      </c>
      <c r="J208" s="170" t="s">
        <v>696</v>
      </c>
      <c r="K208" s="171" t="s">
        <v>697</v>
      </c>
      <c r="L208" s="170" t="s">
        <v>204</v>
      </c>
      <c r="R208" s="54"/>
    </row>
    <row r="209" spans="6:18" s="55" customFormat="1" ht="12.75">
      <c r="F209" s="1">
        <v>207</v>
      </c>
      <c r="G209" s="173" t="s">
        <v>845</v>
      </c>
      <c r="H209" s="1" t="s">
        <v>23</v>
      </c>
      <c r="J209" s="170" t="s">
        <v>698</v>
      </c>
      <c r="K209" s="171" t="s">
        <v>699</v>
      </c>
      <c r="L209" s="8" t="s">
        <v>5</v>
      </c>
      <c r="R209" s="54"/>
    </row>
    <row r="210" spans="6:18" s="55" customFormat="1" ht="12.75">
      <c r="F210" s="1">
        <v>208</v>
      </c>
      <c r="G210" s="173" t="s">
        <v>846</v>
      </c>
      <c r="H210" s="3" t="s">
        <v>5</v>
      </c>
      <c r="J210" s="170" t="s">
        <v>700</v>
      </c>
      <c r="K210" s="171" t="s">
        <v>701</v>
      </c>
      <c r="L210" s="170" t="s">
        <v>16</v>
      </c>
      <c r="R210" s="54"/>
    </row>
    <row r="211" spans="6:18" s="55" customFormat="1" ht="12.75">
      <c r="F211" s="1">
        <v>209</v>
      </c>
      <c r="G211" s="173" t="s">
        <v>847</v>
      </c>
      <c r="H211" s="3" t="s">
        <v>5</v>
      </c>
      <c r="J211" s="170" t="s">
        <v>702</v>
      </c>
      <c r="K211" s="171" t="s">
        <v>703</v>
      </c>
      <c r="L211" s="170" t="s">
        <v>148</v>
      </c>
      <c r="R211" s="54"/>
    </row>
    <row r="212" spans="6:18" s="55" customFormat="1" ht="12.75">
      <c r="F212" s="1">
        <v>210</v>
      </c>
      <c r="G212" s="173" t="s">
        <v>848</v>
      </c>
      <c r="H212" s="3" t="s">
        <v>23</v>
      </c>
      <c r="J212" s="170" t="s">
        <v>704</v>
      </c>
      <c r="K212" s="171" t="s">
        <v>705</v>
      </c>
      <c r="L212" s="170" t="s">
        <v>16</v>
      </c>
      <c r="R212" s="54"/>
    </row>
    <row r="213" spans="6:18" s="55" customFormat="1" ht="12.75">
      <c r="F213" s="1">
        <v>211</v>
      </c>
      <c r="G213" s="173" t="s">
        <v>849</v>
      </c>
      <c r="H213" s="3" t="s">
        <v>5</v>
      </c>
      <c r="J213" s="170" t="s">
        <v>706</v>
      </c>
      <c r="K213" s="171" t="s">
        <v>707</v>
      </c>
      <c r="L213" s="8" t="s">
        <v>5</v>
      </c>
      <c r="R213" s="54"/>
    </row>
    <row r="214" spans="6:18" s="55" customFormat="1" ht="12.75">
      <c r="F214" s="1">
        <v>212</v>
      </c>
      <c r="G214" s="173" t="s">
        <v>850</v>
      </c>
      <c r="H214" s="3" t="s">
        <v>5</v>
      </c>
      <c r="J214" s="170" t="s">
        <v>708</v>
      </c>
      <c r="K214" s="171" t="s">
        <v>709</v>
      </c>
      <c r="L214" s="170" t="s">
        <v>16</v>
      </c>
      <c r="R214" s="54"/>
    </row>
    <row r="215" spans="6:18" s="55" customFormat="1" ht="12.75">
      <c r="F215" s="1">
        <v>213</v>
      </c>
      <c r="G215" s="173" t="s">
        <v>851</v>
      </c>
      <c r="H215" s="3" t="s">
        <v>5</v>
      </c>
      <c r="J215" s="170" t="s">
        <v>710</v>
      </c>
      <c r="K215" s="171" t="s">
        <v>711</v>
      </c>
      <c r="L215" s="8" t="s">
        <v>5</v>
      </c>
      <c r="R215" s="54"/>
    </row>
    <row r="216" spans="6:18" s="55" customFormat="1" ht="12.75">
      <c r="F216" s="1">
        <v>214</v>
      </c>
      <c r="G216" s="173" t="s">
        <v>852</v>
      </c>
      <c r="H216" s="3" t="s">
        <v>5</v>
      </c>
      <c r="J216" s="170" t="s">
        <v>712</v>
      </c>
      <c r="K216" s="171" t="s">
        <v>713</v>
      </c>
      <c r="L216" s="8" t="s">
        <v>5</v>
      </c>
      <c r="R216" s="54"/>
    </row>
    <row r="217" spans="6:18" s="55" customFormat="1" ht="12.75">
      <c r="F217" s="1">
        <v>215</v>
      </c>
      <c r="G217" s="173" t="s">
        <v>853</v>
      </c>
      <c r="H217" s="3" t="s">
        <v>5</v>
      </c>
      <c r="J217" s="170" t="s">
        <v>714</v>
      </c>
      <c r="K217" s="171" t="s">
        <v>715</v>
      </c>
      <c r="L217" s="170" t="s">
        <v>58</v>
      </c>
      <c r="R217" s="54"/>
    </row>
    <row r="218" spans="6:18" s="55" customFormat="1" ht="12.75">
      <c r="F218" s="1">
        <v>216</v>
      </c>
      <c r="G218" s="173" t="s">
        <v>854</v>
      </c>
      <c r="H218" s="3" t="s">
        <v>16</v>
      </c>
      <c r="J218" s="170" t="s">
        <v>716</v>
      </c>
      <c r="K218" s="171" t="s">
        <v>717</v>
      </c>
      <c r="L218" s="8" t="s">
        <v>5</v>
      </c>
      <c r="R218" s="54"/>
    </row>
    <row r="219" spans="6:18" s="55" customFormat="1" ht="12.75">
      <c r="F219" s="1">
        <v>217</v>
      </c>
      <c r="G219" s="173" t="s">
        <v>855</v>
      </c>
      <c r="H219" s="3" t="s">
        <v>5</v>
      </c>
      <c r="J219" s="170" t="s">
        <v>718</v>
      </c>
      <c r="K219" s="171" t="s">
        <v>719</v>
      </c>
      <c r="L219" s="8" t="s">
        <v>5</v>
      </c>
      <c r="R219" s="54"/>
    </row>
    <row r="220" spans="6:18" s="55" customFormat="1" ht="12.75">
      <c r="F220" s="1">
        <v>218</v>
      </c>
      <c r="G220" s="173" t="s">
        <v>856</v>
      </c>
      <c r="H220" s="3" t="s">
        <v>16</v>
      </c>
      <c r="J220" s="170" t="s">
        <v>720</v>
      </c>
      <c r="K220" s="171" t="s">
        <v>721</v>
      </c>
      <c r="L220" s="170" t="s">
        <v>29</v>
      </c>
      <c r="R220" s="54"/>
    </row>
    <row r="221" spans="6:18" s="55" customFormat="1" ht="12.75">
      <c r="F221" s="1">
        <v>219</v>
      </c>
      <c r="G221" s="173" t="s">
        <v>857</v>
      </c>
      <c r="H221" s="3" t="s">
        <v>23</v>
      </c>
      <c r="J221" s="170" t="s">
        <v>722</v>
      </c>
      <c r="K221" s="171" t="s">
        <v>723</v>
      </c>
      <c r="L221" s="170" t="s">
        <v>341</v>
      </c>
      <c r="R221" s="54"/>
    </row>
    <row r="222" spans="6:18" s="55" customFormat="1" ht="12.75">
      <c r="F222" s="1">
        <v>220</v>
      </c>
      <c r="G222" s="173" t="s">
        <v>858</v>
      </c>
      <c r="H222" s="3" t="s">
        <v>23</v>
      </c>
      <c r="J222" s="170" t="s">
        <v>724</v>
      </c>
      <c r="K222" s="171" t="s">
        <v>725</v>
      </c>
      <c r="L222" s="8" t="s">
        <v>5</v>
      </c>
      <c r="R222" s="54"/>
    </row>
    <row r="223" spans="6:18" s="55" customFormat="1" ht="12.75">
      <c r="F223" s="1">
        <v>221</v>
      </c>
      <c r="G223" s="173" t="s">
        <v>859</v>
      </c>
      <c r="H223" s="3" t="s">
        <v>5</v>
      </c>
      <c r="J223" s="170" t="s">
        <v>726</v>
      </c>
      <c r="K223" s="171" t="s">
        <v>727</v>
      </c>
      <c r="L223" s="8" t="s">
        <v>5</v>
      </c>
      <c r="R223" s="54"/>
    </row>
    <row r="224" spans="6:18" s="55" customFormat="1" ht="12.75">
      <c r="F224" s="1">
        <v>222</v>
      </c>
      <c r="G224" s="173" t="s">
        <v>860</v>
      </c>
      <c r="H224" s="3" t="s">
        <v>5</v>
      </c>
      <c r="J224" s="170" t="s">
        <v>728</v>
      </c>
      <c r="K224" s="171" t="s">
        <v>729</v>
      </c>
      <c r="L224" s="170" t="s">
        <v>23</v>
      </c>
      <c r="R224" s="54"/>
    </row>
    <row r="225" spans="6:18" s="55" customFormat="1" ht="12.75">
      <c r="F225" s="1">
        <v>223</v>
      </c>
      <c r="G225" s="173" t="s">
        <v>861</v>
      </c>
      <c r="H225" s="3" t="s">
        <v>5</v>
      </c>
      <c r="J225" s="170" t="s">
        <v>730</v>
      </c>
      <c r="K225" s="171" t="s">
        <v>731</v>
      </c>
      <c r="L225" s="8" t="s">
        <v>5</v>
      </c>
      <c r="R225" s="54"/>
    </row>
    <row r="226" spans="6:18" s="55" customFormat="1" ht="12.75">
      <c r="F226" s="1">
        <v>224</v>
      </c>
      <c r="G226" s="173" t="s">
        <v>862</v>
      </c>
      <c r="H226" s="3" t="s">
        <v>5</v>
      </c>
      <c r="J226" s="170" t="s">
        <v>732</v>
      </c>
      <c r="K226" s="171" t="s">
        <v>733</v>
      </c>
      <c r="L226" s="8" t="s">
        <v>5</v>
      </c>
      <c r="R226" s="54"/>
    </row>
    <row r="227" spans="6:18" s="55" customFormat="1" ht="12.75">
      <c r="F227" s="1">
        <v>225</v>
      </c>
      <c r="G227" s="173" t="s">
        <v>863</v>
      </c>
      <c r="H227" s="3" t="s">
        <v>23</v>
      </c>
      <c r="J227" s="170" t="s">
        <v>734</v>
      </c>
      <c r="K227" s="171" t="s">
        <v>735</v>
      </c>
      <c r="L227" s="8" t="s">
        <v>5</v>
      </c>
      <c r="R227" s="54"/>
    </row>
    <row r="228" spans="6:18" s="55" customFormat="1" ht="12.75">
      <c r="F228" s="1">
        <v>226</v>
      </c>
      <c r="G228" s="173" t="s">
        <v>864</v>
      </c>
      <c r="H228" s="3" t="s">
        <v>23</v>
      </c>
      <c r="J228" s="170" t="s">
        <v>736</v>
      </c>
      <c r="K228" s="171" t="s">
        <v>737</v>
      </c>
      <c r="L228" s="8" t="s">
        <v>5</v>
      </c>
      <c r="R228" s="54"/>
    </row>
    <row r="229" spans="6:18" s="55" customFormat="1" ht="12.75">
      <c r="F229" s="1">
        <v>227</v>
      </c>
      <c r="G229" s="173" t="s">
        <v>865</v>
      </c>
      <c r="H229" s="3" t="s">
        <v>23</v>
      </c>
      <c r="J229" s="170" t="s">
        <v>738</v>
      </c>
      <c r="K229" s="171" t="s">
        <v>739</v>
      </c>
      <c r="L229" s="170" t="s">
        <v>23</v>
      </c>
      <c r="R229" s="54"/>
    </row>
    <row r="230" spans="6:18" s="55" customFormat="1" ht="12.75">
      <c r="F230" s="1">
        <v>228</v>
      </c>
      <c r="G230" s="173" t="s">
        <v>866</v>
      </c>
      <c r="H230" s="3" t="s">
        <v>148</v>
      </c>
      <c r="J230" s="170" t="s">
        <v>1046</v>
      </c>
      <c r="K230" s="171" t="s">
        <v>1047</v>
      </c>
      <c r="L230" s="170" t="s">
        <v>16</v>
      </c>
      <c r="R230" s="54"/>
    </row>
    <row r="231" spans="6:18" s="55" customFormat="1" ht="12.75">
      <c r="F231" s="1">
        <v>229</v>
      </c>
      <c r="G231" s="173" t="s">
        <v>867</v>
      </c>
      <c r="H231" s="3" t="s">
        <v>23</v>
      </c>
      <c r="J231" s="170" t="s">
        <v>740</v>
      </c>
      <c r="K231" s="171" t="s">
        <v>741</v>
      </c>
      <c r="L231" s="8" t="s">
        <v>5</v>
      </c>
      <c r="R231" s="54"/>
    </row>
    <row r="232" spans="6:18" s="55" customFormat="1" ht="12.75">
      <c r="F232" s="1">
        <v>230</v>
      </c>
      <c r="G232" s="173" t="s">
        <v>868</v>
      </c>
      <c r="H232" s="3" t="s">
        <v>5</v>
      </c>
      <c r="J232" s="170" t="s">
        <v>742</v>
      </c>
      <c r="K232" s="171" t="s">
        <v>743</v>
      </c>
      <c r="L232" s="8" t="s">
        <v>5</v>
      </c>
      <c r="R232" s="54"/>
    </row>
    <row r="233" spans="6:18" s="55" customFormat="1" ht="12.75">
      <c r="F233" s="1">
        <v>231</v>
      </c>
      <c r="G233" s="173" t="s">
        <v>869</v>
      </c>
      <c r="H233" s="3" t="s">
        <v>552</v>
      </c>
      <c r="J233" s="170" t="s">
        <v>744</v>
      </c>
      <c r="K233" s="171" t="s">
        <v>745</v>
      </c>
      <c r="L233" s="8" t="s">
        <v>5</v>
      </c>
      <c r="R233" s="54"/>
    </row>
    <row r="234" spans="6:18" s="55" customFormat="1" ht="12.75">
      <c r="F234" s="1">
        <v>232</v>
      </c>
      <c r="G234" s="173" t="s">
        <v>870</v>
      </c>
      <c r="H234" s="3" t="s">
        <v>84</v>
      </c>
      <c r="J234" s="170" t="s">
        <v>746</v>
      </c>
      <c r="K234" s="171" t="s">
        <v>747</v>
      </c>
      <c r="L234" s="170" t="s">
        <v>204</v>
      </c>
      <c r="R234" s="54"/>
    </row>
    <row r="235" spans="6:18" s="55" customFormat="1" ht="12.75">
      <c r="F235" s="1">
        <v>233</v>
      </c>
      <c r="G235" s="173" t="s">
        <v>871</v>
      </c>
      <c r="H235" s="3" t="s">
        <v>204</v>
      </c>
      <c r="J235" s="170" t="s">
        <v>748</v>
      </c>
      <c r="K235" s="171" t="s">
        <v>749</v>
      </c>
      <c r="L235" s="170" t="s">
        <v>148</v>
      </c>
      <c r="R235" s="54"/>
    </row>
    <row r="236" spans="6:18" s="55" customFormat="1" ht="12.75">
      <c r="F236" s="1">
        <v>234</v>
      </c>
      <c r="G236" s="173" t="s">
        <v>872</v>
      </c>
      <c r="H236" s="3" t="s">
        <v>204</v>
      </c>
      <c r="J236" s="170" t="s">
        <v>750</v>
      </c>
      <c r="K236" s="171" t="s">
        <v>751</v>
      </c>
      <c r="L236" s="8" t="s">
        <v>5</v>
      </c>
      <c r="R236" s="54"/>
    </row>
    <row r="237" spans="6:18" s="55" customFormat="1" ht="12.75">
      <c r="F237" s="1">
        <v>235</v>
      </c>
      <c r="G237" s="173" t="s">
        <v>873</v>
      </c>
      <c r="H237" s="3" t="s">
        <v>191</v>
      </c>
      <c r="J237" s="170" t="s">
        <v>752</v>
      </c>
      <c r="K237" s="171" t="s">
        <v>753</v>
      </c>
      <c r="L237" s="8" t="s">
        <v>5</v>
      </c>
      <c r="R237" s="54"/>
    </row>
    <row r="238" spans="6:18" s="55" customFormat="1" ht="12.75">
      <c r="F238" s="1">
        <v>236</v>
      </c>
      <c r="G238" s="173" t="s">
        <v>874</v>
      </c>
      <c r="H238" s="3" t="s">
        <v>204</v>
      </c>
      <c r="J238" s="170" t="s">
        <v>754</v>
      </c>
      <c r="K238" s="171" t="s">
        <v>755</v>
      </c>
      <c r="L238" s="8" t="s">
        <v>5</v>
      </c>
      <c r="R238" s="54"/>
    </row>
    <row r="239" spans="6:18" s="55" customFormat="1" ht="12.75">
      <c r="F239" s="1">
        <v>237</v>
      </c>
      <c r="G239" s="173" t="s">
        <v>875</v>
      </c>
      <c r="H239" s="3" t="s">
        <v>364</v>
      </c>
      <c r="J239" s="170" t="s">
        <v>756</v>
      </c>
      <c r="K239" s="171" t="s">
        <v>757</v>
      </c>
      <c r="L239" s="8" t="s">
        <v>5</v>
      </c>
      <c r="R239" s="54"/>
    </row>
    <row r="240" spans="6:18" s="55" customFormat="1" ht="12.75">
      <c r="F240" s="1">
        <v>238</v>
      </c>
      <c r="G240" s="173" t="s">
        <v>876</v>
      </c>
      <c r="H240" s="3" t="s">
        <v>191</v>
      </c>
      <c r="J240" s="170" t="s">
        <v>758</v>
      </c>
      <c r="K240" s="171" t="s">
        <v>759</v>
      </c>
      <c r="L240" s="170" t="s">
        <v>58</v>
      </c>
      <c r="R240" s="54"/>
    </row>
    <row r="241" spans="6:18" s="55" customFormat="1" ht="12.75">
      <c r="F241" s="1">
        <v>239</v>
      </c>
      <c r="G241" s="173" t="s">
        <v>877</v>
      </c>
      <c r="H241" s="3" t="s">
        <v>204</v>
      </c>
      <c r="J241" s="170" t="s">
        <v>760</v>
      </c>
      <c r="K241" s="171" t="s">
        <v>761</v>
      </c>
      <c r="L241" s="8" t="s">
        <v>5</v>
      </c>
      <c r="R241" s="54"/>
    </row>
    <row r="242" spans="6:18" s="55" customFormat="1" ht="12.75">
      <c r="F242" s="1">
        <v>240</v>
      </c>
      <c r="G242" s="173" t="s">
        <v>878</v>
      </c>
      <c r="H242" s="3" t="s">
        <v>191</v>
      </c>
      <c r="J242" s="170" t="s">
        <v>762</v>
      </c>
      <c r="K242" s="171" t="s">
        <v>763</v>
      </c>
      <c r="L242" s="170" t="s">
        <v>19</v>
      </c>
      <c r="R242" s="54"/>
    </row>
    <row r="243" spans="6:18" s="55" customFormat="1" ht="12.75">
      <c r="F243" s="1">
        <v>241</v>
      </c>
      <c r="G243" s="173" t="s">
        <v>879</v>
      </c>
      <c r="H243" s="3" t="s">
        <v>191</v>
      </c>
      <c r="J243" s="170" t="s">
        <v>764</v>
      </c>
      <c r="K243" s="171" t="s">
        <v>765</v>
      </c>
      <c r="L243" s="170" t="s">
        <v>19</v>
      </c>
      <c r="R243" s="54"/>
    </row>
    <row r="244" spans="6:18" s="55" customFormat="1" ht="12.75">
      <c r="F244" s="1">
        <v>242</v>
      </c>
      <c r="G244" s="173" t="s">
        <v>880</v>
      </c>
      <c r="H244" s="3" t="s">
        <v>84</v>
      </c>
      <c r="J244" s="170" t="s">
        <v>766</v>
      </c>
      <c r="K244" s="171" t="s">
        <v>767</v>
      </c>
      <c r="L244" s="170" t="s">
        <v>19</v>
      </c>
      <c r="R244" s="54"/>
    </row>
    <row r="245" spans="6:18" s="55" customFormat="1" ht="12.75">
      <c r="F245" s="1">
        <v>243</v>
      </c>
      <c r="G245" s="173" t="s">
        <v>881</v>
      </c>
      <c r="H245" s="3" t="s">
        <v>84</v>
      </c>
      <c r="J245" s="170" t="s">
        <v>768</v>
      </c>
      <c r="K245" s="171" t="s">
        <v>769</v>
      </c>
      <c r="L245" s="170" t="s">
        <v>29</v>
      </c>
      <c r="R245" s="54"/>
    </row>
    <row r="246" spans="6:18" s="55" customFormat="1" ht="12.75">
      <c r="F246" s="1">
        <v>244</v>
      </c>
      <c r="G246" s="173" t="s">
        <v>882</v>
      </c>
      <c r="H246" s="3" t="s">
        <v>84</v>
      </c>
      <c r="J246" s="170" t="s">
        <v>770</v>
      </c>
      <c r="K246" s="171" t="s">
        <v>771</v>
      </c>
      <c r="L246" s="170" t="s">
        <v>19</v>
      </c>
      <c r="R246" s="54"/>
    </row>
    <row r="247" spans="6:18" s="55" customFormat="1" ht="12.75">
      <c r="F247" s="1">
        <v>245</v>
      </c>
      <c r="G247" s="173" t="s">
        <v>883</v>
      </c>
      <c r="H247" s="3" t="s">
        <v>84</v>
      </c>
      <c r="J247" s="170" t="s">
        <v>772</v>
      </c>
      <c r="K247" s="171" t="s">
        <v>773</v>
      </c>
      <c r="L247" s="170" t="s">
        <v>12</v>
      </c>
      <c r="R247" s="54"/>
    </row>
    <row r="248" spans="6:18" s="55" customFormat="1" ht="12.75">
      <c r="F248" s="1">
        <v>246</v>
      </c>
      <c r="G248" s="173" t="s">
        <v>884</v>
      </c>
      <c r="H248" s="3" t="s">
        <v>552</v>
      </c>
      <c r="J248" s="170" t="s">
        <v>1082</v>
      </c>
      <c r="K248" s="171" t="s">
        <v>1083</v>
      </c>
      <c r="L248" s="170" t="s">
        <v>19</v>
      </c>
      <c r="R248" s="54"/>
    </row>
    <row r="249" spans="6:18" s="55" customFormat="1" ht="12.75">
      <c r="F249" s="1">
        <v>247</v>
      </c>
      <c r="G249" s="173" t="s">
        <v>885</v>
      </c>
      <c r="H249" s="3" t="s">
        <v>552</v>
      </c>
      <c r="J249" s="170" t="s">
        <v>774</v>
      </c>
      <c r="K249" s="171" t="s">
        <v>775</v>
      </c>
      <c r="L249" s="170" t="s">
        <v>12</v>
      </c>
      <c r="R249" s="54"/>
    </row>
    <row r="250" spans="6:18" s="55" customFormat="1" ht="12.75">
      <c r="F250" s="1">
        <v>248</v>
      </c>
      <c r="G250" s="173" t="s">
        <v>886</v>
      </c>
      <c r="H250" s="3" t="s">
        <v>204</v>
      </c>
      <c r="J250" s="170" t="s">
        <v>776</v>
      </c>
      <c r="K250" s="171" t="s">
        <v>777</v>
      </c>
      <c r="L250" s="170" t="s">
        <v>12</v>
      </c>
      <c r="R250" s="54"/>
    </row>
    <row r="251" spans="6:18" s="55" customFormat="1" ht="12.75">
      <c r="F251" s="1">
        <v>249</v>
      </c>
      <c r="G251" s="173" t="s">
        <v>887</v>
      </c>
      <c r="H251" s="3" t="s">
        <v>552</v>
      </c>
      <c r="J251" s="170" t="s">
        <v>778</v>
      </c>
      <c r="K251" s="171" t="s">
        <v>779</v>
      </c>
      <c r="L251" s="170" t="s">
        <v>12</v>
      </c>
      <c r="R251" s="54"/>
    </row>
    <row r="252" spans="6:18" s="55" customFormat="1" ht="12.75">
      <c r="F252" s="1">
        <v>250</v>
      </c>
      <c r="G252" s="173" t="s">
        <v>888</v>
      </c>
      <c r="H252" s="3" t="s">
        <v>552</v>
      </c>
      <c r="J252" s="170" t="s">
        <v>780</v>
      </c>
      <c r="K252" s="171" t="s">
        <v>781</v>
      </c>
      <c r="L252" s="170" t="s">
        <v>12</v>
      </c>
      <c r="R252" s="54"/>
    </row>
    <row r="253" spans="6:18" s="55" customFormat="1" ht="12.75">
      <c r="F253" s="1">
        <v>251</v>
      </c>
      <c r="G253" s="173" t="s">
        <v>889</v>
      </c>
      <c r="H253" s="3" t="s">
        <v>552</v>
      </c>
      <c r="J253" s="170" t="s">
        <v>782</v>
      </c>
      <c r="K253" s="171" t="s">
        <v>783</v>
      </c>
      <c r="L253" s="8" t="s">
        <v>5</v>
      </c>
      <c r="R253" s="54"/>
    </row>
    <row r="254" spans="6:18" s="55" customFormat="1" ht="12.75">
      <c r="F254" s="1">
        <v>252</v>
      </c>
      <c r="G254" s="173" t="s">
        <v>890</v>
      </c>
      <c r="H254" s="3" t="s">
        <v>5</v>
      </c>
      <c r="J254" s="170" t="s">
        <v>784</v>
      </c>
      <c r="K254" s="171" t="s">
        <v>785</v>
      </c>
      <c r="L254" s="8" t="s">
        <v>5</v>
      </c>
      <c r="R254" s="54"/>
    </row>
    <row r="255" spans="6:18" s="55" customFormat="1" ht="12.75">
      <c r="F255" s="1">
        <v>253</v>
      </c>
      <c r="G255" s="173" t="s">
        <v>891</v>
      </c>
      <c r="H255" s="3" t="s">
        <v>5</v>
      </c>
      <c r="J255" s="170" t="s">
        <v>786</v>
      </c>
      <c r="K255" s="171" t="s">
        <v>787</v>
      </c>
      <c r="L255" s="170" t="s">
        <v>23</v>
      </c>
      <c r="R255" s="54"/>
    </row>
    <row r="256" spans="6:18" s="55" customFormat="1" ht="12.75">
      <c r="F256" s="1">
        <v>254</v>
      </c>
      <c r="G256" s="173" t="s">
        <v>892</v>
      </c>
      <c r="H256" s="3" t="s">
        <v>5</v>
      </c>
      <c r="J256" s="170" t="s">
        <v>788</v>
      </c>
      <c r="K256" s="171" t="s">
        <v>789</v>
      </c>
      <c r="L256" s="170" t="s">
        <v>23</v>
      </c>
      <c r="R256" s="54"/>
    </row>
    <row r="257" spans="6:18" s="55" customFormat="1" ht="12.75">
      <c r="F257" s="1">
        <v>255</v>
      </c>
      <c r="G257" s="173" t="s">
        <v>893</v>
      </c>
      <c r="H257" s="3" t="s">
        <v>5</v>
      </c>
      <c r="J257" s="170" t="s">
        <v>790</v>
      </c>
      <c r="K257" s="171" t="s">
        <v>791</v>
      </c>
      <c r="L257" s="170" t="s">
        <v>23</v>
      </c>
      <c r="R257" s="54"/>
    </row>
    <row r="258" spans="6:18" s="55" customFormat="1" ht="12.75">
      <c r="F258" s="1">
        <v>256</v>
      </c>
      <c r="G258" s="173" t="s">
        <v>894</v>
      </c>
      <c r="H258" s="3" t="s">
        <v>5</v>
      </c>
      <c r="J258" s="170" t="s">
        <v>792</v>
      </c>
      <c r="K258" s="171" t="s">
        <v>793</v>
      </c>
      <c r="L258" s="170" t="s">
        <v>23</v>
      </c>
      <c r="R258" s="54"/>
    </row>
    <row r="259" spans="6:18" s="55" customFormat="1" ht="12.75">
      <c r="F259" s="1">
        <v>257</v>
      </c>
      <c r="G259" s="173" t="s">
        <v>895</v>
      </c>
      <c r="H259" s="3" t="s">
        <v>5</v>
      </c>
      <c r="J259" s="170" t="s">
        <v>794</v>
      </c>
      <c r="K259" s="171" t="s">
        <v>795</v>
      </c>
      <c r="L259" s="170" t="s">
        <v>23</v>
      </c>
      <c r="R259" s="54"/>
    </row>
    <row r="260" spans="6:18" s="55" customFormat="1" ht="12.75">
      <c r="F260" s="1">
        <v>258</v>
      </c>
      <c r="G260" s="173" t="s">
        <v>896</v>
      </c>
      <c r="H260" s="3" t="s">
        <v>5</v>
      </c>
      <c r="J260" s="170" t="s">
        <v>796</v>
      </c>
      <c r="K260" s="171" t="s">
        <v>797</v>
      </c>
      <c r="L260" s="170" t="s">
        <v>23</v>
      </c>
      <c r="R260" s="54"/>
    </row>
    <row r="261" spans="6:18" s="55" customFormat="1" ht="12.75">
      <c r="F261" s="1">
        <v>259</v>
      </c>
      <c r="G261" s="173" t="s">
        <v>897</v>
      </c>
      <c r="H261" s="3" t="s">
        <v>5</v>
      </c>
      <c r="J261" s="170" t="s">
        <v>798</v>
      </c>
      <c r="K261" s="171" t="s">
        <v>799</v>
      </c>
      <c r="L261" s="170" t="s">
        <v>23</v>
      </c>
      <c r="R261" s="54"/>
    </row>
    <row r="262" spans="6:18" s="55" customFormat="1" ht="12.75">
      <c r="F262" s="1">
        <v>260</v>
      </c>
      <c r="G262" s="173" t="s">
        <v>898</v>
      </c>
      <c r="H262" s="3" t="s">
        <v>5</v>
      </c>
      <c r="J262" s="170" t="s">
        <v>1084</v>
      </c>
      <c r="K262" s="171" t="s">
        <v>1085</v>
      </c>
      <c r="L262" s="170" t="s">
        <v>16</v>
      </c>
      <c r="R262" s="54"/>
    </row>
    <row r="263" spans="6:18" s="55" customFormat="1" ht="12.75">
      <c r="F263" s="1">
        <v>261</v>
      </c>
      <c r="G263" s="173" t="s">
        <v>899</v>
      </c>
      <c r="H263" s="3" t="s">
        <v>5</v>
      </c>
      <c r="J263" s="170" t="s">
        <v>800</v>
      </c>
      <c r="K263" s="171" t="s">
        <v>801</v>
      </c>
      <c r="L263" s="170" t="s">
        <v>29</v>
      </c>
      <c r="R263" s="54"/>
    </row>
    <row r="264" spans="6:18" s="55" customFormat="1" ht="12.75">
      <c r="F264" s="1">
        <v>262</v>
      </c>
      <c r="G264" s="173" t="s">
        <v>900</v>
      </c>
      <c r="H264" s="3" t="s">
        <v>5</v>
      </c>
      <c r="J264" s="170" t="s">
        <v>802</v>
      </c>
      <c r="K264" s="171" t="s">
        <v>803</v>
      </c>
      <c r="L264" s="170" t="s">
        <v>29</v>
      </c>
      <c r="R264" s="54"/>
    </row>
    <row r="265" spans="6:18" s="55" customFormat="1" ht="12.75">
      <c r="F265" s="1">
        <v>263</v>
      </c>
      <c r="G265" s="173" t="s">
        <v>901</v>
      </c>
      <c r="H265" s="3" t="s">
        <v>5</v>
      </c>
      <c r="J265" s="170" t="s">
        <v>804</v>
      </c>
      <c r="K265" s="171" t="s">
        <v>805</v>
      </c>
      <c r="L265" s="170" t="s">
        <v>19</v>
      </c>
      <c r="R265" s="54"/>
    </row>
    <row r="266" spans="6:18" s="55" customFormat="1" ht="12.75">
      <c r="F266" s="1">
        <v>264</v>
      </c>
      <c r="G266" s="173" t="s">
        <v>902</v>
      </c>
      <c r="H266" s="3" t="s">
        <v>5</v>
      </c>
      <c r="J266" s="170" t="s">
        <v>806</v>
      </c>
      <c r="K266" s="171" t="s">
        <v>807</v>
      </c>
      <c r="L266" s="170" t="s">
        <v>19</v>
      </c>
      <c r="R266" s="54"/>
    </row>
    <row r="267" spans="6:18" s="55" customFormat="1" ht="12.75">
      <c r="F267" s="1">
        <v>265</v>
      </c>
      <c r="G267" s="173" t="s">
        <v>903</v>
      </c>
      <c r="H267" s="3" t="s">
        <v>5</v>
      </c>
      <c r="J267" s="170" t="s">
        <v>808</v>
      </c>
      <c r="K267" s="171" t="s">
        <v>809</v>
      </c>
      <c r="L267" s="170" t="s">
        <v>19</v>
      </c>
      <c r="R267" s="54"/>
    </row>
    <row r="268" spans="6:18" s="55" customFormat="1" ht="12.75">
      <c r="F268" s="1">
        <v>266</v>
      </c>
      <c r="G268" s="173" t="s">
        <v>904</v>
      </c>
      <c r="H268" s="3" t="s">
        <v>5</v>
      </c>
      <c r="J268" s="170" t="s">
        <v>810</v>
      </c>
      <c r="K268" s="171" t="s">
        <v>811</v>
      </c>
      <c r="L268" s="170" t="s">
        <v>29</v>
      </c>
      <c r="R268" s="54"/>
    </row>
    <row r="269" spans="6:18" s="55" customFormat="1" ht="12.75">
      <c r="F269" s="1">
        <v>267</v>
      </c>
      <c r="G269" s="173" t="s">
        <v>905</v>
      </c>
      <c r="H269" s="3" t="s">
        <v>5</v>
      </c>
      <c r="J269" s="170" t="s">
        <v>812</v>
      </c>
      <c r="K269" s="171" t="s">
        <v>813</v>
      </c>
      <c r="L269" s="170" t="s">
        <v>19</v>
      </c>
      <c r="R269" s="54"/>
    </row>
    <row r="270" spans="6:18" s="55" customFormat="1" ht="12.75">
      <c r="F270" s="1">
        <v>268</v>
      </c>
      <c r="G270" s="173" t="s">
        <v>906</v>
      </c>
      <c r="H270" s="3" t="s">
        <v>29</v>
      </c>
      <c r="J270" s="170" t="s">
        <v>814</v>
      </c>
      <c r="K270" s="171" t="s">
        <v>815</v>
      </c>
      <c r="L270" s="170" t="s">
        <v>19</v>
      </c>
      <c r="R270" s="54"/>
    </row>
    <row r="271" spans="6:18" s="55" customFormat="1" ht="12.75">
      <c r="F271" s="1">
        <v>269</v>
      </c>
      <c r="G271" s="173" t="s">
        <v>907</v>
      </c>
      <c r="H271" s="3" t="s">
        <v>29</v>
      </c>
      <c r="J271" s="170" t="s">
        <v>816</v>
      </c>
      <c r="K271" s="171" t="s">
        <v>817</v>
      </c>
      <c r="L271" s="170" t="s">
        <v>29</v>
      </c>
      <c r="R271" s="54"/>
    </row>
    <row r="272" spans="6:18" s="55" customFormat="1" ht="12.75">
      <c r="F272" s="1">
        <v>270</v>
      </c>
      <c r="G272" s="173" t="s">
        <v>908</v>
      </c>
      <c r="H272" s="3" t="s">
        <v>5</v>
      </c>
      <c r="J272" s="170" t="s">
        <v>1048</v>
      </c>
      <c r="K272" s="171" t="s">
        <v>1049</v>
      </c>
      <c r="L272" s="170" t="s">
        <v>29</v>
      </c>
      <c r="R272" s="54"/>
    </row>
    <row r="273" spans="6:18" s="55" customFormat="1" ht="12.75">
      <c r="F273" s="1">
        <v>271</v>
      </c>
      <c r="G273" s="173" t="s">
        <v>909</v>
      </c>
      <c r="H273" s="3" t="s">
        <v>29</v>
      </c>
      <c r="J273" s="170" t="s">
        <v>1050</v>
      </c>
      <c r="K273" s="171" t="s">
        <v>1051</v>
      </c>
      <c r="L273" s="8" t="s">
        <v>5</v>
      </c>
      <c r="R273" s="54"/>
    </row>
    <row r="274" spans="6:18" s="55" customFormat="1" ht="12.75">
      <c r="F274" s="1">
        <v>272</v>
      </c>
      <c r="G274" s="173" t="s">
        <v>910</v>
      </c>
      <c r="H274" s="3" t="s">
        <v>29</v>
      </c>
      <c r="J274" s="170" t="s">
        <v>818</v>
      </c>
      <c r="K274" s="171" t="s">
        <v>819</v>
      </c>
      <c r="L274" s="8" t="s">
        <v>5</v>
      </c>
      <c r="R274" s="54"/>
    </row>
    <row r="275" spans="6:18" s="55" customFormat="1" ht="12.75">
      <c r="F275" s="1">
        <v>273</v>
      </c>
      <c r="G275" s="173" t="s">
        <v>911</v>
      </c>
      <c r="H275" s="3" t="s">
        <v>16</v>
      </c>
      <c r="J275" s="38" t="s">
        <v>820</v>
      </c>
      <c r="K275" s="39" t="s">
        <v>821</v>
      </c>
      <c r="L275" s="38" t="s">
        <v>58</v>
      </c>
      <c r="R275" s="54"/>
    </row>
    <row r="276" spans="6:18" s="55" customFormat="1" ht="12.75">
      <c r="F276" s="1">
        <v>274</v>
      </c>
      <c r="G276" s="173" t="s">
        <v>912</v>
      </c>
      <c r="H276" s="3" t="s">
        <v>5</v>
      </c>
      <c r="J276" s="38" t="s">
        <v>822</v>
      </c>
      <c r="K276" s="39" t="s">
        <v>823</v>
      </c>
      <c r="L276" s="8" t="s">
        <v>5</v>
      </c>
      <c r="R276" s="54"/>
    </row>
    <row r="277" spans="6:18" s="55" customFormat="1" ht="12.75">
      <c r="F277" s="1">
        <v>275</v>
      </c>
      <c r="G277" s="173" t="s">
        <v>913</v>
      </c>
      <c r="H277" s="3" t="s">
        <v>16</v>
      </c>
      <c r="J277" s="38" t="s">
        <v>824</v>
      </c>
      <c r="K277" s="39" t="s">
        <v>825</v>
      </c>
      <c r="L277" s="38" t="s">
        <v>58</v>
      </c>
      <c r="R277" s="54"/>
    </row>
    <row r="278" spans="6:18" s="55" customFormat="1" ht="12.75">
      <c r="F278" s="1">
        <v>276</v>
      </c>
      <c r="G278" s="173" t="s">
        <v>914</v>
      </c>
      <c r="H278" s="3" t="s">
        <v>16</v>
      </c>
      <c r="J278" s="38" t="s">
        <v>1052</v>
      </c>
      <c r="K278" s="39" t="s">
        <v>1067</v>
      </c>
      <c r="L278" s="38" t="s">
        <v>23</v>
      </c>
      <c r="R278" s="54"/>
    </row>
    <row r="279" spans="6:18" s="55" customFormat="1" ht="12.75">
      <c r="F279" s="1">
        <v>277</v>
      </c>
      <c r="G279" s="173" t="s">
        <v>915</v>
      </c>
      <c r="H279" s="3" t="s">
        <v>5</v>
      </c>
      <c r="J279" s="38" t="s">
        <v>1053</v>
      </c>
      <c r="K279" s="39" t="s">
        <v>1068</v>
      </c>
      <c r="L279" s="38" t="s">
        <v>16</v>
      </c>
      <c r="R279" s="54"/>
    </row>
    <row r="280" spans="6:18">
      <c r="F280" s="1">
        <v>278</v>
      </c>
      <c r="G280" s="77" t="s">
        <v>1094</v>
      </c>
      <c r="H280" s="3" t="s">
        <v>5</v>
      </c>
      <c r="J280" s="38" t="s">
        <v>1054</v>
      </c>
      <c r="K280" s="39" t="s">
        <v>1069</v>
      </c>
      <c r="L280" s="38" t="s">
        <v>123</v>
      </c>
    </row>
    <row r="281" spans="6:18">
      <c r="F281" s="1">
        <v>279</v>
      </c>
      <c r="G281" s="77" t="s">
        <v>1095</v>
      </c>
      <c r="H281" s="3" t="s">
        <v>5</v>
      </c>
      <c r="J281" s="38" t="s">
        <v>1055</v>
      </c>
      <c r="K281" s="39" t="s">
        <v>1070</v>
      </c>
      <c r="L281" s="38" t="s">
        <v>148</v>
      </c>
    </row>
    <row r="282" spans="6:18">
      <c r="F282" s="1">
        <v>280</v>
      </c>
      <c r="G282" s="77" t="s">
        <v>1096</v>
      </c>
      <c r="H282" s="3" t="s">
        <v>5</v>
      </c>
      <c r="J282" s="38" t="s">
        <v>1056</v>
      </c>
      <c r="K282" s="39" t="s">
        <v>1071</v>
      </c>
      <c r="L282" s="38" t="s">
        <v>16</v>
      </c>
    </row>
    <row r="283" spans="6:18">
      <c r="F283" s="1">
        <v>281</v>
      </c>
      <c r="G283" s="77" t="s">
        <v>1097</v>
      </c>
      <c r="H283" s="3" t="s">
        <v>21</v>
      </c>
      <c r="J283" s="38" t="s">
        <v>1057</v>
      </c>
      <c r="K283" s="39" t="s">
        <v>1072</v>
      </c>
      <c r="L283" s="38" t="s">
        <v>29</v>
      </c>
    </row>
    <row r="284" spans="6:18">
      <c r="F284" s="1">
        <v>282</v>
      </c>
      <c r="G284" s="77" t="s">
        <v>1098</v>
      </c>
      <c r="H284" s="3" t="s">
        <v>5</v>
      </c>
      <c r="J284" s="38" t="s">
        <v>1058</v>
      </c>
      <c r="K284" s="39" t="s">
        <v>1073</v>
      </c>
      <c r="L284" s="38" t="s">
        <v>29</v>
      </c>
    </row>
    <row r="285" spans="6:18">
      <c r="F285" s="1">
        <v>283</v>
      </c>
      <c r="G285" s="77" t="s">
        <v>1099</v>
      </c>
      <c r="H285" s="3" t="s">
        <v>5</v>
      </c>
      <c r="J285" s="38" t="s">
        <v>1059</v>
      </c>
      <c r="K285" s="39" t="s">
        <v>1074</v>
      </c>
      <c r="L285" s="38" t="s">
        <v>19</v>
      </c>
    </row>
    <row r="286" spans="6:18">
      <c r="F286" s="1">
        <v>284</v>
      </c>
      <c r="G286" s="77" t="s">
        <v>1100</v>
      </c>
      <c r="H286" s="3" t="s">
        <v>216</v>
      </c>
      <c r="J286" s="38" t="s">
        <v>1060</v>
      </c>
      <c r="K286" s="39" t="s">
        <v>1075</v>
      </c>
      <c r="L286" s="38" t="s">
        <v>29</v>
      </c>
    </row>
    <row r="287" spans="6:18">
      <c r="F287" s="1">
        <v>285</v>
      </c>
      <c r="G287" s="77" t="s">
        <v>1101</v>
      </c>
      <c r="H287" s="3" t="s">
        <v>204</v>
      </c>
      <c r="J287" s="38" t="s">
        <v>1061</v>
      </c>
      <c r="K287" s="39" t="s">
        <v>1076</v>
      </c>
      <c r="L287" s="38" t="s">
        <v>29</v>
      </c>
    </row>
    <row r="288" spans="6:18">
      <c r="F288" s="1">
        <v>286</v>
      </c>
      <c r="G288" s="77" t="s">
        <v>1102</v>
      </c>
      <c r="H288" s="3" t="s">
        <v>545</v>
      </c>
      <c r="J288" s="38" t="s">
        <v>1062</v>
      </c>
      <c r="K288" s="39" t="s">
        <v>1077</v>
      </c>
      <c r="L288" s="38" t="s">
        <v>29</v>
      </c>
    </row>
    <row r="289" spans="6:12">
      <c r="F289" s="1">
        <v>287</v>
      </c>
      <c r="G289" s="77" t="s">
        <v>1103</v>
      </c>
      <c r="H289" s="3" t="s">
        <v>5</v>
      </c>
      <c r="J289" s="38" t="s">
        <v>1063</v>
      </c>
      <c r="K289" s="39" t="s">
        <v>1078</v>
      </c>
      <c r="L289" s="38" t="s">
        <v>29</v>
      </c>
    </row>
    <row r="290" spans="6:12">
      <c r="F290" s="1">
        <v>288</v>
      </c>
      <c r="G290" s="77" t="s">
        <v>1104</v>
      </c>
      <c r="H290" s="3" t="s">
        <v>5</v>
      </c>
      <c r="J290" s="38" t="s">
        <v>1064</v>
      </c>
      <c r="K290" s="39" t="s">
        <v>1079</v>
      </c>
      <c r="L290" s="38" t="s">
        <v>148</v>
      </c>
    </row>
    <row r="291" spans="6:12">
      <c r="F291" s="1">
        <v>289</v>
      </c>
      <c r="G291" s="77" t="s">
        <v>1105</v>
      </c>
      <c r="H291" s="3" t="s">
        <v>480</v>
      </c>
      <c r="J291" s="38" t="s">
        <v>1065</v>
      </c>
      <c r="K291" s="39" t="s">
        <v>1080</v>
      </c>
      <c r="L291" s="38" t="s">
        <v>148</v>
      </c>
    </row>
    <row r="292" spans="6:12">
      <c r="F292" s="1">
        <v>290</v>
      </c>
      <c r="G292" s="77" t="s">
        <v>1106</v>
      </c>
      <c r="H292" s="3" t="s">
        <v>259</v>
      </c>
      <c r="J292" s="38" t="s">
        <v>1066</v>
      </c>
      <c r="K292" s="39" t="s">
        <v>1081</v>
      </c>
      <c r="L292" s="38" t="s">
        <v>148</v>
      </c>
    </row>
    <row r="293" spans="6:12">
      <c r="F293" s="1">
        <v>291</v>
      </c>
      <c r="G293" s="77" t="s">
        <v>1107</v>
      </c>
      <c r="H293" s="1" t="s">
        <v>259</v>
      </c>
      <c r="J293" s="38" t="s">
        <v>826</v>
      </c>
      <c r="K293" s="39" t="s">
        <v>827</v>
      </c>
      <c r="L293" s="8" t="s">
        <v>5</v>
      </c>
    </row>
    <row r="294" spans="6:12">
      <c r="F294" s="1">
        <v>292</v>
      </c>
      <c r="G294" s="77" t="s">
        <v>1108</v>
      </c>
      <c r="H294" s="1" t="s">
        <v>480</v>
      </c>
      <c r="J294" s="38" t="s">
        <v>828</v>
      </c>
      <c r="K294" s="39" t="s">
        <v>829</v>
      </c>
      <c r="L294" s="8" t="s">
        <v>5</v>
      </c>
    </row>
    <row r="295" spans="6:12">
      <c r="F295" s="1">
        <v>293</v>
      </c>
      <c r="G295" s="77" t="s">
        <v>1109</v>
      </c>
      <c r="H295" s="1" t="s">
        <v>259</v>
      </c>
      <c r="J295" s="38" t="s">
        <v>1029</v>
      </c>
      <c r="K295" s="39" t="s">
        <v>1037</v>
      </c>
      <c r="L295" s="8" t="s">
        <v>5</v>
      </c>
    </row>
    <row r="296" spans="6:12">
      <c r="F296" s="1">
        <v>294</v>
      </c>
      <c r="G296" s="77" t="s">
        <v>1110</v>
      </c>
      <c r="H296" s="1" t="s">
        <v>480</v>
      </c>
      <c r="J296" s="38" t="s">
        <v>1030</v>
      </c>
      <c r="K296" s="39" t="s">
        <v>1039</v>
      </c>
      <c r="L296" s="38" t="s">
        <v>148</v>
      </c>
    </row>
    <row r="297" spans="6:12">
      <c r="F297" s="1">
        <v>295</v>
      </c>
      <c r="G297" s="77" t="s">
        <v>1111</v>
      </c>
      <c r="H297" s="1" t="s">
        <v>19</v>
      </c>
      <c r="J297" s="38" t="s">
        <v>1031</v>
      </c>
      <c r="K297" s="39" t="s">
        <v>1040</v>
      </c>
      <c r="L297" s="38" t="s">
        <v>29</v>
      </c>
    </row>
    <row r="298" spans="6:12">
      <c r="F298" s="1">
        <v>296</v>
      </c>
      <c r="G298" s="77" t="s">
        <v>1112</v>
      </c>
      <c r="H298" s="1" t="s">
        <v>19</v>
      </c>
      <c r="J298" s="38" t="s">
        <v>1032</v>
      </c>
      <c r="K298" s="39" t="s">
        <v>1041</v>
      </c>
      <c r="L298" s="38" t="s">
        <v>123</v>
      </c>
    </row>
    <row r="299" spans="6:12">
      <c r="F299" s="1">
        <v>297</v>
      </c>
      <c r="G299" s="77" t="s">
        <v>1113</v>
      </c>
      <c r="H299" s="1" t="s">
        <v>5</v>
      </c>
      <c r="J299" s="38" t="s">
        <v>1033</v>
      </c>
      <c r="K299" s="39" t="s">
        <v>1042</v>
      </c>
      <c r="L299" s="38" t="s">
        <v>29</v>
      </c>
    </row>
    <row r="300" spans="6:12">
      <c r="F300" s="1">
        <v>298</v>
      </c>
      <c r="G300" s="77" t="s">
        <v>1114</v>
      </c>
      <c r="H300" s="1" t="s">
        <v>5</v>
      </c>
      <c r="J300" s="38" t="s">
        <v>1034</v>
      </c>
      <c r="K300" s="39" t="s">
        <v>1043</v>
      </c>
      <c r="L300" s="38" t="s">
        <v>29</v>
      </c>
    </row>
    <row r="301" spans="6:12">
      <c r="F301" s="1">
        <v>299</v>
      </c>
      <c r="G301" s="77" t="s">
        <v>1115</v>
      </c>
      <c r="H301" s="1" t="s">
        <v>5</v>
      </c>
      <c r="J301" s="38" t="s">
        <v>1035</v>
      </c>
      <c r="K301" s="39" t="s">
        <v>1044</v>
      </c>
      <c r="L301" s="38" t="s">
        <v>29</v>
      </c>
    </row>
    <row r="302" spans="6:12">
      <c r="F302" s="1">
        <v>300</v>
      </c>
      <c r="G302" s="77" t="s">
        <v>1116</v>
      </c>
      <c r="H302" s="1" t="s">
        <v>5</v>
      </c>
      <c r="J302" s="38" t="s">
        <v>1036</v>
      </c>
      <c r="K302" s="39" t="s">
        <v>1045</v>
      </c>
      <c r="L302" s="38" t="s">
        <v>29</v>
      </c>
    </row>
    <row r="303" spans="6:12">
      <c r="F303" s="1">
        <v>301</v>
      </c>
      <c r="G303" s="77" t="s">
        <v>1117</v>
      </c>
      <c r="H303" s="1" t="s">
        <v>38</v>
      </c>
      <c r="J303" s="38" t="s">
        <v>1210</v>
      </c>
      <c r="K303" s="39" t="s">
        <v>1350</v>
      </c>
      <c r="L303" s="8" t="s">
        <v>5</v>
      </c>
    </row>
    <row r="304" spans="6:12">
      <c r="F304" s="1">
        <v>302</v>
      </c>
      <c r="G304" s="77" t="s">
        <v>1118</v>
      </c>
      <c r="H304" s="1" t="s">
        <v>38</v>
      </c>
      <c r="J304" s="38" t="s">
        <v>1211</v>
      </c>
      <c r="K304" s="39" t="s">
        <v>1351</v>
      </c>
      <c r="L304" s="38" t="s">
        <v>29</v>
      </c>
    </row>
    <row r="305" spans="6:12">
      <c r="F305" s="1">
        <v>303</v>
      </c>
      <c r="G305" s="77" t="s">
        <v>1119</v>
      </c>
      <c r="H305" s="1" t="s">
        <v>5</v>
      </c>
      <c r="J305" s="38" t="s">
        <v>1212</v>
      </c>
      <c r="K305" s="39" t="s">
        <v>1352</v>
      </c>
      <c r="L305" s="38" t="s">
        <v>463</v>
      </c>
    </row>
    <row r="306" spans="6:12">
      <c r="F306" s="1">
        <v>304</v>
      </c>
      <c r="G306" s="77" t="s">
        <v>1120</v>
      </c>
      <c r="H306" s="1" t="s">
        <v>38</v>
      </c>
      <c r="J306" s="38" t="s">
        <v>1213</v>
      </c>
      <c r="K306" s="39" t="s">
        <v>1353</v>
      </c>
      <c r="L306" s="38" t="s">
        <v>948</v>
      </c>
    </row>
    <row r="307" spans="6:12">
      <c r="F307" s="1">
        <v>305</v>
      </c>
      <c r="G307" s="77" t="s">
        <v>1121</v>
      </c>
      <c r="H307" s="1" t="s">
        <v>38</v>
      </c>
      <c r="J307" s="38" t="s">
        <v>1214</v>
      </c>
      <c r="K307" s="39" t="s">
        <v>1354</v>
      </c>
      <c r="L307" s="8" t="s">
        <v>5</v>
      </c>
    </row>
    <row r="308" spans="6:12">
      <c r="F308" s="1">
        <v>306</v>
      </c>
      <c r="G308" s="77" t="s">
        <v>1122</v>
      </c>
      <c r="H308" s="1" t="s">
        <v>38</v>
      </c>
      <c r="J308" s="38" t="s">
        <v>1215</v>
      </c>
      <c r="K308" s="39" t="s">
        <v>1355</v>
      </c>
      <c r="L308" s="38" t="s">
        <v>34</v>
      </c>
    </row>
    <row r="309" spans="6:12">
      <c r="F309" s="1">
        <v>307</v>
      </c>
      <c r="G309" s="77" t="s">
        <v>1123</v>
      </c>
      <c r="H309" s="1" t="s">
        <v>38</v>
      </c>
      <c r="J309" s="38" t="s">
        <v>1216</v>
      </c>
      <c r="K309" s="39" t="s">
        <v>1356</v>
      </c>
      <c r="L309" s="38" t="s">
        <v>29</v>
      </c>
    </row>
    <row r="310" spans="6:12">
      <c r="F310" s="1">
        <v>308</v>
      </c>
      <c r="G310" s="77" t="s">
        <v>1124</v>
      </c>
      <c r="H310" s="1" t="s">
        <v>307</v>
      </c>
      <c r="J310" s="38" t="s">
        <v>1217</v>
      </c>
      <c r="K310" s="39" t="s">
        <v>1357</v>
      </c>
      <c r="L310" s="8" t="s">
        <v>5</v>
      </c>
    </row>
    <row r="311" spans="6:12">
      <c r="F311" s="1">
        <v>309</v>
      </c>
      <c r="G311" s="77" t="s">
        <v>1125</v>
      </c>
      <c r="H311" s="1" t="s">
        <v>38</v>
      </c>
      <c r="J311" s="38" t="s">
        <v>1218</v>
      </c>
      <c r="K311" s="39" t="s">
        <v>1358</v>
      </c>
      <c r="L311" s="8" t="s">
        <v>5</v>
      </c>
    </row>
    <row r="312" spans="6:12">
      <c r="F312" s="1">
        <v>310</v>
      </c>
      <c r="G312" s="77" t="s">
        <v>1126</v>
      </c>
      <c r="H312" s="1" t="s">
        <v>38</v>
      </c>
      <c r="J312" s="38" t="s">
        <v>1219</v>
      </c>
      <c r="K312" s="39" t="s">
        <v>1359</v>
      </c>
      <c r="L312" s="8" t="s">
        <v>5</v>
      </c>
    </row>
    <row r="313" spans="6:12">
      <c r="F313" s="1">
        <v>311</v>
      </c>
      <c r="G313" s="77" t="s">
        <v>1127</v>
      </c>
      <c r="H313" s="1" t="s">
        <v>38</v>
      </c>
      <c r="J313" s="38" t="s">
        <v>1347</v>
      </c>
      <c r="K313" s="39" t="s">
        <v>1360</v>
      </c>
      <c r="L313" s="8" t="s">
        <v>5</v>
      </c>
    </row>
    <row r="314" spans="6:12">
      <c r="F314" s="1">
        <v>312</v>
      </c>
      <c r="G314" s="77" t="s">
        <v>1128</v>
      </c>
      <c r="H314" s="1" t="s">
        <v>307</v>
      </c>
      <c r="J314" s="124" t="s">
        <v>1425</v>
      </c>
      <c r="K314" s="174" t="s">
        <v>1527</v>
      </c>
      <c r="L314" s="8" t="s">
        <v>5</v>
      </c>
    </row>
    <row r="315" spans="6:12">
      <c r="F315" s="1">
        <v>313</v>
      </c>
      <c r="G315" s="77" t="s">
        <v>1129</v>
      </c>
      <c r="H315" s="1" t="s">
        <v>463</v>
      </c>
      <c r="J315" s="124" t="s">
        <v>1426</v>
      </c>
      <c r="K315" s="174" t="s">
        <v>1528</v>
      </c>
      <c r="L315" s="124" t="s">
        <v>58</v>
      </c>
    </row>
    <row r="316" spans="6:12">
      <c r="F316" s="1">
        <v>314</v>
      </c>
      <c r="G316" s="77" t="s">
        <v>1130</v>
      </c>
      <c r="H316" s="1" t="s">
        <v>36</v>
      </c>
      <c r="J316" s="124" t="s">
        <v>1427</v>
      </c>
      <c r="K316" s="174" t="s">
        <v>1529</v>
      </c>
      <c r="L316" s="124" t="s">
        <v>23</v>
      </c>
    </row>
    <row r="317" spans="6:12">
      <c r="F317" s="1">
        <v>315</v>
      </c>
      <c r="G317" s="77" t="s">
        <v>1131</v>
      </c>
      <c r="H317" s="1" t="s">
        <v>125</v>
      </c>
      <c r="J317" s="124" t="s">
        <v>1428</v>
      </c>
      <c r="K317" s="174" t="s">
        <v>1530</v>
      </c>
      <c r="L317" s="124" t="s">
        <v>222</v>
      </c>
    </row>
    <row r="318" spans="6:12">
      <c r="F318" s="1">
        <v>316</v>
      </c>
      <c r="G318" s="77" t="s">
        <v>1132</v>
      </c>
      <c r="H318" s="1" t="s">
        <v>125</v>
      </c>
      <c r="J318" s="124" t="s">
        <v>1429</v>
      </c>
      <c r="K318" s="174" t="s">
        <v>1531</v>
      </c>
      <c r="L318" s="124" t="s">
        <v>23</v>
      </c>
    </row>
    <row r="319" spans="6:12">
      <c r="F319" s="1">
        <v>317</v>
      </c>
      <c r="G319" s="77" t="s">
        <v>1133</v>
      </c>
      <c r="H319" s="1" t="s">
        <v>125</v>
      </c>
      <c r="J319" s="124" t="s">
        <v>1430</v>
      </c>
      <c r="K319" s="174" t="s">
        <v>1532</v>
      </c>
      <c r="L319" s="8" t="s">
        <v>5</v>
      </c>
    </row>
    <row r="320" spans="6:12">
      <c r="F320" s="1">
        <v>318</v>
      </c>
      <c r="G320" s="77" t="s">
        <v>1134</v>
      </c>
      <c r="H320" s="1" t="s">
        <v>307</v>
      </c>
      <c r="J320" s="124" t="s">
        <v>1431</v>
      </c>
      <c r="K320" s="174" t="s">
        <v>1533</v>
      </c>
      <c r="L320" s="8" t="s">
        <v>5</v>
      </c>
    </row>
    <row r="321" spans="6:12">
      <c r="F321" s="1">
        <v>319</v>
      </c>
      <c r="G321" s="77" t="s">
        <v>1135</v>
      </c>
      <c r="H321" s="1" t="s">
        <v>38</v>
      </c>
      <c r="J321" s="124" t="s">
        <v>1432</v>
      </c>
      <c r="K321" s="174" t="s">
        <v>1534</v>
      </c>
      <c r="L321" s="124" t="s">
        <v>552</v>
      </c>
    </row>
    <row r="322" spans="6:12">
      <c r="F322" s="1">
        <v>320</v>
      </c>
      <c r="G322" s="77" t="s">
        <v>1136</v>
      </c>
      <c r="H322" s="1" t="s">
        <v>307</v>
      </c>
      <c r="J322" s="124" t="s">
        <v>1433</v>
      </c>
      <c r="K322" s="174" t="s">
        <v>1535</v>
      </c>
      <c r="L322" s="124" t="s">
        <v>501</v>
      </c>
    </row>
    <row r="323" spans="6:12">
      <c r="F323" s="1">
        <v>321</v>
      </c>
      <c r="G323" s="77" t="s">
        <v>1137</v>
      </c>
      <c r="H323" s="1" t="s">
        <v>463</v>
      </c>
      <c r="J323" s="124" t="s">
        <v>1434</v>
      </c>
      <c r="K323" s="174" t="s">
        <v>1485</v>
      </c>
      <c r="L323" s="124" t="s">
        <v>501</v>
      </c>
    </row>
    <row r="324" spans="6:12">
      <c r="F324" s="1">
        <v>322</v>
      </c>
      <c r="G324" s="77" t="s">
        <v>1138</v>
      </c>
      <c r="H324" s="1" t="s">
        <v>515</v>
      </c>
      <c r="J324" s="124" t="s">
        <v>1435</v>
      </c>
      <c r="K324" s="206" t="s">
        <v>1486</v>
      </c>
      <c r="L324" s="177" t="s">
        <v>552</v>
      </c>
    </row>
    <row r="325" spans="6:12">
      <c r="F325" s="1">
        <v>323</v>
      </c>
      <c r="G325" s="77" t="s">
        <v>1139</v>
      </c>
      <c r="H325" s="1" t="s">
        <v>307</v>
      </c>
      <c r="J325" s="124" t="s">
        <v>1436</v>
      </c>
      <c r="K325" s="206" t="s">
        <v>1931</v>
      </c>
      <c r="L325" s="177" t="s">
        <v>207</v>
      </c>
    </row>
    <row r="326" spans="6:12">
      <c r="F326" s="1">
        <v>324</v>
      </c>
      <c r="G326" s="77" t="s">
        <v>1140</v>
      </c>
      <c r="H326" s="1" t="s">
        <v>5</v>
      </c>
      <c r="J326" s="124" t="s">
        <v>1437</v>
      </c>
      <c r="K326" s="206" t="s">
        <v>1487</v>
      </c>
      <c r="L326" s="8" t="s">
        <v>5</v>
      </c>
    </row>
    <row r="327" spans="6:12">
      <c r="F327" s="1">
        <v>325</v>
      </c>
      <c r="G327" s="77" t="s">
        <v>1141</v>
      </c>
      <c r="H327" s="1" t="s">
        <v>307</v>
      </c>
      <c r="J327" s="124" t="s">
        <v>1438</v>
      </c>
      <c r="K327" s="174" t="s">
        <v>1488</v>
      </c>
      <c r="L327" s="124" t="s">
        <v>222</v>
      </c>
    </row>
    <row r="328" spans="6:12">
      <c r="F328" s="1">
        <v>326</v>
      </c>
      <c r="G328" s="77" t="s">
        <v>1142</v>
      </c>
      <c r="H328" s="1" t="s">
        <v>307</v>
      </c>
      <c r="J328" s="124" t="s">
        <v>1439</v>
      </c>
      <c r="K328" s="174" t="s">
        <v>1489</v>
      </c>
      <c r="L328" s="124" t="s">
        <v>313</v>
      </c>
    </row>
    <row r="329" spans="6:12">
      <c r="F329" s="1">
        <v>327</v>
      </c>
      <c r="G329" s="77" t="s">
        <v>1143</v>
      </c>
      <c r="H329" s="1" t="s">
        <v>36</v>
      </c>
      <c r="J329" s="124" t="s">
        <v>1440</v>
      </c>
      <c r="K329" s="174" t="s">
        <v>1490</v>
      </c>
      <c r="L329" s="124" t="s">
        <v>310</v>
      </c>
    </row>
    <row r="330" spans="6:12">
      <c r="F330" s="1">
        <v>328</v>
      </c>
      <c r="G330" s="77" t="s">
        <v>1144</v>
      </c>
      <c r="H330" s="1" t="s">
        <v>34</v>
      </c>
      <c r="J330" s="124" t="s">
        <v>1441</v>
      </c>
      <c r="K330" s="174" t="s">
        <v>1491</v>
      </c>
      <c r="L330" s="124" t="s">
        <v>123</v>
      </c>
    </row>
    <row r="331" spans="6:12">
      <c r="F331" s="1">
        <v>329</v>
      </c>
      <c r="G331" s="77" t="s">
        <v>1145</v>
      </c>
      <c r="H331" s="1" t="s">
        <v>637</v>
      </c>
      <c r="J331" s="124" t="s">
        <v>1442</v>
      </c>
      <c r="K331" s="174" t="s">
        <v>1492</v>
      </c>
      <c r="L331" s="124" t="s">
        <v>313</v>
      </c>
    </row>
    <row r="332" spans="6:12">
      <c r="F332" s="1">
        <v>330</v>
      </c>
      <c r="G332" s="77" t="s">
        <v>1146</v>
      </c>
      <c r="H332" s="1" t="s">
        <v>34</v>
      </c>
      <c r="J332" s="124" t="s">
        <v>1443</v>
      </c>
      <c r="K332" s="174" t="s">
        <v>1493</v>
      </c>
      <c r="L332" s="124" t="s">
        <v>313</v>
      </c>
    </row>
    <row r="333" spans="6:12">
      <c r="F333" s="1">
        <v>331</v>
      </c>
      <c r="G333" s="77" t="s">
        <v>1147</v>
      </c>
      <c r="H333" s="1" t="s">
        <v>932</v>
      </c>
      <c r="J333" s="124" t="s">
        <v>1444</v>
      </c>
      <c r="K333" s="174" t="s">
        <v>1494</v>
      </c>
      <c r="L333" s="8" t="s">
        <v>5</v>
      </c>
    </row>
    <row r="334" spans="6:12">
      <c r="F334" s="1">
        <v>332</v>
      </c>
      <c r="G334" s="77" t="s">
        <v>1148</v>
      </c>
      <c r="H334" s="1" t="s">
        <v>34</v>
      </c>
      <c r="J334" s="124" t="s">
        <v>1445</v>
      </c>
      <c r="K334" s="174" t="s">
        <v>1495</v>
      </c>
      <c r="L334" s="8" t="s">
        <v>5</v>
      </c>
    </row>
    <row r="335" spans="6:12">
      <c r="F335" s="1">
        <v>333</v>
      </c>
      <c r="G335" s="77" t="s">
        <v>1149</v>
      </c>
      <c r="H335" s="1" t="s">
        <v>372</v>
      </c>
      <c r="J335" s="124" t="s">
        <v>1446</v>
      </c>
      <c r="K335" s="174" t="s">
        <v>1496</v>
      </c>
      <c r="L335" s="8" t="s">
        <v>5</v>
      </c>
    </row>
    <row r="336" spans="6:12">
      <c r="F336" s="1">
        <v>334</v>
      </c>
      <c r="G336" s="77" t="s">
        <v>1150</v>
      </c>
      <c r="H336" s="1" t="s">
        <v>932</v>
      </c>
      <c r="J336" s="124" t="s">
        <v>1447</v>
      </c>
      <c r="K336" s="174" t="s">
        <v>1497</v>
      </c>
      <c r="L336" s="8" t="s">
        <v>5</v>
      </c>
    </row>
    <row r="337" spans="6:12">
      <c r="F337" s="1">
        <v>335</v>
      </c>
      <c r="G337" s="77" t="s">
        <v>1151</v>
      </c>
      <c r="H337" s="1" t="s">
        <v>310</v>
      </c>
      <c r="J337" s="124" t="s">
        <v>1448</v>
      </c>
      <c r="K337" s="174" t="s">
        <v>1498</v>
      </c>
      <c r="L337" s="8" t="s">
        <v>5</v>
      </c>
    </row>
    <row r="338" spans="6:12">
      <c r="F338" s="1">
        <v>336</v>
      </c>
      <c r="G338" s="77" t="s">
        <v>1152</v>
      </c>
      <c r="H338" s="1" t="s">
        <v>932</v>
      </c>
      <c r="J338" s="124" t="s">
        <v>1449</v>
      </c>
      <c r="K338" s="174" t="s">
        <v>1499</v>
      </c>
      <c r="L338" s="124" t="s">
        <v>16</v>
      </c>
    </row>
    <row r="339" spans="6:12">
      <c r="F339" s="1">
        <v>337</v>
      </c>
      <c r="G339" s="77" t="s">
        <v>1153</v>
      </c>
      <c r="H339" s="1" t="s">
        <v>602</v>
      </c>
      <c r="J339" s="124" t="s">
        <v>1450</v>
      </c>
      <c r="K339" s="174" t="s">
        <v>1500</v>
      </c>
      <c r="L339" s="124" t="s">
        <v>23</v>
      </c>
    </row>
    <row r="340" spans="6:12">
      <c r="F340" s="1">
        <v>338</v>
      </c>
      <c r="G340" s="77" t="s">
        <v>1154</v>
      </c>
      <c r="H340" s="1" t="s">
        <v>932</v>
      </c>
      <c r="J340" s="124" t="s">
        <v>1451</v>
      </c>
      <c r="K340" s="174" t="s">
        <v>1501</v>
      </c>
      <c r="L340" s="124" t="s">
        <v>23</v>
      </c>
    </row>
    <row r="341" spans="6:12">
      <c r="F341" s="1">
        <v>339</v>
      </c>
      <c r="G341" s="77" t="s">
        <v>1155</v>
      </c>
      <c r="H341" s="1" t="s">
        <v>637</v>
      </c>
      <c r="J341" s="124" t="s">
        <v>1452</v>
      </c>
      <c r="K341" s="174" t="s">
        <v>1502</v>
      </c>
      <c r="L341" s="8" t="s">
        <v>5</v>
      </c>
    </row>
    <row r="342" spans="6:12">
      <c r="F342" s="1">
        <v>340</v>
      </c>
      <c r="G342" s="77" t="s">
        <v>1156</v>
      </c>
      <c r="H342" s="1" t="s">
        <v>5</v>
      </c>
      <c r="J342" s="124" t="s">
        <v>1453</v>
      </c>
      <c r="K342" s="175"/>
      <c r="L342" s="176"/>
    </row>
    <row r="343" spans="6:12">
      <c r="F343" s="1">
        <v>341</v>
      </c>
      <c r="G343" s="77" t="s">
        <v>1157</v>
      </c>
      <c r="H343" s="3" t="s">
        <v>125</v>
      </c>
      <c r="J343" s="124" t="s">
        <v>1454</v>
      </c>
      <c r="K343" s="174" t="s">
        <v>1503</v>
      </c>
      <c r="L343" s="124" t="s">
        <v>16</v>
      </c>
    </row>
    <row r="344" spans="6:12">
      <c r="F344" s="1">
        <v>342</v>
      </c>
      <c r="G344" s="77" t="s">
        <v>1158</v>
      </c>
      <c r="H344" s="3" t="s">
        <v>125</v>
      </c>
      <c r="J344" s="124" t="s">
        <v>1455</v>
      </c>
      <c r="K344" s="174" t="s">
        <v>1504</v>
      </c>
      <c r="L344" s="8" t="s">
        <v>5</v>
      </c>
    </row>
    <row r="345" spans="6:12">
      <c r="F345" s="1">
        <v>343</v>
      </c>
      <c r="G345" s="77" t="s">
        <v>1159</v>
      </c>
      <c r="H345" s="1" t="s">
        <v>313</v>
      </c>
      <c r="J345" s="124" t="s">
        <v>1456</v>
      </c>
      <c r="K345" s="174" t="s">
        <v>1505</v>
      </c>
      <c r="L345" s="8" t="s">
        <v>5</v>
      </c>
    </row>
    <row r="346" spans="6:12">
      <c r="F346" s="1">
        <v>344</v>
      </c>
      <c r="G346" s="77" t="s">
        <v>1160</v>
      </c>
      <c r="H346" s="1" t="s">
        <v>313</v>
      </c>
      <c r="J346" s="124" t="s">
        <v>1457</v>
      </c>
      <c r="K346" s="174" t="s">
        <v>1506</v>
      </c>
      <c r="L346" s="8" t="s">
        <v>5</v>
      </c>
    </row>
    <row r="347" spans="6:12">
      <c r="F347" s="1">
        <v>345</v>
      </c>
      <c r="G347" s="77" t="s">
        <v>1161</v>
      </c>
      <c r="H347" s="1" t="s">
        <v>313</v>
      </c>
      <c r="J347" s="124" t="s">
        <v>1458</v>
      </c>
      <c r="K347" s="174" t="s">
        <v>1507</v>
      </c>
      <c r="L347" s="8" t="s">
        <v>5</v>
      </c>
    </row>
    <row r="348" spans="6:12">
      <c r="F348" s="1">
        <v>346</v>
      </c>
      <c r="G348" s="77" t="s">
        <v>1162</v>
      </c>
      <c r="H348" s="3" t="s">
        <v>43</v>
      </c>
      <c r="J348" s="124" t="s">
        <v>1459</v>
      </c>
      <c r="K348" s="174" t="s">
        <v>1508</v>
      </c>
      <c r="L348" s="8" t="s">
        <v>5</v>
      </c>
    </row>
    <row r="349" spans="6:12">
      <c r="F349" s="1">
        <v>347</v>
      </c>
      <c r="G349" s="173" t="s">
        <v>1366</v>
      </c>
      <c r="H349" s="38" t="s">
        <v>5</v>
      </c>
      <c r="J349" s="124" t="s">
        <v>1460</v>
      </c>
      <c r="K349" s="174" t="s">
        <v>1509</v>
      </c>
      <c r="L349" s="8" t="s">
        <v>5</v>
      </c>
    </row>
    <row r="350" spans="6:12">
      <c r="F350" s="1">
        <v>348</v>
      </c>
      <c r="G350" s="173" t="s">
        <v>1367</v>
      </c>
      <c r="H350" s="38" t="s">
        <v>310</v>
      </c>
      <c r="J350" s="124" t="s">
        <v>1461</v>
      </c>
      <c r="K350" s="206" t="s">
        <v>1932</v>
      </c>
      <c r="L350" s="8" t="s">
        <v>5</v>
      </c>
    </row>
    <row r="351" spans="6:12">
      <c r="F351" s="1">
        <v>349</v>
      </c>
      <c r="G351" s="173" t="s">
        <v>1368</v>
      </c>
      <c r="H351" s="3" t="s">
        <v>310</v>
      </c>
      <c r="J351" s="124" t="s">
        <v>1462</v>
      </c>
      <c r="K351" s="174" t="s">
        <v>1510</v>
      </c>
      <c r="L351" s="124" t="s">
        <v>130</v>
      </c>
    </row>
    <row r="352" spans="6:12">
      <c r="F352" s="1">
        <v>350</v>
      </c>
      <c r="G352" s="173" t="s">
        <v>1369</v>
      </c>
      <c r="H352" s="3" t="s">
        <v>34</v>
      </c>
      <c r="J352" s="124" t="s">
        <v>1463</v>
      </c>
      <c r="K352" s="174" t="s">
        <v>1511</v>
      </c>
      <c r="L352" s="124" t="s">
        <v>43</v>
      </c>
    </row>
    <row r="353" spans="6:12">
      <c r="F353" s="1">
        <v>351</v>
      </c>
      <c r="G353" s="173" t="s">
        <v>1370</v>
      </c>
      <c r="H353" s="3" t="s">
        <v>512</v>
      </c>
      <c r="J353" s="124" t="s">
        <v>1464</v>
      </c>
      <c r="K353" s="174" t="s">
        <v>1512</v>
      </c>
      <c r="L353" s="124" t="s">
        <v>207</v>
      </c>
    </row>
    <row r="354" spans="6:12">
      <c r="F354" s="1">
        <v>352</v>
      </c>
      <c r="G354" s="173" t="s">
        <v>1371</v>
      </c>
      <c r="H354" s="3" t="s">
        <v>512</v>
      </c>
      <c r="J354" s="124" t="s">
        <v>1465</v>
      </c>
      <c r="K354" s="174" t="s">
        <v>1513</v>
      </c>
      <c r="L354" s="124" t="s">
        <v>207</v>
      </c>
    </row>
    <row r="355" spans="6:12">
      <c r="F355" s="1">
        <v>353</v>
      </c>
      <c r="G355" s="173" t="s">
        <v>1372</v>
      </c>
      <c r="H355" s="3" t="s">
        <v>310</v>
      </c>
      <c r="J355" s="124" t="s">
        <v>1466</v>
      </c>
      <c r="K355" s="174" t="s">
        <v>1514</v>
      </c>
      <c r="L355" s="8" t="s">
        <v>5</v>
      </c>
    </row>
    <row r="356" spans="6:12">
      <c r="F356" s="1">
        <v>354</v>
      </c>
      <c r="G356" s="173" t="s">
        <v>1373</v>
      </c>
      <c r="H356" s="3" t="s">
        <v>5</v>
      </c>
      <c r="J356" s="124" t="s">
        <v>1467</v>
      </c>
      <c r="K356" s="175"/>
      <c r="L356" s="176"/>
    </row>
    <row r="357" spans="6:12">
      <c r="F357" s="1">
        <v>355</v>
      </c>
      <c r="G357" s="173" t="s">
        <v>1374</v>
      </c>
      <c r="H357" s="3" t="s">
        <v>25</v>
      </c>
      <c r="J357" s="124" t="s">
        <v>1468</v>
      </c>
      <c r="K357" s="175"/>
      <c r="L357" s="176"/>
    </row>
    <row r="358" spans="6:12">
      <c r="F358" s="1">
        <v>356</v>
      </c>
      <c r="G358" s="173" t="s">
        <v>1375</v>
      </c>
      <c r="H358" s="3" t="s">
        <v>284</v>
      </c>
      <c r="J358" s="124" t="s">
        <v>1469</v>
      </c>
      <c r="K358" s="174" t="s">
        <v>1536</v>
      </c>
      <c r="L358" s="8" t="s">
        <v>5</v>
      </c>
    </row>
    <row r="359" spans="6:12">
      <c r="F359" s="1">
        <v>357</v>
      </c>
      <c r="G359" s="173" t="s">
        <v>1376</v>
      </c>
      <c r="H359" s="3" t="s">
        <v>501</v>
      </c>
      <c r="J359" s="124" t="s">
        <v>1470</v>
      </c>
      <c r="K359" s="174" t="s">
        <v>1537</v>
      </c>
      <c r="L359" s="8" t="s">
        <v>5</v>
      </c>
    </row>
    <row r="360" spans="6:12">
      <c r="F360" s="1">
        <v>358</v>
      </c>
      <c r="G360" s="173" t="s">
        <v>1377</v>
      </c>
      <c r="H360" s="3" t="s">
        <v>545</v>
      </c>
      <c r="J360" s="124" t="s">
        <v>1471</v>
      </c>
      <c r="K360" s="174" t="s">
        <v>1515</v>
      </c>
      <c r="L360" s="124" t="s">
        <v>3</v>
      </c>
    </row>
    <row r="361" spans="6:12">
      <c r="F361" s="1">
        <v>359</v>
      </c>
      <c r="G361" s="173" t="s">
        <v>1378</v>
      </c>
      <c r="H361" s="3" t="s">
        <v>5</v>
      </c>
      <c r="J361" s="124" t="s">
        <v>1472</v>
      </c>
      <c r="K361" s="174" t="s">
        <v>1538</v>
      </c>
      <c r="L361" s="124" t="s">
        <v>216</v>
      </c>
    </row>
    <row r="362" spans="6:12">
      <c r="F362" s="1">
        <v>360</v>
      </c>
      <c r="G362" s="173" t="s">
        <v>1379</v>
      </c>
      <c r="H362" s="3" t="s">
        <v>545</v>
      </c>
      <c r="J362" s="124" t="s">
        <v>1473</v>
      </c>
      <c r="K362" s="174" t="s">
        <v>1539</v>
      </c>
      <c r="L362" s="124" t="s">
        <v>222</v>
      </c>
    </row>
    <row r="363" spans="6:12">
      <c r="F363" s="1">
        <v>361</v>
      </c>
      <c r="G363" s="173" t="s">
        <v>1380</v>
      </c>
      <c r="H363" s="3" t="s">
        <v>297</v>
      </c>
      <c r="J363" s="124" t="s">
        <v>1474</v>
      </c>
      <c r="K363" s="174" t="s">
        <v>1516</v>
      </c>
      <c r="L363" s="124" t="s">
        <v>66</v>
      </c>
    </row>
    <row r="364" spans="6:12">
      <c r="F364" s="1">
        <v>362</v>
      </c>
      <c r="G364" s="173" t="s">
        <v>1381</v>
      </c>
      <c r="H364" s="3" t="s">
        <v>5</v>
      </c>
      <c r="J364" s="124" t="s">
        <v>1475</v>
      </c>
      <c r="K364" s="174" t="s">
        <v>1517</v>
      </c>
      <c r="L364" s="124" t="s">
        <v>637</v>
      </c>
    </row>
    <row r="365" spans="6:12">
      <c r="F365" s="1">
        <v>363</v>
      </c>
      <c r="G365" s="173" t="s">
        <v>1382</v>
      </c>
      <c r="H365" s="3" t="s">
        <v>545</v>
      </c>
      <c r="J365" s="124" t="s">
        <v>1476</v>
      </c>
      <c r="K365" s="174" t="s">
        <v>1518</v>
      </c>
      <c r="L365" s="8" t="s">
        <v>5</v>
      </c>
    </row>
    <row r="366" spans="6:12">
      <c r="F366" s="1">
        <v>364</v>
      </c>
      <c r="G366" s="173" t="s">
        <v>1383</v>
      </c>
      <c r="H366" s="3" t="s">
        <v>5</v>
      </c>
      <c r="J366" s="124" t="s">
        <v>1477</v>
      </c>
      <c r="K366" s="174" t="s">
        <v>1519</v>
      </c>
      <c r="L366" s="8" t="s">
        <v>5</v>
      </c>
    </row>
    <row r="367" spans="6:12">
      <c r="F367" s="1">
        <v>365</v>
      </c>
      <c r="G367" s="173" t="s">
        <v>1384</v>
      </c>
      <c r="H367" s="3" t="s">
        <v>5</v>
      </c>
      <c r="J367" s="124" t="s">
        <v>1478</v>
      </c>
      <c r="K367" s="174" t="s">
        <v>1520</v>
      </c>
      <c r="L367" s="124" t="s">
        <v>19</v>
      </c>
    </row>
    <row r="368" spans="6:12">
      <c r="F368" s="1">
        <v>366</v>
      </c>
      <c r="G368" s="173" t="s">
        <v>1385</v>
      </c>
      <c r="H368" s="3" t="s">
        <v>5</v>
      </c>
      <c r="J368" s="124" t="s">
        <v>1479</v>
      </c>
      <c r="K368" s="174" t="s">
        <v>1521</v>
      </c>
      <c r="L368" s="124" t="s">
        <v>3</v>
      </c>
    </row>
    <row r="369" spans="6:12">
      <c r="F369" s="1">
        <v>367</v>
      </c>
      <c r="G369" s="173" t="s">
        <v>1386</v>
      </c>
      <c r="H369" s="3" t="s">
        <v>552</v>
      </c>
      <c r="J369" s="124" t="s">
        <v>1480</v>
      </c>
      <c r="K369" s="174" t="s">
        <v>1522</v>
      </c>
      <c r="L369" s="8" t="s">
        <v>5</v>
      </c>
    </row>
    <row r="370" spans="6:12">
      <c r="F370" s="1">
        <v>368</v>
      </c>
      <c r="G370" s="173" t="s">
        <v>1387</v>
      </c>
      <c r="H370" s="3" t="s">
        <v>12</v>
      </c>
      <c r="J370" s="124" t="s">
        <v>1481</v>
      </c>
      <c r="K370" s="174" t="s">
        <v>1523</v>
      </c>
      <c r="L370" s="8" t="s">
        <v>5</v>
      </c>
    </row>
    <row r="371" spans="6:12">
      <c r="F371" s="1">
        <v>369</v>
      </c>
      <c r="G371" s="173" t="s">
        <v>1388</v>
      </c>
      <c r="H371" s="3" t="s">
        <v>5</v>
      </c>
      <c r="J371" s="124" t="s">
        <v>1482</v>
      </c>
      <c r="K371" s="174" t="s">
        <v>1524</v>
      </c>
      <c r="L371" s="8" t="s">
        <v>5</v>
      </c>
    </row>
    <row r="372" spans="6:12">
      <c r="F372" s="1">
        <v>370</v>
      </c>
      <c r="G372" s="173" t="s">
        <v>1389</v>
      </c>
      <c r="H372" s="3" t="s">
        <v>284</v>
      </c>
      <c r="J372" s="124" t="s">
        <v>1483</v>
      </c>
      <c r="K372" s="174" t="s">
        <v>1525</v>
      </c>
      <c r="L372" s="8" t="s">
        <v>5</v>
      </c>
    </row>
    <row r="373" spans="6:12">
      <c r="F373" s="1">
        <v>371</v>
      </c>
      <c r="G373" s="173" t="s">
        <v>1390</v>
      </c>
      <c r="H373" s="3" t="s">
        <v>390</v>
      </c>
      <c r="J373" s="124" t="s">
        <v>1484</v>
      </c>
      <c r="K373" s="174" t="s">
        <v>1526</v>
      </c>
      <c r="L373" s="38" t="s">
        <v>19</v>
      </c>
    </row>
    <row r="374" spans="6:12">
      <c r="F374" s="1">
        <v>372</v>
      </c>
      <c r="G374" s="173" t="s">
        <v>1391</v>
      </c>
      <c r="H374" s="3" t="s">
        <v>5</v>
      </c>
      <c r="J374" s="124" t="s">
        <v>1685</v>
      </c>
      <c r="K374" s="174" t="s">
        <v>1691</v>
      </c>
      <c r="L374" s="38" t="s">
        <v>341</v>
      </c>
    </row>
    <row r="375" spans="6:12">
      <c r="F375" s="1">
        <v>373</v>
      </c>
      <c r="G375" s="173" t="s">
        <v>1392</v>
      </c>
      <c r="H375" s="3" t="s">
        <v>284</v>
      </c>
      <c r="J375" s="124" t="s">
        <v>1686</v>
      </c>
      <c r="K375" s="174" t="s">
        <v>1692</v>
      </c>
      <c r="L375" s="38" t="s">
        <v>36</v>
      </c>
    </row>
    <row r="376" spans="6:12">
      <c r="F376" s="1">
        <v>374</v>
      </c>
      <c r="G376" s="173" t="s">
        <v>1393</v>
      </c>
      <c r="H376" s="3" t="s">
        <v>284</v>
      </c>
      <c r="J376" s="124" t="s">
        <v>1687</v>
      </c>
      <c r="K376" s="174" t="s">
        <v>1693</v>
      </c>
      <c r="L376" s="8" t="s">
        <v>5</v>
      </c>
    </row>
    <row r="377" spans="6:12">
      <c r="F377" s="1">
        <v>375</v>
      </c>
      <c r="G377" s="173" t="s">
        <v>1394</v>
      </c>
      <c r="H377" s="3" t="s">
        <v>12</v>
      </c>
      <c r="J377" s="124" t="s">
        <v>1688</v>
      </c>
      <c r="K377" s="174" t="s">
        <v>1694</v>
      </c>
      <c r="L377" s="38" t="s">
        <v>284</v>
      </c>
    </row>
    <row r="378" spans="6:12">
      <c r="F378" s="1">
        <v>376</v>
      </c>
      <c r="G378" s="173" t="s">
        <v>1395</v>
      </c>
      <c r="H378" s="3" t="s">
        <v>12</v>
      </c>
      <c r="J378" s="124" t="s">
        <v>1689</v>
      </c>
      <c r="K378" s="174" t="s">
        <v>1695</v>
      </c>
      <c r="L378" s="38" t="s">
        <v>501</v>
      </c>
    </row>
    <row r="379" spans="6:12">
      <c r="F379" s="1">
        <v>377</v>
      </c>
      <c r="G379" s="173" t="s">
        <v>1396</v>
      </c>
      <c r="H379" s="3" t="s">
        <v>12</v>
      </c>
      <c r="J379" s="124" t="s">
        <v>1690</v>
      </c>
      <c r="K379" s="174" t="s">
        <v>1696</v>
      </c>
      <c r="L379" s="8" t="s">
        <v>5</v>
      </c>
    </row>
    <row r="380" spans="6:12">
      <c r="F380" s="1">
        <v>378</v>
      </c>
      <c r="G380" s="173" t="s">
        <v>1397</v>
      </c>
      <c r="H380" s="3" t="s">
        <v>5</v>
      </c>
      <c r="J380" s="24" t="s">
        <v>1763</v>
      </c>
      <c r="K380" s="19" t="s">
        <v>1847</v>
      </c>
      <c r="L380" s="124" t="s">
        <v>23</v>
      </c>
    </row>
    <row r="381" spans="6:12">
      <c r="F381" s="1">
        <v>379</v>
      </c>
      <c r="G381" s="173" t="s">
        <v>1398</v>
      </c>
      <c r="H381" s="3" t="s">
        <v>5</v>
      </c>
      <c r="J381" s="24" t="s">
        <v>1764</v>
      </c>
      <c r="K381" s="19" t="s">
        <v>1848</v>
      </c>
      <c r="L381" s="124" t="s">
        <v>12</v>
      </c>
    </row>
    <row r="382" spans="6:12">
      <c r="F382" s="1">
        <v>380</v>
      </c>
      <c r="G382" s="173" t="s">
        <v>1399</v>
      </c>
      <c r="H382" s="3" t="s">
        <v>66</v>
      </c>
      <c r="J382" s="24" t="s">
        <v>1765</v>
      </c>
      <c r="K382" s="19" t="s">
        <v>1849</v>
      </c>
      <c r="L382" s="124" t="s">
        <v>3</v>
      </c>
    </row>
    <row r="383" spans="6:12">
      <c r="F383" s="1">
        <v>381</v>
      </c>
      <c r="G383" s="173" t="s">
        <v>1400</v>
      </c>
      <c r="H383" s="3" t="s">
        <v>5</v>
      </c>
      <c r="J383" s="24" t="s">
        <v>1766</v>
      </c>
      <c r="K383" s="19" t="s">
        <v>1850</v>
      </c>
      <c r="L383" s="124" t="s">
        <v>341</v>
      </c>
    </row>
    <row r="384" spans="6:12">
      <c r="F384" s="1">
        <v>382</v>
      </c>
      <c r="G384" s="173" t="s">
        <v>1401</v>
      </c>
      <c r="H384" s="3" t="s">
        <v>501</v>
      </c>
      <c r="J384" s="24" t="s">
        <v>1767</v>
      </c>
      <c r="K384" s="19" t="s">
        <v>1851</v>
      </c>
      <c r="L384" s="124" t="s">
        <v>25</v>
      </c>
    </row>
    <row r="385" spans="6:12">
      <c r="F385" s="1">
        <v>383</v>
      </c>
      <c r="G385" s="173" t="s">
        <v>1402</v>
      </c>
      <c r="H385" s="3" t="s">
        <v>501</v>
      </c>
      <c r="J385" s="24" t="s">
        <v>1768</v>
      </c>
      <c r="K385" s="19" t="s">
        <v>1852</v>
      </c>
      <c r="L385" s="8" t="s">
        <v>5</v>
      </c>
    </row>
    <row r="386" spans="6:12">
      <c r="F386" s="1">
        <v>384</v>
      </c>
      <c r="G386" s="173" t="s">
        <v>1403</v>
      </c>
      <c r="H386" s="3" t="s">
        <v>5</v>
      </c>
      <c r="J386" s="24" t="s">
        <v>1769</v>
      </c>
      <c r="K386" s="19" t="s">
        <v>1853</v>
      </c>
      <c r="L386" s="124" t="s">
        <v>222</v>
      </c>
    </row>
    <row r="387" spans="6:12">
      <c r="F387" s="1">
        <v>385</v>
      </c>
      <c r="G387" s="173" t="s">
        <v>1404</v>
      </c>
      <c r="H387" s="3" t="s">
        <v>297</v>
      </c>
      <c r="J387" s="24" t="s">
        <v>1770</v>
      </c>
      <c r="K387" s="19" t="s">
        <v>1854</v>
      </c>
      <c r="L387" s="124" t="s">
        <v>207</v>
      </c>
    </row>
    <row r="388" spans="6:12">
      <c r="F388" s="1">
        <v>386</v>
      </c>
      <c r="G388" s="173" t="s">
        <v>1405</v>
      </c>
      <c r="H388" s="3" t="s">
        <v>297</v>
      </c>
      <c r="J388" s="24" t="s">
        <v>1771</v>
      </c>
      <c r="K388" s="19" t="s">
        <v>1855</v>
      </c>
      <c r="L388" s="8" t="s">
        <v>5</v>
      </c>
    </row>
    <row r="389" spans="6:12">
      <c r="F389" s="1">
        <v>387</v>
      </c>
      <c r="G389" s="173" t="s">
        <v>1406</v>
      </c>
      <c r="H389" s="3" t="s">
        <v>5</v>
      </c>
      <c r="J389" s="24" t="s">
        <v>1772</v>
      </c>
      <c r="K389" s="19" t="s">
        <v>1856</v>
      </c>
      <c r="L389" s="124" t="s">
        <v>16</v>
      </c>
    </row>
    <row r="390" spans="6:12">
      <c r="F390" s="1">
        <v>388</v>
      </c>
      <c r="G390" s="173" t="s">
        <v>1407</v>
      </c>
      <c r="H390" s="3" t="s">
        <v>552</v>
      </c>
      <c r="J390" s="24" t="s">
        <v>1773</v>
      </c>
      <c r="K390" s="19" t="s">
        <v>1857</v>
      </c>
      <c r="L390" s="8" t="s">
        <v>5</v>
      </c>
    </row>
    <row r="391" spans="6:12">
      <c r="F391" s="1">
        <v>389</v>
      </c>
      <c r="G391" s="173" t="s">
        <v>1408</v>
      </c>
      <c r="H391" s="3" t="s">
        <v>501</v>
      </c>
      <c r="J391" s="24" t="s">
        <v>1774</v>
      </c>
      <c r="K391" s="19" t="s">
        <v>1858</v>
      </c>
      <c r="L391" s="124" t="s">
        <v>297</v>
      </c>
    </row>
    <row r="392" spans="6:12">
      <c r="F392" s="1">
        <v>390</v>
      </c>
      <c r="G392" s="173" t="s">
        <v>1409</v>
      </c>
      <c r="H392" s="3" t="s">
        <v>284</v>
      </c>
      <c r="J392" s="24" t="s">
        <v>1775</v>
      </c>
      <c r="K392" s="19" t="s">
        <v>1859</v>
      </c>
      <c r="L392" s="124" t="s">
        <v>204</v>
      </c>
    </row>
    <row r="393" spans="6:12">
      <c r="F393" s="1">
        <v>391</v>
      </c>
      <c r="G393" s="173" t="s">
        <v>1410</v>
      </c>
      <c r="H393" s="3" t="s">
        <v>284</v>
      </c>
      <c r="J393" s="24" t="s">
        <v>1776</v>
      </c>
      <c r="K393" s="19" t="s">
        <v>1860</v>
      </c>
      <c r="L393" s="124" t="s">
        <v>23</v>
      </c>
    </row>
    <row r="394" spans="6:12">
      <c r="F394" s="1">
        <v>392</v>
      </c>
      <c r="G394" s="173" t="s">
        <v>1411</v>
      </c>
      <c r="H394" s="3" t="s">
        <v>284</v>
      </c>
      <c r="J394" s="24" t="s">
        <v>1777</v>
      </c>
      <c r="K394" s="19" t="s">
        <v>1861</v>
      </c>
      <c r="L394" s="8" t="s">
        <v>5</v>
      </c>
    </row>
    <row r="395" spans="6:12">
      <c r="F395" s="1">
        <v>393</v>
      </c>
      <c r="G395" s="173" t="s">
        <v>1412</v>
      </c>
      <c r="H395" s="3" t="s">
        <v>25</v>
      </c>
      <c r="J395" s="24" t="s">
        <v>1778</v>
      </c>
      <c r="K395" s="19" t="s">
        <v>1862</v>
      </c>
      <c r="L395" s="124" t="s">
        <v>222</v>
      </c>
    </row>
    <row r="396" spans="6:12">
      <c r="F396" s="1">
        <v>394</v>
      </c>
      <c r="G396" s="173" t="s">
        <v>1413</v>
      </c>
      <c r="H396" s="3" t="s">
        <v>284</v>
      </c>
      <c r="J396" s="24" t="s">
        <v>1779</v>
      </c>
      <c r="K396" s="19" t="s">
        <v>1863</v>
      </c>
      <c r="L396" s="124" t="s">
        <v>390</v>
      </c>
    </row>
    <row r="397" spans="6:12">
      <c r="F397" s="1">
        <v>395</v>
      </c>
      <c r="G397" s="173" t="s">
        <v>1414</v>
      </c>
      <c r="H397" s="3" t="s">
        <v>390</v>
      </c>
      <c r="J397" s="24" t="s">
        <v>1780</v>
      </c>
      <c r="K397" s="19" t="s">
        <v>1864</v>
      </c>
      <c r="L397" s="124" t="s">
        <v>16</v>
      </c>
    </row>
    <row r="398" spans="6:12">
      <c r="F398" s="1">
        <v>396</v>
      </c>
      <c r="G398" s="173" t="s">
        <v>1415</v>
      </c>
      <c r="H398" s="3" t="s">
        <v>390</v>
      </c>
      <c r="J398" s="24" t="s">
        <v>1781</v>
      </c>
      <c r="K398" s="19" t="s">
        <v>1865</v>
      </c>
      <c r="L398" s="124" t="s">
        <v>390</v>
      </c>
    </row>
    <row r="399" spans="6:12">
      <c r="F399" s="1">
        <v>397</v>
      </c>
      <c r="G399" s="173" t="s">
        <v>1416</v>
      </c>
      <c r="H399" s="1" t="s">
        <v>390</v>
      </c>
      <c r="J399" s="24" t="s">
        <v>1782</v>
      </c>
      <c r="K399" s="19" t="s">
        <v>1866</v>
      </c>
      <c r="L399" s="124" t="s">
        <v>23</v>
      </c>
    </row>
    <row r="400" spans="6:12">
      <c r="F400" s="1">
        <v>398</v>
      </c>
      <c r="G400" s="173" t="s">
        <v>1365</v>
      </c>
      <c r="H400" s="1" t="s">
        <v>5</v>
      </c>
      <c r="J400" s="24" t="s">
        <v>1783</v>
      </c>
      <c r="K400" s="19" t="s">
        <v>1867</v>
      </c>
      <c r="L400" s="3" t="s">
        <v>5</v>
      </c>
    </row>
    <row r="401" spans="6:12">
      <c r="F401" s="1">
        <v>399</v>
      </c>
      <c r="G401" s="22" t="s">
        <v>1560</v>
      </c>
      <c r="H401" s="177" t="s">
        <v>23</v>
      </c>
      <c r="J401" s="24" t="s">
        <v>1784</v>
      </c>
      <c r="K401" s="19" t="s">
        <v>1868</v>
      </c>
      <c r="L401" s="124" t="s">
        <v>307</v>
      </c>
    </row>
    <row r="402" spans="6:12">
      <c r="F402" s="1">
        <v>400</v>
      </c>
      <c r="G402" s="194" t="s">
        <v>1756</v>
      </c>
      <c r="H402" s="1" t="s">
        <v>5</v>
      </c>
      <c r="J402" s="24" t="s">
        <v>1785</v>
      </c>
      <c r="K402" s="19" t="s">
        <v>1869</v>
      </c>
      <c r="L402" s="8" t="s">
        <v>5</v>
      </c>
    </row>
    <row r="403" spans="6:12">
      <c r="F403" s="1">
        <v>401</v>
      </c>
      <c r="G403" s="194" t="s">
        <v>1757</v>
      </c>
      <c r="H403" s="1" t="s">
        <v>5</v>
      </c>
      <c r="J403" s="24" t="s">
        <v>1786</v>
      </c>
      <c r="K403" s="19" t="s">
        <v>1870</v>
      </c>
      <c r="L403" s="8" t="s">
        <v>5</v>
      </c>
    </row>
    <row r="404" spans="6:12">
      <c r="J404" s="24" t="s">
        <v>1787</v>
      </c>
      <c r="K404" s="19" t="s">
        <v>1871</v>
      </c>
      <c r="L404" s="124" t="s">
        <v>84</v>
      </c>
    </row>
    <row r="405" spans="6:12">
      <c r="J405" s="24" t="s">
        <v>1788</v>
      </c>
      <c r="K405" s="19" t="s">
        <v>1872</v>
      </c>
      <c r="L405" s="124" t="s">
        <v>284</v>
      </c>
    </row>
    <row r="406" spans="6:12">
      <c r="J406" s="24" t="s">
        <v>1789</v>
      </c>
      <c r="K406" s="19" t="s">
        <v>1873</v>
      </c>
      <c r="L406" s="8" t="s">
        <v>5</v>
      </c>
    </row>
    <row r="407" spans="6:12">
      <c r="J407" s="24" t="s">
        <v>1790</v>
      </c>
      <c r="K407" s="19" t="s">
        <v>1874</v>
      </c>
      <c r="L407" s="8" t="s">
        <v>5</v>
      </c>
    </row>
    <row r="408" spans="6:12">
      <c r="J408" s="24" t="s">
        <v>1791</v>
      </c>
      <c r="K408" s="19" t="s">
        <v>1875</v>
      </c>
      <c r="L408" s="124" t="s">
        <v>84</v>
      </c>
    </row>
    <row r="409" spans="6:12">
      <c r="J409" s="24" t="s">
        <v>1792</v>
      </c>
      <c r="K409" s="19" t="s">
        <v>1876</v>
      </c>
      <c r="L409" s="124" t="s">
        <v>84</v>
      </c>
    </row>
    <row r="410" spans="6:12">
      <c r="J410" s="24" t="s">
        <v>1793</v>
      </c>
      <c r="K410" s="19" t="s">
        <v>1877</v>
      </c>
      <c r="L410" s="124" t="s">
        <v>552</v>
      </c>
    </row>
    <row r="411" spans="6:12">
      <c r="J411" s="24" t="s">
        <v>1794</v>
      </c>
      <c r="K411" s="19" t="s">
        <v>1878</v>
      </c>
      <c r="L411" s="124" t="s">
        <v>501</v>
      </c>
    </row>
    <row r="412" spans="6:12">
      <c r="J412" s="24" t="s">
        <v>1795</v>
      </c>
      <c r="K412" s="19" t="s">
        <v>1879</v>
      </c>
      <c r="L412" s="124" t="s">
        <v>390</v>
      </c>
    </row>
    <row r="413" spans="6:12">
      <c r="J413" s="24" t="s">
        <v>1796</v>
      </c>
      <c r="K413" s="19" t="s">
        <v>1880</v>
      </c>
      <c r="L413" s="124" t="s">
        <v>29</v>
      </c>
    </row>
    <row r="414" spans="6:12">
      <c r="J414" s="24" t="s">
        <v>1797</v>
      </c>
      <c r="K414" s="19" t="s">
        <v>1881</v>
      </c>
      <c r="L414" s="124" t="s">
        <v>29</v>
      </c>
    </row>
    <row r="415" spans="6:12">
      <c r="J415" s="24" t="s">
        <v>1798</v>
      </c>
      <c r="K415" s="19" t="s">
        <v>1882</v>
      </c>
      <c r="L415" s="124" t="s">
        <v>29</v>
      </c>
    </row>
    <row r="416" spans="6:12">
      <c r="J416" s="24" t="s">
        <v>1799</v>
      </c>
      <c r="K416" s="19" t="s">
        <v>1883</v>
      </c>
      <c r="L416" s="8" t="s">
        <v>5</v>
      </c>
    </row>
    <row r="417" spans="10:12">
      <c r="J417" s="24" t="s">
        <v>1800</v>
      </c>
      <c r="K417" s="19" t="s">
        <v>1884</v>
      </c>
      <c r="L417" s="124" t="s">
        <v>130</v>
      </c>
    </row>
    <row r="418" spans="10:12">
      <c r="J418" s="24" t="s">
        <v>1801</v>
      </c>
      <c r="K418" s="19" t="s">
        <v>1885</v>
      </c>
      <c r="L418" s="124" t="s">
        <v>310</v>
      </c>
    </row>
    <row r="419" spans="10:12">
      <c r="J419" s="24" t="s">
        <v>1802</v>
      </c>
      <c r="K419" s="19" t="s">
        <v>1886</v>
      </c>
      <c r="L419" s="8" t="s">
        <v>5</v>
      </c>
    </row>
    <row r="420" spans="10:12">
      <c r="J420" s="24" t="s">
        <v>1803</v>
      </c>
      <c r="K420" s="19" t="s">
        <v>1887</v>
      </c>
      <c r="L420" s="124" t="s">
        <v>125</v>
      </c>
    </row>
    <row r="421" spans="10:12">
      <c r="J421" s="24" t="s">
        <v>1804</v>
      </c>
      <c r="K421" s="19" t="s">
        <v>1888</v>
      </c>
      <c r="L421" s="124" t="s">
        <v>341</v>
      </c>
    </row>
    <row r="422" spans="10:12">
      <c r="J422" s="24" t="s">
        <v>1805</v>
      </c>
      <c r="K422" s="19" t="s">
        <v>1889</v>
      </c>
      <c r="L422" s="124" t="s">
        <v>14</v>
      </c>
    </row>
    <row r="423" spans="10:12">
      <c r="J423" s="24" t="s">
        <v>1806</v>
      </c>
      <c r="K423" s="19" t="s">
        <v>1890</v>
      </c>
      <c r="L423" s="124" t="s">
        <v>43</v>
      </c>
    </row>
    <row r="424" spans="10:12">
      <c r="J424" s="24" t="s">
        <v>1807</v>
      </c>
      <c r="K424" s="19" t="s">
        <v>1891</v>
      </c>
      <c r="L424" s="124" t="s">
        <v>932</v>
      </c>
    </row>
    <row r="425" spans="10:12">
      <c r="J425" s="24" t="s">
        <v>1808</v>
      </c>
      <c r="K425" s="19" t="s">
        <v>1892</v>
      </c>
      <c r="L425" s="124" t="s">
        <v>34</v>
      </c>
    </row>
    <row r="426" spans="10:12">
      <c r="J426" s="24" t="s">
        <v>1809</v>
      </c>
      <c r="K426" s="19" t="s">
        <v>1893</v>
      </c>
      <c r="L426" s="124" t="s">
        <v>38</v>
      </c>
    </row>
    <row r="427" spans="10:12">
      <c r="J427" s="24" t="s">
        <v>1810</v>
      </c>
      <c r="K427" s="19" t="s">
        <v>1894</v>
      </c>
      <c r="L427" s="124" t="s">
        <v>16</v>
      </c>
    </row>
    <row r="428" spans="10:12">
      <c r="J428" s="24" t="s">
        <v>1811</v>
      </c>
      <c r="K428" s="19" t="s">
        <v>1895</v>
      </c>
      <c r="L428" s="8" t="s">
        <v>5</v>
      </c>
    </row>
    <row r="429" spans="10:12">
      <c r="J429" s="24" t="s">
        <v>1812</v>
      </c>
      <c r="K429" s="19" t="s">
        <v>1896</v>
      </c>
      <c r="L429" s="124" t="s">
        <v>14</v>
      </c>
    </row>
    <row r="430" spans="10:12">
      <c r="J430" s="24" t="s">
        <v>1813</v>
      </c>
      <c r="K430" s="19" t="s">
        <v>1897</v>
      </c>
      <c r="L430" s="124" t="s">
        <v>3</v>
      </c>
    </row>
    <row r="431" spans="10:12">
      <c r="J431" s="24" t="s">
        <v>1814</v>
      </c>
      <c r="K431" s="19" t="s">
        <v>1898</v>
      </c>
      <c r="L431" s="124" t="s">
        <v>259</v>
      </c>
    </row>
    <row r="432" spans="10:12">
      <c r="J432" s="24" t="s">
        <v>1815</v>
      </c>
      <c r="K432" s="19" t="s">
        <v>1899</v>
      </c>
      <c r="L432" s="124" t="s">
        <v>341</v>
      </c>
    </row>
    <row r="433" spans="10:12">
      <c r="J433" s="24" t="s">
        <v>1816</v>
      </c>
      <c r="K433" s="19" t="s">
        <v>1900</v>
      </c>
      <c r="L433" s="124" t="s">
        <v>125</v>
      </c>
    </row>
    <row r="434" spans="10:12">
      <c r="J434" s="24" t="s">
        <v>1817</v>
      </c>
      <c r="K434" s="19" t="s">
        <v>1901</v>
      </c>
      <c r="L434" s="8" t="s">
        <v>5</v>
      </c>
    </row>
    <row r="435" spans="10:12">
      <c r="J435" s="24" t="s">
        <v>1818</v>
      </c>
      <c r="K435" s="19" t="s">
        <v>1902</v>
      </c>
      <c r="L435" s="8" t="s">
        <v>5</v>
      </c>
    </row>
    <row r="436" spans="10:12">
      <c r="J436" s="24" t="s">
        <v>1819</v>
      </c>
      <c r="K436" s="19" t="s">
        <v>1903</v>
      </c>
      <c r="L436" s="124" t="s">
        <v>14</v>
      </c>
    </row>
    <row r="437" spans="10:12">
      <c r="J437" s="24" t="s">
        <v>1820</v>
      </c>
      <c r="K437" s="19" t="s">
        <v>1904</v>
      </c>
      <c r="L437" s="124" t="s">
        <v>259</v>
      </c>
    </row>
    <row r="438" spans="10:12">
      <c r="J438" s="24" t="s">
        <v>1821</v>
      </c>
      <c r="K438" s="19" t="s">
        <v>1905</v>
      </c>
      <c r="L438" s="124" t="s">
        <v>259</v>
      </c>
    </row>
    <row r="439" spans="10:12">
      <c r="J439" s="24" t="s">
        <v>1822</v>
      </c>
      <c r="K439" s="19" t="s">
        <v>1906</v>
      </c>
      <c r="L439" s="124" t="s">
        <v>259</v>
      </c>
    </row>
    <row r="440" spans="10:12">
      <c r="J440" s="24" t="s">
        <v>1823</v>
      </c>
      <c r="K440" s="19" t="s">
        <v>1907</v>
      </c>
      <c r="L440" s="124" t="s">
        <v>148</v>
      </c>
    </row>
    <row r="441" spans="10:12">
      <c r="J441" s="24" t="s">
        <v>1824</v>
      </c>
      <c r="K441" s="19" t="s">
        <v>1908</v>
      </c>
      <c r="L441" s="8" t="s">
        <v>5</v>
      </c>
    </row>
    <row r="442" spans="10:12">
      <c r="J442" s="24" t="s">
        <v>1825</v>
      </c>
      <c r="K442" s="19" t="s">
        <v>1909</v>
      </c>
      <c r="L442" s="8" t="s">
        <v>5</v>
      </c>
    </row>
    <row r="443" spans="10:12">
      <c r="J443" s="24" t="s">
        <v>1826</v>
      </c>
      <c r="K443" s="19" t="s">
        <v>1910</v>
      </c>
      <c r="L443" s="124" t="s">
        <v>307</v>
      </c>
    </row>
    <row r="444" spans="10:12">
      <c r="J444" s="24" t="s">
        <v>1827</v>
      </c>
      <c r="K444" s="19" t="s">
        <v>1911</v>
      </c>
      <c r="L444" s="8" t="s">
        <v>5</v>
      </c>
    </row>
    <row r="445" spans="10:12">
      <c r="J445" s="24" t="s">
        <v>1828</v>
      </c>
      <c r="K445" s="19" t="s">
        <v>1912</v>
      </c>
      <c r="L445" s="8" t="s">
        <v>5</v>
      </c>
    </row>
    <row r="446" spans="10:12">
      <c r="J446" s="24" t="s">
        <v>1829</v>
      </c>
      <c r="K446" s="19" t="s">
        <v>1913</v>
      </c>
      <c r="L446" s="8" t="s">
        <v>5</v>
      </c>
    </row>
    <row r="447" spans="10:12">
      <c r="J447" s="24" t="s">
        <v>1830</v>
      </c>
      <c r="K447" s="19" t="s">
        <v>1914</v>
      </c>
      <c r="L447" s="8" t="s">
        <v>5</v>
      </c>
    </row>
    <row r="448" spans="10:12">
      <c r="J448" s="24" t="s">
        <v>1831</v>
      </c>
      <c r="K448" s="19" t="s">
        <v>1915</v>
      </c>
      <c r="L448" s="124" t="s">
        <v>16</v>
      </c>
    </row>
    <row r="449" spans="10:12">
      <c r="J449" s="24" t="s">
        <v>1832</v>
      </c>
      <c r="K449" s="19" t="s">
        <v>1916</v>
      </c>
      <c r="L449" s="8" t="s">
        <v>5</v>
      </c>
    </row>
    <row r="450" spans="10:12">
      <c r="J450" s="24" t="s">
        <v>1833</v>
      </c>
      <c r="K450" s="19" t="s">
        <v>1917</v>
      </c>
      <c r="L450" s="124" t="s">
        <v>23</v>
      </c>
    </row>
    <row r="451" spans="10:12">
      <c r="J451" s="24" t="s">
        <v>1834</v>
      </c>
      <c r="K451" s="19" t="s">
        <v>1918</v>
      </c>
      <c r="L451" s="124" t="s">
        <v>23</v>
      </c>
    </row>
    <row r="452" spans="10:12">
      <c r="J452" s="24" t="s">
        <v>1835</v>
      </c>
      <c r="K452" s="19" t="s">
        <v>1919</v>
      </c>
      <c r="L452" s="8" t="s">
        <v>5</v>
      </c>
    </row>
    <row r="453" spans="10:12">
      <c r="J453" s="24" t="s">
        <v>1836</v>
      </c>
      <c r="K453" s="19" t="s">
        <v>1920</v>
      </c>
      <c r="L453" s="124" t="s">
        <v>23</v>
      </c>
    </row>
    <row r="454" spans="10:12">
      <c r="J454" s="24" t="s">
        <v>1837</v>
      </c>
      <c r="K454" s="19" t="s">
        <v>1921</v>
      </c>
      <c r="L454" s="124" t="s">
        <v>23</v>
      </c>
    </row>
    <row r="455" spans="10:12">
      <c r="J455" s="24" t="s">
        <v>1838</v>
      </c>
      <c r="K455" s="19" t="s">
        <v>1922</v>
      </c>
      <c r="L455" s="8" t="s">
        <v>5</v>
      </c>
    </row>
    <row r="456" spans="10:12">
      <c r="J456" s="24" t="s">
        <v>1839</v>
      </c>
      <c r="K456" s="19" t="s">
        <v>1923</v>
      </c>
      <c r="L456" s="124" t="s">
        <v>383</v>
      </c>
    </row>
    <row r="457" spans="10:12">
      <c r="J457" s="24" t="s">
        <v>1840</v>
      </c>
      <c r="K457" s="19" t="s">
        <v>1924</v>
      </c>
      <c r="L457" s="8" t="s">
        <v>5</v>
      </c>
    </row>
    <row r="458" spans="10:12">
      <c r="J458" s="24" t="s">
        <v>1841</v>
      </c>
      <c r="K458" s="19" t="s">
        <v>1925</v>
      </c>
      <c r="L458" s="124" t="s">
        <v>148</v>
      </c>
    </row>
    <row r="459" spans="10:12">
      <c r="J459" s="24" t="s">
        <v>1842</v>
      </c>
      <c r="K459" s="19" t="s">
        <v>1926</v>
      </c>
      <c r="L459" s="8" t="s">
        <v>5</v>
      </c>
    </row>
    <row r="460" spans="10:12">
      <c r="J460" s="24" t="s">
        <v>1843</v>
      </c>
      <c r="K460" s="19" t="s">
        <v>1927</v>
      </c>
      <c r="L460" s="124" t="s">
        <v>123</v>
      </c>
    </row>
    <row r="461" spans="10:12">
      <c r="J461" s="24" t="s">
        <v>1844</v>
      </c>
      <c r="K461" s="19" t="s">
        <v>1928</v>
      </c>
      <c r="L461" s="8" t="s">
        <v>5</v>
      </c>
    </row>
    <row r="462" spans="10:12">
      <c r="J462" s="24" t="s">
        <v>1845</v>
      </c>
      <c r="K462" s="19" t="s">
        <v>1929</v>
      </c>
      <c r="L462" s="124" t="s">
        <v>148</v>
      </c>
    </row>
    <row r="463" spans="10:12">
      <c r="J463" s="24" t="s">
        <v>1846</v>
      </c>
      <c r="K463" s="19" t="s">
        <v>1930</v>
      </c>
      <c r="L463" s="124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5" customWidth="1"/>
    <col min="2" max="2" width="7.28515625" style="54" customWidth="1"/>
    <col min="3" max="3" width="11.140625" style="54" customWidth="1"/>
    <col min="4" max="4" width="14.28515625" style="56" customWidth="1"/>
    <col min="5" max="6" width="14.28515625" style="55" customWidth="1"/>
    <col min="7" max="7" width="17.42578125" style="56" customWidth="1"/>
    <col min="8" max="8" width="17.5703125" style="55" customWidth="1"/>
    <col min="9" max="9" width="18.140625" style="55" customWidth="1"/>
    <col min="10" max="16384" width="9.140625" style="55"/>
  </cols>
  <sheetData>
    <row r="2" spans="2:9" ht="15" customHeight="1">
      <c r="B2" s="53" t="s">
        <v>1027</v>
      </c>
      <c r="D2" s="51"/>
      <c r="E2" s="48"/>
      <c r="F2" s="48"/>
      <c r="G2" s="51"/>
      <c r="H2" s="47"/>
      <c r="I2" s="47"/>
    </row>
    <row r="3" spans="2:9" ht="15" customHeight="1">
      <c r="B3" s="452" t="s">
        <v>1026</v>
      </c>
      <c r="C3" s="452" t="s">
        <v>926</v>
      </c>
      <c r="D3" s="52" t="s">
        <v>45</v>
      </c>
      <c r="E3" s="49" t="s">
        <v>262</v>
      </c>
      <c r="F3" s="49" t="s">
        <v>921</v>
      </c>
      <c r="G3" s="453" t="s">
        <v>1092</v>
      </c>
      <c r="H3" s="455" t="s">
        <v>928</v>
      </c>
      <c r="I3" s="450" t="s">
        <v>925</v>
      </c>
    </row>
    <row r="4" spans="2:9" ht="15" customHeight="1">
      <c r="B4" s="452"/>
      <c r="C4" s="452"/>
      <c r="D4" s="52" t="s">
        <v>927</v>
      </c>
      <c r="E4" s="34" t="s">
        <v>927</v>
      </c>
      <c r="F4" s="34" t="s">
        <v>927</v>
      </c>
      <c r="G4" s="454"/>
      <c r="H4" s="456"/>
      <c r="I4" s="451"/>
    </row>
    <row r="5" spans="2:9" ht="15" customHeight="1">
      <c r="B5" s="448" t="s">
        <v>1028</v>
      </c>
      <c r="C5" s="449"/>
      <c r="D5" s="50">
        <f>SUM(D6:D165)</f>
        <v>302244.25</v>
      </c>
      <c r="E5" s="50">
        <f t="shared" ref="E5:F5" si="0">SUM(E6:E165)</f>
        <v>281169</v>
      </c>
      <c r="F5" s="50">
        <f t="shared" si="0"/>
        <v>20440</v>
      </c>
      <c r="G5" s="50">
        <f>SUM(G6:G165)</f>
        <v>603853.25</v>
      </c>
      <c r="H5" s="50">
        <f>SUM(H6:H165)</f>
        <v>501175.5</v>
      </c>
      <c r="I5" s="50">
        <f>SUM(I6:I165)</f>
        <v>1105028.75</v>
      </c>
    </row>
    <row r="6" spans="2:9" ht="15" customHeight="1">
      <c r="B6" s="70">
        <v>0</v>
      </c>
      <c r="C6" s="70" t="s">
        <v>5</v>
      </c>
      <c r="D6" s="71">
        <f>SUMIFS(OFM!AD:AD,OFM!C:C,C6)</f>
        <v>127698.75</v>
      </c>
      <c r="E6" s="71">
        <f>SUMIFS(FAM!AF:AF,FAM!E:E,C6)</f>
        <v>85174.5</v>
      </c>
      <c r="F6" s="72">
        <f>SUMIFS(B2S!F:F,B2S!C:C,C6)</f>
        <v>16943</v>
      </c>
      <c r="G6" s="73">
        <f>SUM(D6:F6)</f>
        <v>229816.25</v>
      </c>
      <c r="H6" s="74">
        <f>SUMIFS(PSP!S:S,PSP!D:D,C6)</f>
        <v>181418.75</v>
      </c>
      <c r="I6" s="73">
        <f>SUM(G6:H6)</f>
        <v>411235</v>
      </c>
    </row>
    <row r="7" spans="2:9" ht="15" customHeight="1">
      <c r="B7" s="70">
        <v>0</v>
      </c>
      <c r="C7" s="70" t="s">
        <v>244</v>
      </c>
      <c r="D7" s="71">
        <f>SUMIFS(OFM!AD:AD,OFM!C:C,C7)</f>
        <v>0</v>
      </c>
      <c r="E7" s="71">
        <f>SUMIFS(FAM!AF:AF,FAM!E:E,C7)</f>
        <v>0</v>
      </c>
      <c r="F7" s="72">
        <f>SUMIFS(B2S!F:F,B2S!C:C,C7)</f>
        <v>0</v>
      </c>
      <c r="G7" s="73">
        <f t="shared" ref="G7:G8" si="1">SUM(D7:F7)</f>
        <v>0</v>
      </c>
      <c r="H7" s="74">
        <f>SUMIFS(PSP!S:S,PSP!D:D,C7)</f>
        <v>0</v>
      </c>
      <c r="I7" s="73">
        <f t="shared" ref="I7:I8" si="2">SUM(G7:H7)</f>
        <v>0</v>
      </c>
    </row>
    <row r="8" spans="2:9" ht="15" customHeight="1">
      <c r="B8" s="70">
        <v>0</v>
      </c>
      <c r="C8" s="70" t="s">
        <v>218</v>
      </c>
      <c r="D8" s="71">
        <f>SUMIFS(OFM!AD:AD,OFM!C:C,C8)</f>
        <v>0</v>
      </c>
      <c r="E8" s="71">
        <f>SUMIFS(FAM!AF:AF,FAM!E:E,C8)</f>
        <v>0</v>
      </c>
      <c r="F8" s="72">
        <f>SUMIFS(B2S!F:F,B2S!C:C,C8)</f>
        <v>0</v>
      </c>
      <c r="G8" s="73">
        <f t="shared" si="1"/>
        <v>0</v>
      </c>
      <c r="H8" s="74">
        <f>SUMIFS(PSP!S:S,PSP!D:D,C8)</f>
        <v>0</v>
      </c>
      <c r="I8" s="73">
        <f t="shared" si="2"/>
        <v>0</v>
      </c>
    </row>
    <row r="9" spans="2:9" ht="15" hidden="1" customHeight="1">
      <c r="B9" s="38">
        <v>1</v>
      </c>
      <c r="C9" s="38" t="s">
        <v>929</v>
      </c>
      <c r="D9" s="64">
        <f>SUMIFS(OFM!AD:AD,OFM!C:C,C9)</f>
        <v>0</v>
      </c>
      <c r="E9" s="64">
        <f>SUMIFS(FAM!AF:AF,FAM!E:E,C9)</f>
        <v>0</v>
      </c>
      <c r="F9" s="67">
        <f>SUMIFS(B2S!F:F,B2S!C:C,C9)</f>
        <v>0</v>
      </c>
      <c r="G9" s="65">
        <f>SUM(D9:F9)</f>
        <v>0</v>
      </c>
      <c r="H9" s="66">
        <f>SUMIFS(PSP!S:S,PSP!D:D,C9)</f>
        <v>0</v>
      </c>
      <c r="I9" s="65">
        <f>SUM(G9:H9)</f>
        <v>0</v>
      </c>
    </row>
    <row r="10" spans="2:9" ht="15" hidden="1" customHeight="1">
      <c r="B10" s="38">
        <v>2</v>
      </c>
      <c r="C10" s="38" t="s">
        <v>930</v>
      </c>
      <c r="D10" s="64">
        <f>SUMIFS(OFM!AD:AD,OFM!C:C,C10)</f>
        <v>0</v>
      </c>
      <c r="E10" s="64">
        <f>SUMIFS(FAM!AF:AF,FAM!E:E,C10)</f>
        <v>0</v>
      </c>
      <c r="F10" s="67">
        <f>SUMIFS(B2S!F:F,B2S!C:C,C10)</f>
        <v>0</v>
      </c>
      <c r="G10" s="65">
        <f t="shared" ref="G10:G73" si="3">SUM(D10:F10)</f>
        <v>0</v>
      </c>
      <c r="H10" s="66">
        <f>SUMIFS(PSP!S:S,PSP!D:D,C10)</f>
        <v>0</v>
      </c>
      <c r="I10" s="65">
        <f>SUM(G10:H10)</f>
        <v>0</v>
      </c>
    </row>
    <row r="11" spans="2:9" ht="15" customHeight="1">
      <c r="B11" s="75">
        <v>3</v>
      </c>
      <c r="C11" s="75" t="s">
        <v>265</v>
      </c>
      <c r="D11" s="71">
        <f>SUMIFS(OFM!AD:AD,OFM!C:C,C11)</f>
        <v>0</v>
      </c>
      <c r="E11" s="71">
        <f>SUMIFS(FAM!AF:AF,FAM!E:E,C11)</f>
        <v>0</v>
      </c>
      <c r="F11" s="72">
        <f>SUMIFS(B2S!F:F,B2S!C:C,C11)</f>
        <v>0</v>
      </c>
      <c r="G11" s="73">
        <f t="shared" si="3"/>
        <v>0</v>
      </c>
      <c r="H11" s="74">
        <f>SUMIFS(PSP!S:S,PSP!D:D,C11)</f>
        <v>0</v>
      </c>
      <c r="I11" s="73">
        <f>SUM(G11:H11)</f>
        <v>0</v>
      </c>
    </row>
    <row r="12" spans="2:9" ht="15" customHeight="1">
      <c r="B12" s="38">
        <v>5</v>
      </c>
      <c r="C12" s="38" t="s">
        <v>307</v>
      </c>
      <c r="D12" s="64">
        <f>SUMIFS(OFM!AD:AD,OFM!C:C,C12)</f>
        <v>13792.25</v>
      </c>
      <c r="E12" s="64">
        <f>SUMIFS(FAM!AF:AF,FAM!E:E,C12)</f>
        <v>0</v>
      </c>
      <c r="F12" s="67">
        <f>SUMIFS(B2S!F:F,B2S!C:C,C12)</f>
        <v>0</v>
      </c>
      <c r="G12" s="65">
        <f t="shared" si="3"/>
        <v>13792.25</v>
      </c>
      <c r="H12" s="66">
        <f>SUMIFS(PSP!S:S,PSP!D:D,C12)</f>
        <v>11345</v>
      </c>
      <c r="I12" s="65">
        <f t="shared" ref="I12:I73" si="4">SUM(G12:H12)</f>
        <v>25137.25</v>
      </c>
    </row>
    <row r="13" spans="2:9" ht="15" customHeight="1">
      <c r="B13" s="38">
        <v>6</v>
      </c>
      <c r="C13" s="38" t="s">
        <v>310</v>
      </c>
      <c r="D13" s="64">
        <f>SUMIFS(OFM!AD:AD,OFM!C:C,C13)</f>
        <v>0</v>
      </c>
      <c r="E13" s="64">
        <f>SUMIFS(FAM!AF:AF,FAM!E:E,C13)</f>
        <v>0</v>
      </c>
      <c r="F13" s="67">
        <f>SUMIFS(B2S!F:F,B2S!C:C,C13)</f>
        <v>0</v>
      </c>
      <c r="G13" s="65">
        <f t="shared" si="3"/>
        <v>0</v>
      </c>
      <c r="H13" s="66">
        <f>SUMIFS(PSP!S:S,PSP!D:D,C13)</f>
        <v>950</v>
      </c>
      <c r="I13" s="65">
        <f>SUM(G13:H13)</f>
        <v>950</v>
      </c>
    </row>
    <row r="14" spans="2:9" ht="15" customHeight="1">
      <c r="B14" s="38">
        <v>7</v>
      </c>
      <c r="C14" s="38" t="s">
        <v>545</v>
      </c>
      <c r="D14" s="64">
        <f>SUMIFS(OFM!AD:AD,OFM!C:C,C14)</f>
        <v>0</v>
      </c>
      <c r="E14" s="64">
        <f>SUMIFS(FAM!AF:AF,FAM!E:E,C14)</f>
        <v>0</v>
      </c>
      <c r="F14" s="67">
        <f>SUMIFS(B2S!F:F,B2S!C:C,C14)</f>
        <v>0</v>
      </c>
      <c r="G14" s="65">
        <f t="shared" si="3"/>
        <v>0</v>
      </c>
      <c r="H14" s="66">
        <f>SUMIFS(PSP!S:S,PSP!D:D,C14)</f>
        <v>1786.25</v>
      </c>
      <c r="I14" s="65">
        <f t="shared" si="4"/>
        <v>1786.25</v>
      </c>
    </row>
    <row r="15" spans="2:9" ht="15" customHeight="1">
      <c r="B15" s="38">
        <v>8</v>
      </c>
      <c r="C15" s="38" t="s">
        <v>125</v>
      </c>
      <c r="D15" s="64">
        <f>SUMIFS(OFM!AD:AD,OFM!C:C,C15)</f>
        <v>8995.25</v>
      </c>
      <c r="E15" s="64">
        <f>SUMIFS(FAM!AF:AF,FAM!E:E,C15)</f>
        <v>17825.75</v>
      </c>
      <c r="F15" s="67">
        <f>SUMIFS(B2S!F:F,B2S!C:C,C15)</f>
        <v>0</v>
      </c>
      <c r="G15" s="65">
        <f>SUM(D15:F15)</f>
        <v>26821</v>
      </c>
      <c r="H15" s="66">
        <f>SUMIFS(PSP!S:S,PSP!D:D,C15)</f>
        <v>8295</v>
      </c>
      <c r="I15" s="65">
        <f t="shared" si="4"/>
        <v>35116</v>
      </c>
    </row>
    <row r="16" spans="2:9" ht="15" customHeight="1">
      <c r="B16" s="38">
        <v>9</v>
      </c>
      <c r="C16" s="38" t="s">
        <v>364</v>
      </c>
      <c r="D16" s="64">
        <f>SUMIFS(OFM!AD:AD,OFM!C:C,C16)</f>
        <v>194.75</v>
      </c>
      <c r="E16" s="64">
        <f>SUMIFS(FAM!AF:AF,FAM!E:E,C16)</f>
        <v>0</v>
      </c>
      <c r="F16" s="67">
        <f>SUMIFS(B2S!F:F,B2S!C:C,C16)</f>
        <v>0</v>
      </c>
      <c r="G16" s="65">
        <f t="shared" si="3"/>
        <v>194.75</v>
      </c>
      <c r="H16" s="66">
        <f>SUMIFS(PSP!S:S,PSP!D:D,C16)</f>
        <v>1461.25</v>
      </c>
      <c r="I16" s="65">
        <f t="shared" si="4"/>
        <v>1656</v>
      </c>
    </row>
    <row r="17" spans="2:9" ht="15" customHeight="1">
      <c r="B17" s="38">
        <v>10</v>
      </c>
      <c r="C17" s="38" t="s">
        <v>43</v>
      </c>
      <c r="D17" s="64">
        <f>SUMIFS(OFM!AD:AD,OFM!C:C,C17)</f>
        <v>5813.25</v>
      </c>
      <c r="E17" s="64">
        <f>SUMIFS(FAM!AF:AF,FAM!E:E,C17)</f>
        <v>0</v>
      </c>
      <c r="F17" s="67">
        <f>SUMIFS(B2S!F:F,B2S!C:C,C17)</f>
        <v>0</v>
      </c>
      <c r="G17" s="65">
        <f t="shared" si="3"/>
        <v>5813.25</v>
      </c>
      <c r="H17" s="66">
        <f>SUMIFS(PSP!S:S,PSP!D:D,C17)</f>
        <v>2727.5</v>
      </c>
      <c r="I17" s="65">
        <f t="shared" si="4"/>
        <v>8540.75</v>
      </c>
    </row>
    <row r="18" spans="2:9" ht="15" customHeight="1">
      <c r="B18" s="38">
        <v>11</v>
      </c>
      <c r="C18" s="38" t="s">
        <v>204</v>
      </c>
      <c r="D18" s="64">
        <f>SUMIFS(OFM!AD:AD,OFM!C:C,C18)</f>
        <v>0</v>
      </c>
      <c r="E18" s="64">
        <f>SUMIFS(FAM!AF:AF,FAM!E:E,C18)</f>
        <v>0</v>
      </c>
      <c r="F18" s="67">
        <f>SUMIFS(B2S!F:F,B2S!C:C,C18)</f>
        <v>0</v>
      </c>
      <c r="G18" s="65">
        <f t="shared" si="3"/>
        <v>0</v>
      </c>
      <c r="H18" s="66">
        <f>SUMIFS(PSP!S:S,PSP!D:D,C18)</f>
        <v>2462.5</v>
      </c>
      <c r="I18" s="65">
        <f t="shared" si="4"/>
        <v>2462.5</v>
      </c>
    </row>
    <row r="19" spans="2:9" ht="15" customHeight="1">
      <c r="B19" s="38">
        <v>12</v>
      </c>
      <c r="C19" s="38" t="s">
        <v>14</v>
      </c>
      <c r="D19" s="64">
        <f>SUMIFS(OFM!AD:AD,OFM!C:C,C19)</f>
        <v>3107.5</v>
      </c>
      <c r="E19" s="64">
        <f>SUMIFS(FAM!AF:AF,FAM!E:E,C19)</f>
        <v>0</v>
      </c>
      <c r="F19" s="67">
        <f>SUMIFS(B2S!F:F,B2S!C:C,C19)</f>
        <v>0</v>
      </c>
      <c r="G19" s="65">
        <f t="shared" si="3"/>
        <v>3107.5</v>
      </c>
      <c r="H19" s="66">
        <f>SUMIFS(PSP!S:S,PSP!D:D,C19)</f>
        <v>7313.75</v>
      </c>
      <c r="I19" s="65">
        <f t="shared" si="4"/>
        <v>10421.25</v>
      </c>
    </row>
    <row r="20" spans="2:9" ht="15" customHeight="1">
      <c r="B20" s="38">
        <v>13</v>
      </c>
      <c r="C20" s="38" t="s">
        <v>36</v>
      </c>
      <c r="D20" s="64">
        <f>SUMIFS(OFM!AD:AD,OFM!C:C,C20)</f>
        <v>0</v>
      </c>
      <c r="E20" s="64">
        <f>SUMIFS(FAM!AF:AF,FAM!E:E,C20)</f>
        <v>0</v>
      </c>
      <c r="F20" s="67">
        <f>SUMIFS(B2S!F:F,B2S!C:C,C20)</f>
        <v>0</v>
      </c>
      <c r="G20" s="65">
        <f t="shared" si="3"/>
        <v>0</v>
      </c>
      <c r="H20" s="66">
        <f>SUMIFS(PSP!S:S,PSP!D:D,C20)</f>
        <v>8022.5</v>
      </c>
      <c r="I20" s="65">
        <f t="shared" si="4"/>
        <v>8022.5</v>
      </c>
    </row>
    <row r="21" spans="2:9" ht="15" customHeight="1">
      <c r="B21" s="38">
        <v>14</v>
      </c>
      <c r="C21" s="38" t="s">
        <v>23</v>
      </c>
      <c r="D21" s="64">
        <f>SUMIFS(OFM!AD:AD,OFM!C:C,C21)</f>
        <v>24633.5</v>
      </c>
      <c r="E21" s="64">
        <f>SUMIFS(FAM!AF:AF,FAM!E:E,C21)</f>
        <v>17229.5</v>
      </c>
      <c r="F21" s="67">
        <f>SUMIFS(B2S!F:F,B2S!C:C,C21)</f>
        <v>0</v>
      </c>
      <c r="G21" s="65">
        <f t="shared" si="3"/>
        <v>41863</v>
      </c>
      <c r="H21" s="66">
        <f>SUMIFS(PSP!S:S,PSP!D:D,C21)</f>
        <v>32813.75</v>
      </c>
      <c r="I21" s="65">
        <f t="shared" si="4"/>
        <v>74676.75</v>
      </c>
    </row>
    <row r="22" spans="2:9" ht="15" customHeight="1">
      <c r="B22" s="38">
        <v>15</v>
      </c>
      <c r="C22" s="38" t="s">
        <v>38</v>
      </c>
      <c r="D22" s="64">
        <f>SUMIFS(OFM!AD:AD,OFM!C:C,C22)</f>
        <v>0</v>
      </c>
      <c r="E22" s="64">
        <f>SUMIFS(FAM!AF:AF,FAM!E:E,C22)</f>
        <v>0</v>
      </c>
      <c r="F22" s="67">
        <f>SUMIFS(B2S!F:F,B2S!C:C,C22)</f>
        <v>0</v>
      </c>
      <c r="G22" s="65">
        <f t="shared" si="3"/>
        <v>0</v>
      </c>
      <c r="H22" s="66">
        <f>SUMIFS(PSP!S:S,PSP!D:D,C22)</f>
        <v>13167.5</v>
      </c>
      <c r="I22" s="65">
        <f t="shared" si="4"/>
        <v>13167.5</v>
      </c>
    </row>
    <row r="23" spans="2:9" ht="15" hidden="1" customHeight="1">
      <c r="B23" s="38">
        <v>16</v>
      </c>
      <c r="C23" s="38" t="s">
        <v>931</v>
      </c>
      <c r="D23" s="64">
        <f>SUMIFS(OFM!AD:AD,OFM!C:C,C23)</f>
        <v>0</v>
      </c>
      <c r="E23" s="64">
        <f>SUMIFS(FAM!AF:AF,FAM!E:E,C23)</f>
        <v>0</v>
      </c>
      <c r="F23" s="67">
        <f>SUMIFS(B2S!F:F,B2S!C:C,C23)</f>
        <v>0</v>
      </c>
      <c r="G23" s="65">
        <f t="shared" si="3"/>
        <v>0</v>
      </c>
      <c r="H23" s="66">
        <f>SUMIFS(PSP!S:S,PSP!D:D,C23)</f>
        <v>0</v>
      </c>
      <c r="I23" s="65">
        <f t="shared" si="4"/>
        <v>0</v>
      </c>
    </row>
    <row r="24" spans="2:9" ht="15" customHeight="1">
      <c r="B24" s="75">
        <v>17</v>
      </c>
      <c r="C24" s="75" t="s">
        <v>32</v>
      </c>
      <c r="D24" s="71">
        <f>SUMIFS(OFM!AD:AD,OFM!C:C,C24)</f>
        <v>0</v>
      </c>
      <c r="E24" s="71">
        <f>SUMIFS(FAM!AF:AF,FAM!E:E,C24)</f>
        <v>0</v>
      </c>
      <c r="F24" s="72">
        <f>SUMIFS(B2S!F:F,B2S!C:C,C24)</f>
        <v>0</v>
      </c>
      <c r="G24" s="73">
        <f t="shared" si="3"/>
        <v>0</v>
      </c>
      <c r="H24" s="74">
        <f>SUMIFS(PSP!S:S,PSP!D:D,C24)</f>
        <v>0</v>
      </c>
      <c r="I24" s="73">
        <f t="shared" si="4"/>
        <v>0</v>
      </c>
    </row>
    <row r="25" spans="2:9" ht="15" customHeight="1">
      <c r="B25" s="38">
        <v>18</v>
      </c>
      <c r="C25" s="38" t="s">
        <v>148</v>
      </c>
      <c r="D25" s="64">
        <f>SUMIFS(OFM!AD:AD,OFM!C:C,C25)</f>
        <v>0</v>
      </c>
      <c r="E25" s="64">
        <f>SUMIFS(FAM!AF:AF,FAM!E:E,C25)</f>
        <v>3496</v>
      </c>
      <c r="F25" s="67">
        <f>SUMIFS(B2S!F:F,B2S!C:C,C25)</f>
        <v>0</v>
      </c>
      <c r="G25" s="65">
        <f t="shared" si="3"/>
        <v>3496</v>
      </c>
      <c r="H25" s="66">
        <f>SUMIFS(PSP!S:S,PSP!D:D,C25)</f>
        <v>24895.5</v>
      </c>
      <c r="I25" s="65">
        <f t="shared" si="4"/>
        <v>28391.5</v>
      </c>
    </row>
    <row r="26" spans="2:9" ht="15" customHeight="1">
      <c r="B26" s="38">
        <v>19</v>
      </c>
      <c r="C26" s="38" t="s">
        <v>19</v>
      </c>
      <c r="D26" s="64">
        <f>SUMIFS(OFM!AD:AD,OFM!C:C,C26)</f>
        <v>0</v>
      </c>
      <c r="E26" s="64">
        <f>SUMIFS(FAM!AF:AF,FAM!E:E,C26)</f>
        <v>20564.5</v>
      </c>
      <c r="F26" s="67">
        <f>SUMIFS(B2S!F:F,B2S!C:C,C26)</f>
        <v>0</v>
      </c>
      <c r="G26" s="65">
        <f t="shared" si="3"/>
        <v>20564.5</v>
      </c>
      <c r="H26" s="66">
        <f>SUMIFS(PSP!S:S,PSP!D:D,C26)</f>
        <v>13606.25</v>
      </c>
      <c r="I26" s="65">
        <f t="shared" si="4"/>
        <v>34170.75</v>
      </c>
    </row>
    <row r="27" spans="2:9" ht="15" customHeight="1">
      <c r="B27" s="38">
        <v>20</v>
      </c>
      <c r="C27" s="38" t="s">
        <v>29</v>
      </c>
      <c r="D27" s="64">
        <f>SUMIFS(OFM!AD:AD,OFM!C:C,C27)</f>
        <v>15728.75</v>
      </c>
      <c r="E27" s="64">
        <f>SUMIFS(FAM!AF:AF,FAM!E:E,C27)</f>
        <v>4011.5</v>
      </c>
      <c r="F27" s="67">
        <f>SUMIFS(B2S!F:F,B2S!C:C,C27)</f>
        <v>0</v>
      </c>
      <c r="G27" s="65">
        <f t="shared" si="3"/>
        <v>19740.25</v>
      </c>
      <c r="H27" s="66">
        <f>SUMIFS(PSP!S:S,PSP!D:D,C27)</f>
        <v>12915</v>
      </c>
      <c r="I27" s="65">
        <f t="shared" si="4"/>
        <v>32655.25</v>
      </c>
    </row>
    <row r="28" spans="2:9" ht="15" customHeight="1">
      <c r="B28" s="38">
        <v>21</v>
      </c>
      <c r="C28" s="38" t="s">
        <v>3</v>
      </c>
      <c r="D28" s="64">
        <f>SUMIFS(OFM!AD:AD,OFM!C:C,C28)</f>
        <v>39431.75</v>
      </c>
      <c r="E28" s="64">
        <f>SUMIFS(FAM!AF:AF,FAM!E:E,C28)</f>
        <v>8857.5</v>
      </c>
      <c r="F28" s="67">
        <f>SUMIFS(B2S!F:F,B2S!C:C,C28)</f>
        <v>0</v>
      </c>
      <c r="G28" s="65">
        <f t="shared" si="3"/>
        <v>48289.25</v>
      </c>
      <c r="H28" s="66">
        <f>SUMIFS(PSP!S:S,PSP!D:D,C28)</f>
        <v>1631.25</v>
      </c>
      <c r="I28" s="65">
        <f t="shared" si="4"/>
        <v>49920.5</v>
      </c>
    </row>
    <row r="29" spans="2:9" ht="15" customHeight="1">
      <c r="B29" s="38">
        <v>22</v>
      </c>
      <c r="C29" s="38" t="s">
        <v>383</v>
      </c>
      <c r="D29" s="64">
        <f>SUMIFS(OFM!AD:AD,OFM!C:C,C29)</f>
        <v>0</v>
      </c>
      <c r="E29" s="64">
        <f>SUMIFS(FAM!AF:AF,FAM!E:E,C29)</f>
        <v>0</v>
      </c>
      <c r="F29" s="67">
        <f>SUMIFS(B2S!F:F,B2S!C:C,C29)</f>
        <v>0</v>
      </c>
      <c r="G29" s="65">
        <f t="shared" si="3"/>
        <v>0</v>
      </c>
      <c r="H29" s="66">
        <f>SUMIFS(PSP!S:S,PSP!D:D,C29)</f>
        <v>5183.75</v>
      </c>
      <c r="I29" s="65">
        <f t="shared" si="4"/>
        <v>5183.75</v>
      </c>
    </row>
    <row r="30" spans="2:9" ht="15" customHeight="1">
      <c r="B30" s="38">
        <v>23</v>
      </c>
      <c r="C30" s="38" t="s">
        <v>341</v>
      </c>
      <c r="D30" s="64">
        <f>SUMIFS(OFM!AD:AD,OFM!C:C,C30)</f>
        <v>0</v>
      </c>
      <c r="E30" s="64">
        <f>SUMIFS(FAM!AF:AF,FAM!E:E,C30)</f>
        <v>0</v>
      </c>
      <c r="F30" s="67">
        <f>SUMIFS(B2S!F:F,B2S!C:C,C30)</f>
        <v>0</v>
      </c>
      <c r="G30" s="65">
        <f t="shared" si="3"/>
        <v>0</v>
      </c>
      <c r="H30" s="66">
        <f>SUMIFS(PSP!S:S,PSP!D:D,C30)</f>
        <v>2853.75</v>
      </c>
      <c r="I30" s="65">
        <f t="shared" si="4"/>
        <v>2853.75</v>
      </c>
    </row>
    <row r="31" spans="2:9" ht="15" customHeight="1">
      <c r="B31" s="38">
        <v>24</v>
      </c>
      <c r="C31" s="38" t="s">
        <v>34</v>
      </c>
      <c r="D31" s="64">
        <f>SUMIFS(OFM!AD:AD,OFM!C:C,C31)</f>
        <v>2993.5</v>
      </c>
      <c r="E31" s="64">
        <f>SUMIFS(FAM!AF:AF,FAM!E:E,C31)</f>
        <v>0</v>
      </c>
      <c r="F31" s="67">
        <f>SUMIFS(B2S!F:F,B2S!C:C,C31)</f>
        <v>0</v>
      </c>
      <c r="G31" s="65">
        <f t="shared" si="3"/>
        <v>2993.5</v>
      </c>
      <c r="H31" s="66">
        <f>SUMIFS(PSP!S:S,PSP!D:D,C31)</f>
        <v>13743.75</v>
      </c>
      <c r="I31" s="65">
        <f t="shared" si="4"/>
        <v>16737.25</v>
      </c>
    </row>
    <row r="32" spans="2:9" ht="15" customHeight="1">
      <c r="B32" s="38">
        <v>25</v>
      </c>
      <c r="C32" s="38" t="s">
        <v>12</v>
      </c>
      <c r="D32" s="64">
        <f>SUMIFS(OFM!AD:AD,OFM!C:C,C32)</f>
        <v>7522.75</v>
      </c>
      <c r="E32" s="64">
        <f>SUMIFS(FAM!AF:AF,FAM!E:E,C32)</f>
        <v>6168.75</v>
      </c>
      <c r="F32" s="67">
        <f>SUMIFS(B2S!F:F,B2S!C:C,C32)</f>
        <v>0</v>
      </c>
      <c r="G32" s="65">
        <f t="shared" si="3"/>
        <v>13691.5</v>
      </c>
      <c r="H32" s="66">
        <f>SUMIFS(PSP!S:S,PSP!D:D,C32)</f>
        <v>19730</v>
      </c>
      <c r="I32" s="65">
        <f t="shared" si="4"/>
        <v>33421.5</v>
      </c>
    </row>
    <row r="33" spans="2:9" ht="15" customHeight="1">
      <c r="B33" s="38">
        <v>26</v>
      </c>
      <c r="C33" s="38" t="s">
        <v>130</v>
      </c>
      <c r="D33" s="64">
        <f>SUMIFS(OFM!AD:AD,OFM!C:C,C33)</f>
        <v>0</v>
      </c>
      <c r="E33" s="64">
        <f>SUMIFS(FAM!AF:AF,FAM!E:E,C33)</f>
        <v>5401</v>
      </c>
      <c r="F33" s="67">
        <f>SUMIFS(B2S!F:F,B2S!C:C,C33)</f>
        <v>0</v>
      </c>
      <c r="G33" s="65">
        <f t="shared" si="3"/>
        <v>5401</v>
      </c>
      <c r="H33" s="66">
        <f>SUMIFS(PSP!S:S,PSP!D:D,C33)</f>
        <v>10438.75</v>
      </c>
      <c r="I33" s="65">
        <f t="shared" si="4"/>
        <v>15839.75</v>
      </c>
    </row>
    <row r="34" spans="2:9" ht="15" hidden="1" customHeight="1">
      <c r="B34" s="38">
        <v>27</v>
      </c>
      <c r="C34" s="38" t="s">
        <v>932</v>
      </c>
      <c r="D34" s="64">
        <f>SUMIFS(OFM!AD:AD,OFM!C:C,C34)</f>
        <v>0</v>
      </c>
      <c r="E34" s="64">
        <f>SUMIFS(FAM!AF:AF,FAM!E:E,C34)</f>
        <v>0</v>
      </c>
      <c r="F34" s="67">
        <f>SUMIFS(B2S!F:F,B2S!C:C,C34)</f>
        <v>0</v>
      </c>
      <c r="G34" s="65">
        <f t="shared" si="3"/>
        <v>0</v>
      </c>
      <c r="H34" s="66">
        <f>SUMIFS(PSP!S:S,PSP!D:D,C34)</f>
        <v>0</v>
      </c>
      <c r="I34" s="65">
        <f t="shared" si="4"/>
        <v>0</v>
      </c>
    </row>
    <row r="35" spans="2:9" ht="15" customHeight="1">
      <c r="B35" s="38">
        <v>28</v>
      </c>
      <c r="C35" s="38" t="s">
        <v>84</v>
      </c>
      <c r="D35" s="64">
        <f>SUMIFS(OFM!AD:AD,OFM!C:C,C35)</f>
        <v>0</v>
      </c>
      <c r="E35" s="64">
        <f>SUMIFS(FAM!AF:AF,FAM!E:E,C35)</f>
        <v>2405</v>
      </c>
      <c r="F35" s="67">
        <f>SUMIFS(B2S!F:F,B2S!C:C,C35)</f>
        <v>0</v>
      </c>
      <c r="G35" s="65">
        <f t="shared" si="3"/>
        <v>2405</v>
      </c>
      <c r="H35" s="66">
        <f>SUMIFS(PSP!S:S,PSP!D:D,C35)</f>
        <v>6342.5</v>
      </c>
      <c r="I35" s="65">
        <f t="shared" si="4"/>
        <v>8747.5</v>
      </c>
    </row>
    <row r="36" spans="2:9" ht="15" customHeight="1">
      <c r="B36" s="38">
        <v>29</v>
      </c>
      <c r="C36" s="38" t="s">
        <v>216</v>
      </c>
      <c r="D36" s="64">
        <f>SUMIFS(OFM!AD:AD,OFM!C:C,C36)</f>
        <v>0</v>
      </c>
      <c r="E36" s="64">
        <f>SUMIFS(FAM!AF:AF,FAM!E:E,C36)</f>
        <v>0</v>
      </c>
      <c r="F36" s="67">
        <f>SUMIFS(B2S!F:F,B2S!C:C,C36)</f>
        <v>0</v>
      </c>
      <c r="G36" s="65">
        <f t="shared" si="3"/>
        <v>0</v>
      </c>
      <c r="H36" s="66">
        <f>SUMIFS(PSP!S:S,PSP!D:D,C36)</f>
        <v>0</v>
      </c>
      <c r="I36" s="65">
        <f t="shared" si="4"/>
        <v>0</v>
      </c>
    </row>
    <row r="37" spans="2:9" ht="15" customHeight="1">
      <c r="B37" s="38">
        <v>30</v>
      </c>
      <c r="C37" s="38" t="s">
        <v>25</v>
      </c>
      <c r="D37" s="64">
        <f>SUMIFS(OFM!AD:AD,OFM!C:C,C37)</f>
        <v>3585.75</v>
      </c>
      <c r="E37" s="64">
        <f>SUMIFS(FAM!AF:AF,FAM!E:E,C37)</f>
        <v>0</v>
      </c>
      <c r="F37" s="67">
        <f>SUMIFS(B2S!F:F,B2S!C:C,C37)</f>
        <v>0</v>
      </c>
      <c r="G37" s="65">
        <f t="shared" si="3"/>
        <v>3585.75</v>
      </c>
      <c r="H37" s="66">
        <f>SUMIFS(PSP!S:S,PSP!D:D,C37)</f>
        <v>9286.25</v>
      </c>
      <c r="I37" s="65">
        <f t="shared" si="4"/>
        <v>12872</v>
      </c>
    </row>
    <row r="38" spans="2:9" ht="15" customHeight="1">
      <c r="B38" s="38">
        <v>31</v>
      </c>
      <c r="C38" s="38" t="s">
        <v>284</v>
      </c>
      <c r="D38" s="64">
        <f>SUMIFS(OFM!AD:AD,OFM!C:C,C38)</f>
        <v>1702.5</v>
      </c>
      <c r="E38" s="64">
        <f>SUMIFS(FAM!AF:AF,FAM!E:E,C38)</f>
        <v>0</v>
      </c>
      <c r="F38" s="67">
        <f>SUMIFS(B2S!F:F,B2S!C:C,C38)</f>
        <v>0</v>
      </c>
      <c r="G38" s="65">
        <f t="shared" si="3"/>
        <v>1702.5</v>
      </c>
      <c r="H38" s="66">
        <f>SUMIFS(PSP!S:S,PSP!D:D,C38)</f>
        <v>9931.25</v>
      </c>
      <c r="I38" s="65">
        <f t="shared" si="4"/>
        <v>11633.75</v>
      </c>
    </row>
    <row r="39" spans="2:9" ht="15" customHeight="1">
      <c r="B39" s="38">
        <v>32</v>
      </c>
      <c r="C39" s="38" t="s">
        <v>501</v>
      </c>
      <c r="D39" s="64">
        <f>SUMIFS(OFM!AD:AD,OFM!C:C,C39)</f>
        <v>2721</v>
      </c>
      <c r="E39" s="64">
        <f>SUMIFS(FAM!AF:AF,FAM!E:E,C39)</f>
        <v>0</v>
      </c>
      <c r="F39" s="67">
        <f>SUMIFS(B2S!F:F,B2S!C:C,C39)</f>
        <v>0</v>
      </c>
      <c r="G39" s="65">
        <f t="shared" si="3"/>
        <v>2721</v>
      </c>
      <c r="H39" s="66">
        <f>SUMIFS(PSP!S:S,PSP!D:D,C39)</f>
        <v>1433.75</v>
      </c>
      <c r="I39" s="65">
        <f t="shared" si="4"/>
        <v>4154.75</v>
      </c>
    </row>
    <row r="40" spans="2:9" ht="15" customHeight="1">
      <c r="B40" s="38">
        <v>33</v>
      </c>
      <c r="C40" s="38" t="s">
        <v>602</v>
      </c>
      <c r="D40" s="64">
        <f>SUMIFS(OFM!AD:AD,OFM!C:C,C40)</f>
        <v>0</v>
      </c>
      <c r="E40" s="64">
        <f>SUMIFS(FAM!AF:AF,FAM!E:E,C40)</f>
        <v>0</v>
      </c>
      <c r="F40" s="67">
        <f>SUMIFS(B2S!F:F,B2S!C:C,C40)</f>
        <v>0</v>
      </c>
      <c r="G40" s="65">
        <f t="shared" si="3"/>
        <v>0</v>
      </c>
      <c r="H40" s="66">
        <f>SUMIFS(PSP!S:S,PSP!D:D,C40)</f>
        <v>1028.75</v>
      </c>
      <c r="I40" s="65">
        <f t="shared" si="4"/>
        <v>1028.75</v>
      </c>
    </row>
    <row r="41" spans="2:9" ht="15" customHeight="1">
      <c r="B41" s="38">
        <v>34</v>
      </c>
      <c r="C41" s="38" t="s">
        <v>463</v>
      </c>
      <c r="D41" s="64">
        <f>SUMIFS(OFM!AD:AD,OFM!C:C,C41)</f>
        <v>0</v>
      </c>
      <c r="E41" s="64">
        <f>SUMIFS(FAM!AF:AF,FAM!E:E,C41)</f>
        <v>0</v>
      </c>
      <c r="F41" s="67">
        <f>SUMIFS(B2S!F:F,B2S!C:C,C41)</f>
        <v>0</v>
      </c>
      <c r="G41" s="65">
        <f t="shared" si="3"/>
        <v>0</v>
      </c>
      <c r="H41" s="66">
        <f>SUMIFS(PSP!S:S,PSP!D:D,C41)</f>
        <v>12915</v>
      </c>
      <c r="I41" s="65">
        <f t="shared" si="4"/>
        <v>12915</v>
      </c>
    </row>
    <row r="42" spans="2:9" ht="15" customHeight="1">
      <c r="B42" s="38">
        <v>35</v>
      </c>
      <c r="C42" s="38" t="s">
        <v>313</v>
      </c>
      <c r="D42" s="64">
        <f>SUMIFS(OFM!AD:AD,OFM!C:C,C42)</f>
        <v>13617.5</v>
      </c>
      <c r="E42" s="64">
        <f>SUMIFS(FAM!AF:AF,FAM!E:E,C42)</f>
        <v>4907.5</v>
      </c>
      <c r="F42" s="67">
        <f>SUMIFS(B2S!F:F,B2S!C:C,C42)</f>
        <v>0</v>
      </c>
      <c r="G42" s="65">
        <f t="shared" si="3"/>
        <v>18525</v>
      </c>
      <c r="H42" s="66">
        <f>SUMIFS(PSP!S:S,PSP!D:D,C42)</f>
        <v>640</v>
      </c>
      <c r="I42" s="65">
        <f t="shared" si="4"/>
        <v>19165</v>
      </c>
    </row>
    <row r="43" spans="2:9" ht="15" customHeight="1">
      <c r="B43" s="38">
        <v>36</v>
      </c>
      <c r="C43" s="38" t="s">
        <v>552</v>
      </c>
      <c r="D43" s="64">
        <f>SUMIFS(OFM!AD:AD,OFM!C:C,C43)</f>
        <v>0</v>
      </c>
      <c r="E43" s="64">
        <f>SUMIFS(FAM!AF:AF,FAM!E:E,C43)</f>
        <v>17533.25</v>
      </c>
      <c r="F43" s="68">
        <f>SUMIFS(B2S!F:F,B2S!C:C,C43)</f>
        <v>3497</v>
      </c>
      <c r="G43" s="65">
        <f t="shared" si="3"/>
        <v>21030.25</v>
      </c>
      <c r="H43" s="66">
        <f>SUMIFS(PSP!S:S,PSP!D:D,C43)</f>
        <v>231.25</v>
      </c>
      <c r="I43" s="65">
        <f t="shared" si="4"/>
        <v>21261.5</v>
      </c>
    </row>
    <row r="44" spans="2:9" ht="15" customHeight="1">
      <c r="B44" s="38">
        <v>37</v>
      </c>
      <c r="C44" s="38" t="s">
        <v>512</v>
      </c>
      <c r="D44" s="64">
        <f>SUMIFS(OFM!AD:AD,OFM!C:C,C44)</f>
        <v>0</v>
      </c>
      <c r="E44" s="64">
        <f>SUMIFS(FAM!AF:AF,FAM!E:E,C44)</f>
        <v>0</v>
      </c>
      <c r="F44" s="67">
        <f>SUMIFS(B2S!F:F,B2S!C:C,C44)</f>
        <v>0</v>
      </c>
      <c r="G44" s="65">
        <f t="shared" si="3"/>
        <v>0</v>
      </c>
      <c r="H44" s="66">
        <f>SUMIFS(PSP!S:S,PSP!D:D,C44)</f>
        <v>518.75</v>
      </c>
      <c r="I44" s="65">
        <f t="shared" si="4"/>
        <v>518.75</v>
      </c>
    </row>
    <row r="45" spans="2:9" ht="15" customHeight="1">
      <c r="B45" s="38">
        <v>38</v>
      </c>
      <c r="C45" s="38" t="s">
        <v>259</v>
      </c>
      <c r="D45" s="64">
        <f>SUMIFS(OFM!AD:AD,OFM!C:C,C45)</f>
        <v>0</v>
      </c>
      <c r="E45" s="64">
        <f>SUMIFS(FAM!AF:AF,FAM!E:E,C45)</f>
        <v>0</v>
      </c>
      <c r="F45" s="67">
        <f>SUMIFS(B2S!F:F,B2S!C:C,C45)</f>
        <v>0</v>
      </c>
      <c r="G45" s="65">
        <f t="shared" si="3"/>
        <v>0</v>
      </c>
      <c r="H45" s="66">
        <f>SUMIFS(PSP!S:S,PSP!D:D,C45)</f>
        <v>4441.25</v>
      </c>
      <c r="I45" s="65">
        <f t="shared" si="4"/>
        <v>4441.25</v>
      </c>
    </row>
    <row r="46" spans="2:9" ht="15" customHeight="1">
      <c r="B46" s="38">
        <v>39</v>
      </c>
      <c r="C46" s="38" t="s">
        <v>367</v>
      </c>
      <c r="D46" s="64">
        <f>SUMIFS(OFM!AD:AD,OFM!C:C,C46)</f>
        <v>0</v>
      </c>
      <c r="E46" s="64">
        <f>SUMIFS(FAM!AF:AF,FAM!E:E,C46)</f>
        <v>0</v>
      </c>
      <c r="F46" s="67">
        <f>SUMIFS(B2S!F:F,B2S!C:C,C46)</f>
        <v>0</v>
      </c>
      <c r="G46" s="65">
        <f t="shared" si="3"/>
        <v>0</v>
      </c>
      <c r="H46" s="66">
        <f>SUMIFS(PSP!S:S,PSP!D:D,C46)</f>
        <v>1986.25</v>
      </c>
      <c r="I46" s="65">
        <f t="shared" si="4"/>
        <v>1986.25</v>
      </c>
    </row>
    <row r="47" spans="2:9" ht="15" hidden="1" customHeight="1">
      <c r="B47" s="38">
        <v>40</v>
      </c>
      <c r="C47" s="38" t="s">
        <v>933</v>
      </c>
      <c r="D47" s="64">
        <f>SUMIFS(OFM!AD:AD,OFM!C:C,C47)</f>
        <v>0</v>
      </c>
      <c r="E47" s="64">
        <f>SUMIFS(FAM!AF:AF,FAM!E:E,C47)</f>
        <v>0</v>
      </c>
      <c r="F47" s="67">
        <f>SUMIFS(B2S!F:F,B2S!C:C,C47)</f>
        <v>0</v>
      </c>
      <c r="G47" s="65">
        <f t="shared" si="3"/>
        <v>0</v>
      </c>
      <c r="H47" s="66">
        <f>SUMIFS(PSP!S:S,PSP!D:D,C47)</f>
        <v>0</v>
      </c>
      <c r="I47" s="65">
        <f t="shared" si="4"/>
        <v>0</v>
      </c>
    </row>
    <row r="48" spans="2:9" ht="15" customHeight="1">
      <c r="B48" s="38">
        <v>41</v>
      </c>
      <c r="C48" s="38" t="s">
        <v>480</v>
      </c>
      <c r="D48" s="64">
        <f>SUMIFS(OFM!AD:AD,OFM!C:C,C48)</f>
        <v>0</v>
      </c>
      <c r="E48" s="64">
        <f>SUMIFS(FAM!AF:AF,FAM!E:E,C48)</f>
        <v>0</v>
      </c>
      <c r="F48" s="67">
        <f>SUMIFS(B2S!F:F,B2S!C:C,C48)</f>
        <v>0</v>
      </c>
      <c r="G48" s="65">
        <f t="shared" si="3"/>
        <v>0</v>
      </c>
      <c r="H48" s="66">
        <f>SUMIFS(PSP!S:S,PSP!D:D,C48)</f>
        <v>3333.75</v>
      </c>
      <c r="I48" s="65">
        <f t="shared" si="4"/>
        <v>3333.75</v>
      </c>
    </row>
    <row r="49" spans="2:9" ht="15" hidden="1" customHeight="1">
      <c r="B49" s="38">
        <v>42</v>
      </c>
      <c r="C49" s="38" t="s">
        <v>934</v>
      </c>
      <c r="D49" s="64">
        <f>SUMIFS(OFM!AD:AD,OFM!C:C,C49)</f>
        <v>0</v>
      </c>
      <c r="E49" s="64">
        <f>SUMIFS(FAM!AF:AF,FAM!E:E,C49)</f>
        <v>0</v>
      </c>
      <c r="F49" s="67">
        <f>SUMIFS(B2S!F:F,B2S!C:C,C49)</f>
        <v>0</v>
      </c>
      <c r="G49" s="65">
        <f t="shared" si="3"/>
        <v>0</v>
      </c>
      <c r="H49" s="66">
        <f>SUMIFS(PSP!S:S,PSP!D:D,C49)</f>
        <v>0</v>
      </c>
      <c r="I49" s="65">
        <f t="shared" si="4"/>
        <v>0</v>
      </c>
    </row>
    <row r="50" spans="2:9" ht="15" customHeight="1">
      <c r="B50" s="38">
        <v>43</v>
      </c>
      <c r="C50" s="38" t="s">
        <v>515</v>
      </c>
      <c r="D50" s="64">
        <f>SUMIFS(OFM!AD:AD,OFM!C:C,C50)</f>
        <v>0</v>
      </c>
      <c r="E50" s="64">
        <f>SUMIFS(FAM!AF:AF,FAM!E:E,C50)</f>
        <v>0</v>
      </c>
      <c r="F50" s="67">
        <f>SUMIFS(B2S!F:F,B2S!C:C,C50)</f>
        <v>0</v>
      </c>
      <c r="G50" s="65">
        <f t="shared" si="3"/>
        <v>0</v>
      </c>
      <c r="H50" s="66">
        <f>SUMIFS(PSP!S:S,PSP!D:D,C50)</f>
        <v>1455</v>
      </c>
      <c r="I50" s="65">
        <f t="shared" si="4"/>
        <v>1455</v>
      </c>
    </row>
    <row r="51" spans="2:9" ht="15" customHeight="1">
      <c r="B51" s="38">
        <v>44</v>
      </c>
      <c r="C51" s="38" t="s">
        <v>238</v>
      </c>
      <c r="D51" s="64">
        <f>SUMIFS(OFM!AD:AD,OFM!C:C,C51)</f>
        <v>0</v>
      </c>
      <c r="E51" s="64">
        <f>SUMIFS(FAM!AF:AF,FAM!E:E,C51)</f>
        <v>0</v>
      </c>
      <c r="F51" s="67">
        <f>SUMIFS(B2S!F:F,B2S!C:C,C51)</f>
        <v>0</v>
      </c>
      <c r="G51" s="65">
        <f t="shared" si="3"/>
        <v>0</v>
      </c>
      <c r="H51" s="66">
        <f>SUMIFS(PSP!S:S,PSP!D:D,C51)</f>
        <v>47.5</v>
      </c>
      <c r="I51" s="65">
        <f t="shared" si="4"/>
        <v>47.5</v>
      </c>
    </row>
    <row r="52" spans="2:9" ht="15" customHeight="1">
      <c r="B52" s="38">
        <v>45</v>
      </c>
      <c r="C52" s="38" t="s">
        <v>297</v>
      </c>
      <c r="D52" s="64">
        <f>SUMIFS(OFM!AD:AD,OFM!C:C,C52)</f>
        <v>0</v>
      </c>
      <c r="E52" s="64">
        <f>SUMIFS(FAM!AF:AF,FAM!E:E,C52)</f>
        <v>0</v>
      </c>
      <c r="F52" s="67">
        <f>SUMIFS(B2S!F:F,B2S!C:C,C52)</f>
        <v>0</v>
      </c>
      <c r="G52" s="65">
        <f t="shared" si="3"/>
        <v>0</v>
      </c>
      <c r="H52" s="66">
        <f>SUMIFS(PSP!S:S,PSP!D:D,C52)</f>
        <v>5880</v>
      </c>
      <c r="I52" s="65">
        <f t="shared" si="4"/>
        <v>5880</v>
      </c>
    </row>
    <row r="53" spans="2:9" ht="15" customHeight="1">
      <c r="B53" s="38">
        <v>46</v>
      </c>
      <c r="C53" s="38" t="s">
        <v>191</v>
      </c>
      <c r="D53" s="64">
        <f>SUMIFS(OFM!AD:AD,OFM!C:C,C53)</f>
        <v>0</v>
      </c>
      <c r="E53" s="64">
        <f>SUMIFS(FAM!AF:AF,FAM!E:E,C53)</f>
        <v>0</v>
      </c>
      <c r="F53" s="67">
        <f>SUMIFS(B2S!F:F,B2S!C:C,C53)</f>
        <v>0</v>
      </c>
      <c r="G53" s="65">
        <f t="shared" si="3"/>
        <v>0</v>
      </c>
      <c r="H53" s="66">
        <f>SUMIFS(PSP!S:S,PSP!D:D,C53)</f>
        <v>10833.75</v>
      </c>
      <c r="I53" s="65">
        <f t="shared" si="4"/>
        <v>10833.75</v>
      </c>
    </row>
    <row r="54" spans="2:9" ht="15" customHeight="1">
      <c r="B54" s="38">
        <v>47</v>
      </c>
      <c r="C54" s="38" t="s">
        <v>302</v>
      </c>
      <c r="D54" s="64">
        <f>SUMIFS(OFM!AD:AD,OFM!C:C,C54)</f>
        <v>0</v>
      </c>
      <c r="E54" s="64">
        <f>SUMIFS(FAM!AF:AF,FAM!E:E,C54)</f>
        <v>0</v>
      </c>
      <c r="F54" s="67">
        <f>SUMIFS(B2S!F:F,B2S!C:C,C54)</f>
        <v>0</v>
      </c>
      <c r="G54" s="65">
        <f t="shared" si="3"/>
        <v>0</v>
      </c>
      <c r="H54" s="66">
        <f>SUMIFS(PSP!S:S,PSP!D:D,C54)</f>
        <v>3082.5</v>
      </c>
      <c r="I54" s="65">
        <f t="shared" si="4"/>
        <v>3082.5</v>
      </c>
    </row>
    <row r="55" spans="2:9" ht="15" customHeight="1">
      <c r="B55" s="38">
        <v>48</v>
      </c>
      <c r="C55" s="38" t="s">
        <v>16</v>
      </c>
      <c r="D55" s="64">
        <f>SUMIFS(OFM!AD:AD,OFM!C:C,C55)</f>
        <v>30705.5</v>
      </c>
      <c r="E55" s="64">
        <f>SUMIFS(FAM!AF:AF,FAM!E:E,C55)</f>
        <v>30323.75</v>
      </c>
      <c r="F55" s="67">
        <f>SUMIFS(B2S!F:F,B2S!C:C,C55)</f>
        <v>0</v>
      </c>
      <c r="G55" s="65">
        <f t="shared" si="3"/>
        <v>61029.25</v>
      </c>
      <c r="H55" s="66">
        <f>SUMIFS(PSP!S:S,PSP!D:D,C55)</f>
        <v>10875</v>
      </c>
      <c r="I55" s="65">
        <f t="shared" si="4"/>
        <v>71904.25</v>
      </c>
    </row>
    <row r="56" spans="2:9" ht="15" hidden="1" customHeight="1">
      <c r="B56" s="38">
        <v>49</v>
      </c>
      <c r="C56" s="38" t="s">
        <v>935</v>
      </c>
      <c r="D56" s="64">
        <f>SUMIFS(OFM!AD:AD,OFM!C:C,C56)</f>
        <v>0</v>
      </c>
      <c r="E56" s="64">
        <f>SUMIFS(FAM!AF:AF,FAM!E:E,C56)</f>
        <v>0</v>
      </c>
      <c r="F56" s="67">
        <f>SUMIFS(B2S!F:F,B2S!C:C,C56)</f>
        <v>0</v>
      </c>
      <c r="G56" s="65">
        <f t="shared" si="3"/>
        <v>0</v>
      </c>
      <c r="H56" s="66">
        <f>SUMIFS(PSP!S:S,PSP!D:D,C56)</f>
        <v>0</v>
      </c>
      <c r="I56" s="65">
        <f t="shared" si="4"/>
        <v>0</v>
      </c>
    </row>
    <row r="57" spans="2:9" ht="15" customHeight="1">
      <c r="B57" s="38">
        <v>50</v>
      </c>
      <c r="C57" s="38" t="s">
        <v>66</v>
      </c>
      <c r="D57" s="64">
        <f>SUMIFS(OFM!AD:AD,OFM!C:C,C57)</f>
        <v>0</v>
      </c>
      <c r="E57" s="64">
        <f>SUMIFS(FAM!AF:AF,FAM!E:E,C57)</f>
        <v>2915</v>
      </c>
      <c r="F57" s="67">
        <f>SUMIFS(B2S!F:F,B2S!C:C,C57)</f>
        <v>0</v>
      </c>
      <c r="G57" s="65">
        <f t="shared" si="3"/>
        <v>2915</v>
      </c>
      <c r="H57" s="66">
        <f>SUMIFS(PSP!S:S,PSP!D:D,C57)</f>
        <v>4652.5</v>
      </c>
      <c r="I57" s="65">
        <f t="shared" si="4"/>
        <v>7567.5</v>
      </c>
    </row>
    <row r="58" spans="2:9" ht="15" customHeight="1">
      <c r="B58" s="38">
        <v>51</v>
      </c>
      <c r="C58" s="38" t="s">
        <v>123</v>
      </c>
      <c r="D58" s="64">
        <f>SUMIFS(OFM!AD:AD,OFM!C:C,C58)</f>
        <v>0</v>
      </c>
      <c r="E58" s="64">
        <f>SUMIFS(FAM!AF:AF,FAM!E:E,C58)</f>
        <v>26647</v>
      </c>
      <c r="F58" s="67">
        <f>SUMIFS(B2S!F:F,B2S!C:C,C58)</f>
        <v>0</v>
      </c>
      <c r="G58" s="65">
        <f t="shared" si="3"/>
        <v>26647</v>
      </c>
      <c r="H58" s="66">
        <f>SUMIFS(PSP!S:S,PSP!D:D,C58)</f>
        <v>8555</v>
      </c>
      <c r="I58" s="65">
        <f t="shared" si="4"/>
        <v>35202</v>
      </c>
    </row>
    <row r="59" spans="2:9" ht="15" customHeight="1">
      <c r="B59" s="38">
        <v>52</v>
      </c>
      <c r="C59" s="38" t="s">
        <v>207</v>
      </c>
      <c r="D59" s="64">
        <f>SUMIFS(OFM!AD:AD,OFM!C:C,C59)</f>
        <v>0</v>
      </c>
      <c r="E59" s="64">
        <f>SUMIFS(FAM!AF:AF,FAM!E:E,C59)</f>
        <v>0</v>
      </c>
      <c r="F59" s="67">
        <f>SUMIFS(B2S!F:F,B2S!C:C,C59)</f>
        <v>0</v>
      </c>
      <c r="G59" s="65">
        <f t="shared" si="3"/>
        <v>0</v>
      </c>
      <c r="H59" s="66">
        <f>SUMIFS(PSP!S:S,PSP!D:D,C59)</f>
        <v>0</v>
      </c>
      <c r="I59" s="65">
        <f t="shared" si="4"/>
        <v>0</v>
      </c>
    </row>
    <row r="60" spans="2:9" ht="15" customHeight="1">
      <c r="B60" s="38">
        <v>53</v>
      </c>
      <c r="C60" s="38" t="s">
        <v>637</v>
      </c>
      <c r="D60" s="64">
        <f>SUMIFS(OFM!AD:AD,OFM!C:C,C60)</f>
        <v>0</v>
      </c>
      <c r="E60" s="64">
        <f>SUMIFS(FAM!AF:AF,FAM!E:E,C60)</f>
        <v>0</v>
      </c>
      <c r="F60" s="67">
        <f>SUMIFS(B2S!F:F,B2S!C:C,C60)</f>
        <v>0</v>
      </c>
      <c r="G60" s="65">
        <f t="shared" si="3"/>
        <v>0</v>
      </c>
      <c r="H60" s="66">
        <f>SUMIFS(PSP!S:S,PSP!D:D,C60)</f>
        <v>961.25</v>
      </c>
      <c r="I60" s="65">
        <f t="shared" si="4"/>
        <v>961.25</v>
      </c>
    </row>
    <row r="61" spans="2:9" ht="15" customHeight="1">
      <c r="B61" s="38">
        <v>54</v>
      </c>
      <c r="C61" s="38" t="s">
        <v>261</v>
      </c>
      <c r="D61" s="64">
        <f>SUMIFS(OFM!AD:AD,OFM!C:C,C61)</f>
        <v>0</v>
      </c>
      <c r="E61" s="64">
        <f>SUMIFS(FAM!AF:AF,FAM!E:E,C61)</f>
        <v>0</v>
      </c>
      <c r="F61" s="67">
        <f>SUMIFS(B2S!F:F,B2S!C:C,C61)</f>
        <v>0</v>
      </c>
      <c r="G61" s="65">
        <f t="shared" si="3"/>
        <v>0</v>
      </c>
      <c r="H61" s="66">
        <f>SUMIFS(PSP!S:S,PSP!D:D,C61)</f>
        <v>2042.5</v>
      </c>
      <c r="I61" s="65">
        <f t="shared" si="4"/>
        <v>2042.5</v>
      </c>
    </row>
    <row r="62" spans="2:9" ht="15" customHeight="1">
      <c r="B62" s="38">
        <v>55</v>
      </c>
      <c r="C62" s="38" t="s">
        <v>58</v>
      </c>
      <c r="D62" s="64">
        <f>SUMIFS(OFM!AD:AD,OFM!C:C,C62)</f>
        <v>0</v>
      </c>
      <c r="E62" s="64">
        <f>SUMIFS(FAM!AF:AF,FAM!E:E,C62)</f>
        <v>10426</v>
      </c>
      <c r="F62" s="67">
        <f>SUMIFS(B2S!F:F,B2S!C:C,C62)</f>
        <v>0</v>
      </c>
      <c r="G62" s="65">
        <f t="shared" si="3"/>
        <v>10426</v>
      </c>
      <c r="H62" s="66">
        <f>SUMIFS(PSP!S:S,PSP!D:D,C62)</f>
        <v>5598.75</v>
      </c>
      <c r="I62" s="65">
        <f t="shared" si="4"/>
        <v>16024.75</v>
      </c>
    </row>
    <row r="63" spans="2:9" ht="15" customHeight="1">
      <c r="B63" s="38">
        <v>56</v>
      </c>
      <c r="C63" s="38" t="s">
        <v>21</v>
      </c>
      <c r="D63" s="64">
        <f>SUMIFS(OFM!AD:AD,OFM!C:C,C63)</f>
        <v>0</v>
      </c>
      <c r="E63" s="64">
        <f>SUMIFS(FAM!AF:AF,FAM!E:E,C63)</f>
        <v>17282.5</v>
      </c>
      <c r="F63" s="67">
        <f>SUMIFS(B2S!F:F,B2S!C:C,C63)</f>
        <v>0</v>
      </c>
      <c r="G63" s="65">
        <f t="shared" si="3"/>
        <v>17282.5</v>
      </c>
      <c r="H63" s="66">
        <f>SUMIFS(PSP!S:S,PSP!D:D,C63)</f>
        <v>0</v>
      </c>
      <c r="I63" s="65">
        <f t="shared" si="4"/>
        <v>17282.5</v>
      </c>
    </row>
    <row r="64" spans="2:9" ht="15" hidden="1" customHeight="1">
      <c r="B64" s="38">
        <v>57</v>
      </c>
      <c r="C64" s="38" t="s">
        <v>936</v>
      </c>
      <c r="D64" s="64">
        <f>SUMIFS(OFM!AD:AD,OFM!C:C,C64)</f>
        <v>0</v>
      </c>
      <c r="E64" s="64">
        <f>SUMIFS(FAM!AF:AF,FAM!E:E,C64)</f>
        <v>0</v>
      </c>
      <c r="F64" s="67">
        <f>SUMIFS(B2S!F:F,B2S!C:C,C64)</f>
        <v>0</v>
      </c>
      <c r="G64" s="65">
        <f t="shared" si="3"/>
        <v>0</v>
      </c>
      <c r="H64" s="66">
        <f>SUMIFS(PSP!S:S,PSP!D:D,C64)</f>
        <v>0</v>
      </c>
      <c r="I64" s="65">
        <f t="shared" si="4"/>
        <v>0</v>
      </c>
    </row>
    <row r="65" spans="2:9" ht="15" hidden="1" customHeight="1">
      <c r="B65" s="38">
        <v>58</v>
      </c>
      <c r="C65" s="38" t="s">
        <v>937</v>
      </c>
      <c r="D65" s="64">
        <f>SUMIFS(OFM!AD:AD,OFM!C:C,C65)</f>
        <v>0</v>
      </c>
      <c r="E65" s="64">
        <f>SUMIFS(FAM!AF:AF,FAM!E:E,C65)</f>
        <v>0</v>
      </c>
      <c r="F65" s="67">
        <f>SUMIFS(B2S!F:F,B2S!C:C,C65)</f>
        <v>0</v>
      </c>
      <c r="G65" s="65">
        <f t="shared" si="3"/>
        <v>0</v>
      </c>
      <c r="H65" s="66">
        <f>SUMIFS(PSP!S:S,PSP!D:D,C65)</f>
        <v>0</v>
      </c>
      <c r="I65" s="65">
        <f t="shared" si="4"/>
        <v>0</v>
      </c>
    </row>
    <row r="66" spans="2:9" ht="15" hidden="1" customHeight="1">
      <c r="B66" s="38">
        <v>59</v>
      </c>
      <c r="C66" s="38" t="s">
        <v>938</v>
      </c>
      <c r="D66" s="64">
        <f>SUMIFS(OFM!AD:AD,OFM!C:C,C66)</f>
        <v>0</v>
      </c>
      <c r="E66" s="64">
        <f>SUMIFS(FAM!AF:AF,FAM!E:E,C66)</f>
        <v>0</v>
      </c>
      <c r="F66" s="67">
        <f>SUMIFS(B2S!F:F,B2S!C:C,C66)</f>
        <v>0</v>
      </c>
      <c r="G66" s="65">
        <f t="shared" si="3"/>
        <v>0</v>
      </c>
      <c r="H66" s="66">
        <f>SUMIFS(PSP!S:S,PSP!D:D,C66)</f>
        <v>0</v>
      </c>
      <c r="I66" s="65">
        <f t="shared" si="4"/>
        <v>0</v>
      </c>
    </row>
    <row r="67" spans="2:9" ht="15" hidden="1" customHeight="1">
      <c r="B67" s="38">
        <v>60</v>
      </c>
      <c r="C67" s="38" t="s">
        <v>939</v>
      </c>
      <c r="D67" s="64">
        <f>SUMIFS(OFM!AD:AD,OFM!C:C,C67)</f>
        <v>0</v>
      </c>
      <c r="E67" s="64">
        <f>SUMIFS(FAM!AF:AF,FAM!E:E,C67)</f>
        <v>0</v>
      </c>
      <c r="F67" s="67">
        <f>SUMIFS(B2S!F:F,B2S!C:C,C67)</f>
        <v>0</v>
      </c>
      <c r="G67" s="65">
        <f t="shared" si="3"/>
        <v>0</v>
      </c>
      <c r="H67" s="66">
        <f>SUMIFS(PSP!S:S,PSP!D:D,C67)</f>
        <v>0</v>
      </c>
      <c r="I67" s="65">
        <f t="shared" si="4"/>
        <v>0</v>
      </c>
    </row>
    <row r="68" spans="2:9" ht="15" hidden="1" customHeight="1">
      <c r="B68" s="38">
        <v>61</v>
      </c>
      <c r="C68" s="38" t="s">
        <v>940</v>
      </c>
      <c r="D68" s="64">
        <f>SUMIFS(OFM!AD:AD,OFM!C:C,C68)</f>
        <v>0</v>
      </c>
      <c r="E68" s="64">
        <f>SUMIFS(FAM!AF:AF,FAM!E:E,C68)</f>
        <v>0</v>
      </c>
      <c r="F68" s="67">
        <f>SUMIFS(B2S!F:F,B2S!C:C,C68)</f>
        <v>0</v>
      </c>
      <c r="G68" s="65">
        <f t="shared" si="3"/>
        <v>0</v>
      </c>
      <c r="H68" s="66">
        <f>SUMIFS(PSP!S:S,PSP!D:D,C68)</f>
        <v>0</v>
      </c>
      <c r="I68" s="65">
        <f t="shared" si="4"/>
        <v>0</v>
      </c>
    </row>
    <row r="69" spans="2:9" ht="15" hidden="1" customHeight="1">
      <c r="B69" s="38">
        <v>62</v>
      </c>
      <c r="C69" s="38" t="s">
        <v>581</v>
      </c>
      <c r="D69" s="64">
        <f>SUMIFS(OFM!AD:AD,OFM!C:C,C69)</f>
        <v>0</v>
      </c>
      <c r="E69" s="64">
        <f>SUMIFS(FAM!AF:AF,FAM!E:E,C69)</f>
        <v>0</v>
      </c>
      <c r="F69" s="67">
        <f>SUMIFS(B2S!F:F,B2S!C:C,C69)</f>
        <v>0</v>
      </c>
      <c r="G69" s="65">
        <f t="shared" si="3"/>
        <v>0</v>
      </c>
      <c r="H69" s="66">
        <f>SUMIFS(PSP!S:S,PSP!D:D,C69)</f>
        <v>0</v>
      </c>
      <c r="I69" s="65">
        <f t="shared" si="4"/>
        <v>0</v>
      </c>
    </row>
    <row r="70" spans="2:9" ht="15" hidden="1" customHeight="1">
      <c r="B70" s="38">
        <v>63</v>
      </c>
      <c r="C70" s="38" t="s">
        <v>941</v>
      </c>
      <c r="D70" s="64">
        <f>SUMIFS(OFM!AD:AD,OFM!C:C,C70)</f>
        <v>0</v>
      </c>
      <c r="E70" s="64">
        <f>SUMIFS(FAM!AF:AF,FAM!E:E,C70)</f>
        <v>0</v>
      </c>
      <c r="F70" s="67">
        <f>SUMIFS(B2S!F:F,B2S!C:C,C70)</f>
        <v>0</v>
      </c>
      <c r="G70" s="65">
        <f t="shared" si="3"/>
        <v>0</v>
      </c>
      <c r="H70" s="66">
        <f>SUMIFS(PSP!S:S,PSP!D:D,C70)</f>
        <v>0</v>
      </c>
      <c r="I70" s="65">
        <f t="shared" si="4"/>
        <v>0</v>
      </c>
    </row>
    <row r="71" spans="2:9" ht="15" hidden="1" customHeight="1">
      <c r="B71" s="38">
        <v>64</v>
      </c>
      <c r="C71" s="38" t="s">
        <v>942</v>
      </c>
      <c r="D71" s="64">
        <f>SUMIFS(OFM!AD:AD,OFM!C:C,C71)</f>
        <v>0</v>
      </c>
      <c r="E71" s="64">
        <f>SUMIFS(FAM!AF:AF,FAM!E:E,C71)</f>
        <v>0</v>
      </c>
      <c r="F71" s="67">
        <f>SUMIFS(B2S!F:F,B2S!C:C,C71)</f>
        <v>0</v>
      </c>
      <c r="G71" s="65">
        <f t="shared" si="3"/>
        <v>0</v>
      </c>
      <c r="H71" s="66">
        <f>SUMIFS(PSP!S:S,PSP!D:D,C71)</f>
        <v>0</v>
      </c>
      <c r="I71" s="65">
        <f t="shared" si="4"/>
        <v>0</v>
      </c>
    </row>
    <row r="72" spans="2:9" ht="15" hidden="1" customHeight="1">
      <c r="B72" s="38">
        <v>65</v>
      </c>
      <c r="C72" s="38" t="s">
        <v>943</v>
      </c>
      <c r="D72" s="64">
        <f>SUMIFS(OFM!AD:AD,OFM!C:C,C72)</f>
        <v>0</v>
      </c>
      <c r="E72" s="64">
        <f>SUMIFS(FAM!AF:AF,FAM!E:E,C72)</f>
        <v>0</v>
      </c>
      <c r="F72" s="67">
        <f>SUMIFS(B2S!F:F,B2S!C:C,C72)</f>
        <v>0</v>
      </c>
      <c r="G72" s="65">
        <f t="shared" si="3"/>
        <v>0</v>
      </c>
      <c r="H72" s="66">
        <f>SUMIFS(PSP!S:S,PSP!D:D,C72)</f>
        <v>0</v>
      </c>
      <c r="I72" s="65">
        <f t="shared" si="4"/>
        <v>0</v>
      </c>
    </row>
    <row r="73" spans="2:9" ht="15" hidden="1" customHeight="1">
      <c r="B73" s="38">
        <v>66</v>
      </c>
      <c r="C73" s="38" t="s">
        <v>944</v>
      </c>
      <c r="D73" s="64">
        <f>SUMIFS(OFM!AD:AD,OFM!C:C,C73)</f>
        <v>0</v>
      </c>
      <c r="E73" s="64">
        <f>SUMIFS(FAM!AF:AF,FAM!E:E,C73)</f>
        <v>0</v>
      </c>
      <c r="F73" s="67">
        <f>SUMIFS(B2S!F:F,B2S!C:C,C73)</f>
        <v>0</v>
      </c>
      <c r="G73" s="65">
        <f t="shared" si="3"/>
        <v>0</v>
      </c>
      <c r="H73" s="66">
        <f>SUMIFS(PSP!S:S,PSP!D:D,C73)</f>
        <v>0</v>
      </c>
      <c r="I73" s="65">
        <f t="shared" si="4"/>
        <v>0</v>
      </c>
    </row>
    <row r="74" spans="2:9" ht="15" hidden="1" customHeight="1">
      <c r="B74" s="38">
        <v>67</v>
      </c>
      <c r="C74" s="38" t="s">
        <v>945</v>
      </c>
      <c r="D74" s="64">
        <f>SUMIFS(OFM!AD:AD,OFM!C:C,C74)</f>
        <v>0</v>
      </c>
      <c r="E74" s="64">
        <f>SUMIFS(FAM!AF:AF,FAM!E:E,C74)</f>
        <v>0</v>
      </c>
      <c r="F74" s="67">
        <f>SUMIFS(B2S!F:F,B2S!C:C,C74)</f>
        <v>0</v>
      </c>
      <c r="G74" s="65">
        <f t="shared" ref="G74:G137" si="5">SUM(D74:F74)</f>
        <v>0</v>
      </c>
      <c r="H74" s="66">
        <f>SUMIFS(PSP!S:S,PSP!D:D,C74)</f>
        <v>0</v>
      </c>
      <c r="I74" s="65">
        <f t="shared" ref="I74:I137" si="6">SUM(G74:H74)</f>
        <v>0</v>
      </c>
    </row>
    <row r="75" spans="2:9" ht="15" hidden="1" customHeight="1">
      <c r="B75" s="38">
        <v>68</v>
      </c>
      <c r="C75" s="38" t="s">
        <v>946</v>
      </c>
      <c r="D75" s="64">
        <f>SUMIFS(OFM!AD:AD,OFM!C:C,C75)</f>
        <v>0</v>
      </c>
      <c r="E75" s="64">
        <f>SUMIFS(FAM!AF:AF,FAM!E:E,C75)</f>
        <v>0</v>
      </c>
      <c r="F75" s="67">
        <f>SUMIFS(B2S!F:F,B2S!C:C,C75)</f>
        <v>0</v>
      </c>
      <c r="G75" s="65">
        <f t="shared" si="5"/>
        <v>0</v>
      </c>
      <c r="H75" s="66">
        <f>SUMIFS(PSP!S:S,PSP!D:D,C75)</f>
        <v>0</v>
      </c>
      <c r="I75" s="65">
        <f t="shared" si="6"/>
        <v>0</v>
      </c>
    </row>
    <row r="76" spans="2:9" ht="15" hidden="1" customHeight="1">
      <c r="B76" s="38">
        <v>69</v>
      </c>
      <c r="C76" s="38" t="s">
        <v>947</v>
      </c>
      <c r="D76" s="64">
        <f>SUMIFS(OFM!AD:AD,OFM!C:C,C76)</f>
        <v>0</v>
      </c>
      <c r="E76" s="64">
        <f>SUMIFS(FAM!AF:AF,FAM!E:E,C76)</f>
        <v>0</v>
      </c>
      <c r="F76" s="67">
        <f>SUMIFS(B2S!F:F,B2S!C:C,C76)</f>
        <v>0</v>
      </c>
      <c r="G76" s="65">
        <f t="shared" si="5"/>
        <v>0</v>
      </c>
      <c r="H76" s="66">
        <f>SUMIFS(PSP!S:S,PSP!D:D,C76)</f>
        <v>0</v>
      </c>
      <c r="I76" s="65">
        <f t="shared" si="6"/>
        <v>0</v>
      </c>
    </row>
    <row r="77" spans="2:9" ht="15" hidden="1" customHeight="1">
      <c r="B77" s="38">
        <v>70</v>
      </c>
      <c r="C77" s="38" t="s">
        <v>948</v>
      </c>
      <c r="D77" s="64">
        <f>SUMIFS(OFM!AD:AD,OFM!C:C,C77)</f>
        <v>0</v>
      </c>
      <c r="E77" s="64">
        <f>SUMIFS(FAM!AF:AF,FAM!E:E,C77)</f>
        <v>0</v>
      </c>
      <c r="F77" s="67">
        <f>SUMIFS(B2S!F:F,B2S!C:C,C77)</f>
        <v>0</v>
      </c>
      <c r="G77" s="65">
        <f t="shared" si="5"/>
        <v>0</v>
      </c>
      <c r="H77" s="66">
        <f>SUMIFS(PSP!S:S,PSP!D:D,C77)</f>
        <v>0</v>
      </c>
      <c r="I77" s="65">
        <f t="shared" si="6"/>
        <v>0</v>
      </c>
    </row>
    <row r="78" spans="2:9" ht="15" hidden="1" customHeight="1">
      <c r="B78" s="38">
        <v>71</v>
      </c>
      <c r="C78" s="38" t="s">
        <v>949</v>
      </c>
      <c r="D78" s="64">
        <f>SUMIFS(OFM!AD:AD,OFM!C:C,C78)</f>
        <v>0</v>
      </c>
      <c r="E78" s="64">
        <f>SUMIFS(FAM!AF:AF,FAM!E:E,C78)</f>
        <v>0</v>
      </c>
      <c r="F78" s="67">
        <f>SUMIFS(B2S!F:F,B2S!C:C,C78)</f>
        <v>0</v>
      </c>
      <c r="G78" s="65">
        <f t="shared" si="5"/>
        <v>0</v>
      </c>
      <c r="H78" s="66">
        <f>SUMIFS(PSP!S:S,PSP!D:D,C78)</f>
        <v>0</v>
      </c>
      <c r="I78" s="65">
        <f t="shared" si="6"/>
        <v>0</v>
      </c>
    </row>
    <row r="79" spans="2:9" ht="15" customHeight="1">
      <c r="B79" s="38">
        <v>72</v>
      </c>
      <c r="C79" s="38" t="s">
        <v>222</v>
      </c>
      <c r="D79" s="64">
        <f>SUMIFS(OFM!AD:AD,OFM!C:C,C79)</f>
        <v>0</v>
      </c>
      <c r="E79" s="64">
        <f>SUMIFS(FAM!AF:AF,FAM!E:E,C79)</f>
        <v>0</v>
      </c>
      <c r="F79" s="67">
        <f>SUMIFS(B2S!F:F,B2S!C:C,C79)</f>
        <v>0</v>
      </c>
      <c r="G79" s="65">
        <f t="shared" si="5"/>
        <v>0</v>
      </c>
      <c r="H79" s="66">
        <f>SUMIFS(PSP!S:S,PSP!D:D,C79)</f>
        <v>1166.25</v>
      </c>
      <c r="I79" s="65">
        <f t="shared" si="6"/>
        <v>1166.25</v>
      </c>
    </row>
    <row r="80" spans="2:9" ht="15" hidden="1" customHeight="1">
      <c r="B80" s="38">
        <v>73</v>
      </c>
      <c r="C80" s="38" t="s">
        <v>950</v>
      </c>
      <c r="D80" s="64">
        <f>SUMIFS(OFM!AD:AD,OFM!C:C,C80)</f>
        <v>0</v>
      </c>
      <c r="E80" s="64">
        <f>SUMIFS(FAM!AF:AF,FAM!E:E,C80)</f>
        <v>0</v>
      </c>
      <c r="F80" s="67">
        <f>SUMIFS(B2S!F:F,B2S!C:C,C80)</f>
        <v>0</v>
      </c>
      <c r="G80" s="65">
        <f t="shared" si="5"/>
        <v>0</v>
      </c>
      <c r="H80" s="66">
        <f>SUMIFS(PSP!S:S,PSP!D:D,C80)</f>
        <v>0</v>
      </c>
      <c r="I80" s="65">
        <f t="shared" si="6"/>
        <v>0</v>
      </c>
    </row>
    <row r="81" spans="2:9" ht="15" hidden="1" customHeight="1">
      <c r="B81" s="38">
        <v>74</v>
      </c>
      <c r="C81" s="38" t="s">
        <v>951</v>
      </c>
      <c r="D81" s="64">
        <f>SUMIFS(OFM!AD:AD,OFM!C:C,C81)</f>
        <v>0</v>
      </c>
      <c r="E81" s="64">
        <f>SUMIFS(FAM!AF:AF,FAM!E:E,C81)</f>
        <v>0</v>
      </c>
      <c r="F81" s="67">
        <f>SUMIFS(B2S!F:F,B2S!C:C,C81)</f>
        <v>0</v>
      </c>
      <c r="G81" s="65">
        <f t="shared" si="5"/>
        <v>0</v>
      </c>
      <c r="H81" s="66">
        <f>SUMIFS(PSP!S:S,PSP!D:D,C81)</f>
        <v>0</v>
      </c>
      <c r="I81" s="65">
        <f t="shared" si="6"/>
        <v>0</v>
      </c>
    </row>
    <row r="82" spans="2:9" ht="15" customHeight="1">
      <c r="B82" s="38">
        <v>75</v>
      </c>
      <c r="C82" s="38" t="s">
        <v>390</v>
      </c>
      <c r="D82" s="64">
        <f>SUMIFS(OFM!AD:AD,OFM!C:C,C82)</f>
        <v>0</v>
      </c>
      <c r="E82" s="64">
        <f>SUMIFS(FAM!AF:AF,FAM!E:E,C82)</f>
        <v>0</v>
      </c>
      <c r="F82" s="67">
        <f>SUMIFS(B2S!F:F,B2S!C:C,C82)</f>
        <v>0</v>
      </c>
      <c r="G82" s="65">
        <f t="shared" si="5"/>
        <v>0</v>
      </c>
      <c r="H82" s="66">
        <f>SUMIFS(PSP!S:S,PSP!D:D,C82)</f>
        <v>8501.25</v>
      </c>
      <c r="I82" s="65">
        <f t="shared" si="6"/>
        <v>8501.25</v>
      </c>
    </row>
    <row r="83" spans="2:9" ht="15" customHeight="1">
      <c r="B83" s="38">
        <v>76</v>
      </c>
      <c r="C83" s="38" t="s">
        <v>322</v>
      </c>
      <c r="D83" s="64">
        <f>SUMIFS(OFM!AD:AD,OFM!C:C,C83)</f>
        <v>0</v>
      </c>
      <c r="E83" s="64">
        <f>SUMIFS(FAM!AF:AF,FAM!E:E,C83)</f>
        <v>0</v>
      </c>
      <c r="F83" s="67">
        <f>SUMIFS(B2S!F:F,B2S!C:C,C83)</f>
        <v>0</v>
      </c>
      <c r="G83" s="65">
        <f t="shared" si="5"/>
        <v>0</v>
      </c>
      <c r="H83" s="66">
        <f>SUMIFS(PSP!S:S,PSP!D:D,C83)</f>
        <v>5312.5</v>
      </c>
      <c r="I83" s="65">
        <f t="shared" si="6"/>
        <v>5312.5</v>
      </c>
    </row>
    <row r="84" spans="2:9" ht="15" hidden="1" customHeight="1">
      <c r="B84" s="38">
        <v>77</v>
      </c>
      <c r="C84" s="38" t="s">
        <v>952</v>
      </c>
      <c r="D84" s="64">
        <f>SUMIFS(OFM!AD:AD,OFM!C:C,C84)</f>
        <v>0</v>
      </c>
      <c r="E84" s="64">
        <f>SUMIFS(FAM!AF:AF,FAM!E:E,C84)</f>
        <v>0</v>
      </c>
      <c r="F84" s="67">
        <f>SUMIFS(B2S!F:F,B2S!C:C,C84)</f>
        <v>0</v>
      </c>
      <c r="G84" s="65">
        <f t="shared" si="5"/>
        <v>0</v>
      </c>
      <c r="H84" s="66">
        <f>SUMIFS(PSP!S:S,PSP!D:D,C84)</f>
        <v>0</v>
      </c>
      <c r="I84" s="65">
        <f t="shared" si="6"/>
        <v>0</v>
      </c>
    </row>
    <row r="85" spans="2:9" ht="15" customHeight="1">
      <c r="B85" s="38">
        <v>78</v>
      </c>
      <c r="C85" s="38" t="s">
        <v>372</v>
      </c>
      <c r="D85" s="64">
        <f>SUMIFS(OFM!AD:AD,OFM!C:C,C85)</f>
        <v>0</v>
      </c>
      <c r="E85" s="64">
        <f>SUMIFS(FAM!AF:AF,FAM!E:E,C85)</f>
        <v>0</v>
      </c>
      <c r="F85" s="67">
        <f>SUMIFS(B2S!F:F,B2S!C:C,C85)</f>
        <v>0</v>
      </c>
      <c r="G85" s="65">
        <f t="shared" si="5"/>
        <v>0</v>
      </c>
      <c r="H85" s="66">
        <f>SUMIFS(PSP!S:S,PSP!D:D,C85)</f>
        <v>3361.25</v>
      </c>
      <c r="I85" s="65">
        <f t="shared" si="6"/>
        <v>3361.25</v>
      </c>
    </row>
    <row r="86" spans="2:9" ht="15" hidden="1" customHeight="1">
      <c r="B86" s="38">
        <v>79</v>
      </c>
      <c r="C86" s="38" t="s">
        <v>953</v>
      </c>
      <c r="D86" s="64">
        <f>SUMIFS(OFM!AD:AD,OFM!C:C,C86)</f>
        <v>0</v>
      </c>
      <c r="E86" s="64">
        <f>SUMIFS(FAM!AF:AF,FAM!E:E,C86)</f>
        <v>0</v>
      </c>
      <c r="F86" s="67">
        <f>SUMIFS(B2S!F:F,B2S!C:C,C86)</f>
        <v>0</v>
      </c>
      <c r="G86" s="65">
        <f t="shared" si="5"/>
        <v>0</v>
      </c>
      <c r="H86" s="66">
        <f>SUMIFS(PSP!S:S,PSP!D:D,C86)</f>
        <v>0</v>
      </c>
      <c r="I86" s="65">
        <f t="shared" si="6"/>
        <v>0</v>
      </c>
    </row>
    <row r="87" spans="2:9" ht="15" hidden="1" customHeight="1">
      <c r="B87" s="38">
        <v>80</v>
      </c>
      <c r="C87" s="38" t="s">
        <v>954</v>
      </c>
      <c r="D87" s="64">
        <f>SUMIFS(OFM!AD:AD,OFM!C:C,C87)</f>
        <v>0</v>
      </c>
      <c r="E87" s="64">
        <f>SUMIFS(FAM!AF:AF,FAM!E:E,C87)</f>
        <v>0</v>
      </c>
      <c r="F87" s="67">
        <f>SUMIFS(B2S!F:F,B2S!C:C,C87)</f>
        <v>0</v>
      </c>
      <c r="G87" s="65">
        <f t="shared" si="5"/>
        <v>0</v>
      </c>
      <c r="H87" s="66">
        <f>SUMIFS(PSP!S:S,PSP!D:D,C87)</f>
        <v>0</v>
      </c>
      <c r="I87" s="65">
        <f t="shared" si="6"/>
        <v>0</v>
      </c>
    </row>
    <row r="88" spans="2:9" ht="15" hidden="1" customHeight="1">
      <c r="B88" s="38">
        <v>81</v>
      </c>
      <c r="C88" s="38" t="s">
        <v>955</v>
      </c>
      <c r="D88" s="64">
        <f>SUMIFS(OFM!AD:AD,OFM!C:C,C88)</f>
        <v>0</v>
      </c>
      <c r="E88" s="64">
        <f>SUMIFS(FAM!AF:AF,FAM!E:E,C88)</f>
        <v>0</v>
      </c>
      <c r="F88" s="67">
        <f>SUMIFS(B2S!F:F,B2S!C:C,C88)</f>
        <v>0</v>
      </c>
      <c r="G88" s="65">
        <f t="shared" si="5"/>
        <v>0</v>
      </c>
      <c r="H88" s="66">
        <f>SUMIFS(PSP!S:S,PSP!D:D,C88)</f>
        <v>0</v>
      </c>
      <c r="I88" s="65">
        <f t="shared" si="6"/>
        <v>0</v>
      </c>
    </row>
    <row r="89" spans="2:9" ht="15" hidden="1" customHeight="1">
      <c r="B89" s="38">
        <v>82</v>
      </c>
      <c r="C89" s="38" t="s">
        <v>956</v>
      </c>
      <c r="D89" s="64">
        <f>SUMIFS(OFM!AD:AD,OFM!C:C,C89)</f>
        <v>0</v>
      </c>
      <c r="E89" s="64">
        <f>SUMIFS(FAM!AF:AF,FAM!E:E,C89)</f>
        <v>0</v>
      </c>
      <c r="F89" s="67">
        <f>SUMIFS(B2S!F:F,B2S!C:C,C89)</f>
        <v>0</v>
      </c>
      <c r="G89" s="65">
        <f t="shared" si="5"/>
        <v>0</v>
      </c>
      <c r="H89" s="66">
        <f>SUMIFS(PSP!S:S,PSP!D:D,C89)</f>
        <v>0</v>
      </c>
      <c r="I89" s="65">
        <f t="shared" si="6"/>
        <v>0</v>
      </c>
    </row>
    <row r="90" spans="2:9" ht="15" hidden="1" customHeight="1">
      <c r="B90" s="38">
        <v>83</v>
      </c>
      <c r="C90" s="38" t="s">
        <v>957</v>
      </c>
      <c r="D90" s="64">
        <f>SUMIFS(OFM!AD:AD,OFM!C:C,C90)</f>
        <v>0</v>
      </c>
      <c r="E90" s="64">
        <f>SUMIFS(FAM!AF:AF,FAM!E:E,C90)</f>
        <v>0</v>
      </c>
      <c r="F90" s="67">
        <f>SUMIFS(B2S!F:F,B2S!C:C,C90)</f>
        <v>0</v>
      </c>
      <c r="G90" s="65">
        <f t="shared" si="5"/>
        <v>0</v>
      </c>
      <c r="H90" s="66">
        <f>SUMIFS(PSP!S:S,PSP!D:D,C90)</f>
        <v>0</v>
      </c>
      <c r="I90" s="65">
        <f t="shared" si="6"/>
        <v>0</v>
      </c>
    </row>
    <row r="91" spans="2:9" ht="15" hidden="1" customHeight="1">
      <c r="B91" s="38">
        <v>84</v>
      </c>
      <c r="C91" s="38" t="s">
        <v>958</v>
      </c>
      <c r="D91" s="64">
        <f>SUMIFS(OFM!AD:AD,OFM!C:C,C91)</f>
        <v>0</v>
      </c>
      <c r="E91" s="64">
        <f>SUMIFS(FAM!AF:AF,FAM!E:E,C91)</f>
        <v>0</v>
      </c>
      <c r="F91" s="67">
        <f>SUMIFS(B2S!F:F,B2S!C:C,C91)</f>
        <v>0</v>
      </c>
      <c r="G91" s="65">
        <f t="shared" si="5"/>
        <v>0</v>
      </c>
      <c r="H91" s="66">
        <f>SUMIFS(PSP!S:S,PSP!D:D,C91)</f>
        <v>0</v>
      </c>
      <c r="I91" s="65">
        <f t="shared" si="6"/>
        <v>0</v>
      </c>
    </row>
    <row r="92" spans="2:9" ht="15" hidden="1" customHeight="1">
      <c r="B92" s="38">
        <v>85</v>
      </c>
      <c r="C92" s="38" t="s">
        <v>959</v>
      </c>
      <c r="D92" s="64">
        <f>SUMIFS(OFM!AD:AD,OFM!C:C,C92)</f>
        <v>0</v>
      </c>
      <c r="E92" s="64">
        <f>SUMIFS(FAM!AF:AF,FAM!E:E,C92)</f>
        <v>0</v>
      </c>
      <c r="F92" s="67">
        <f>SUMIFS(B2S!F:F,B2S!C:C,C92)</f>
        <v>0</v>
      </c>
      <c r="G92" s="65">
        <f t="shared" si="5"/>
        <v>0</v>
      </c>
      <c r="H92" s="66">
        <f>SUMIFS(PSP!S:S,PSP!D:D,C92)</f>
        <v>0</v>
      </c>
      <c r="I92" s="65">
        <f t="shared" si="6"/>
        <v>0</v>
      </c>
    </row>
    <row r="93" spans="2:9" ht="15" hidden="1" customHeight="1">
      <c r="B93" s="38">
        <v>86</v>
      </c>
      <c r="C93" s="38" t="s">
        <v>960</v>
      </c>
      <c r="D93" s="64">
        <f>SUMIFS(OFM!AD:AD,OFM!C:C,C93)</f>
        <v>0</v>
      </c>
      <c r="E93" s="64">
        <f>SUMIFS(FAM!AF:AF,FAM!E:E,C93)</f>
        <v>0</v>
      </c>
      <c r="F93" s="67">
        <f>SUMIFS(B2S!F:F,B2S!C:C,C93)</f>
        <v>0</v>
      </c>
      <c r="G93" s="65">
        <f t="shared" si="5"/>
        <v>0</v>
      </c>
      <c r="H93" s="66">
        <f>SUMIFS(PSP!S:S,PSP!D:D,C93)</f>
        <v>0</v>
      </c>
      <c r="I93" s="65">
        <f t="shared" si="6"/>
        <v>0</v>
      </c>
    </row>
    <row r="94" spans="2:9" ht="15" hidden="1" customHeight="1">
      <c r="B94" s="38">
        <v>87</v>
      </c>
      <c r="C94" s="38" t="s">
        <v>961</v>
      </c>
      <c r="D94" s="64">
        <f>SUMIFS(OFM!AD:AD,OFM!C:C,C94)</f>
        <v>0</v>
      </c>
      <c r="E94" s="64">
        <f>SUMIFS(FAM!AF:AF,FAM!E:E,C94)</f>
        <v>0</v>
      </c>
      <c r="F94" s="67">
        <f>SUMIFS(B2S!F:F,B2S!C:C,C94)</f>
        <v>0</v>
      </c>
      <c r="G94" s="65">
        <f t="shared" si="5"/>
        <v>0</v>
      </c>
      <c r="H94" s="66">
        <f>SUMIFS(PSP!S:S,PSP!D:D,C94)</f>
        <v>0</v>
      </c>
      <c r="I94" s="65">
        <f t="shared" si="6"/>
        <v>0</v>
      </c>
    </row>
    <row r="95" spans="2:9" ht="15" hidden="1" customHeight="1">
      <c r="B95" s="38">
        <v>88</v>
      </c>
      <c r="C95" s="38" t="s">
        <v>962</v>
      </c>
      <c r="D95" s="64">
        <f>SUMIFS(OFM!AD:AD,OFM!C:C,C95)</f>
        <v>0</v>
      </c>
      <c r="E95" s="64">
        <f>SUMIFS(FAM!AF:AF,FAM!E:E,C95)</f>
        <v>0</v>
      </c>
      <c r="F95" s="67">
        <f>SUMIFS(B2S!F:F,B2S!C:C,C95)</f>
        <v>0</v>
      </c>
      <c r="G95" s="65">
        <f t="shared" si="5"/>
        <v>0</v>
      </c>
      <c r="H95" s="66">
        <f>SUMIFS(PSP!S:S,PSP!D:D,C95)</f>
        <v>0</v>
      </c>
      <c r="I95" s="65">
        <f t="shared" si="6"/>
        <v>0</v>
      </c>
    </row>
    <row r="96" spans="2:9" ht="15" hidden="1" customHeight="1">
      <c r="B96" s="38">
        <v>89</v>
      </c>
      <c r="C96" s="38" t="s">
        <v>963</v>
      </c>
      <c r="D96" s="64">
        <f>SUMIFS(OFM!AD:AD,OFM!C:C,C96)</f>
        <v>0</v>
      </c>
      <c r="E96" s="64">
        <f>SUMIFS(FAM!AF:AF,FAM!E:E,C96)</f>
        <v>0</v>
      </c>
      <c r="F96" s="67">
        <f>SUMIFS(B2S!F:F,B2S!C:C,C96)</f>
        <v>0</v>
      </c>
      <c r="G96" s="65">
        <f t="shared" si="5"/>
        <v>0</v>
      </c>
      <c r="H96" s="66">
        <f>SUMIFS(PSP!S:S,PSP!D:D,C96)</f>
        <v>0</v>
      </c>
      <c r="I96" s="65">
        <f t="shared" si="6"/>
        <v>0</v>
      </c>
    </row>
    <row r="97" spans="2:9" ht="15" hidden="1" customHeight="1">
      <c r="B97" s="38">
        <v>90</v>
      </c>
      <c r="C97" s="38" t="s">
        <v>964</v>
      </c>
      <c r="D97" s="64">
        <f>SUMIFS(OFM!AD:AD,OFM!C:C,C97)</f>
        <v>0</v>
      </c>
      <c r="E97" s="64">
        <f>SUMIFS(FAM!AF:AF,FAM!E:E,C97)</f>
        <v>0</v>
      </c>
      <c r="F97" s="67">
        <f>SUMIFS(B2S!F:F,B2S!C:C,C97)</f>
        <v>0</v>
      </c>
      <c r="G97" s="65">
        <f t="shared" si="5"/>
        <v>0</v>
      </c>
      <c r="H97" s="66">
        <f>SUMIFS(PSP!S:S,PSP!D:D,C97)</f>
        <v>0</v>
      </c>
      <c r="I97" s="65">
        <f t="shared" si="6"/>
        <v>0</v>
      </c>
    </row>
    <row r="98" spans="2:9" ht="15" customHeight="1">
      <c r="B98" s="75">
        <v>91</v>
      </c>
      <c r="C98" s="75" t="s">
        <v>40</v>
      </c>
      <c r="D98" s="71">
        <f>SUMIFS(OFM!AD:AD,OFM!C:C,C98)</f>
        <v>0</v>
      </c>
      <c r="E98" s="71">
        <f>SUMIFS(FAM!AF:AF,FAM!E:E,C98)</f>
        <v>0</v>
      </c>
      <c r="F98" s="72">
        <f>SUMIFS(B2S!F:F,B2S!C:C,C98)</f>
        <v>0</v>
      </c>
      <c r="G98" s="73">
        <f t="shared" si="5"/>
        <v>0</v>
      </c>
      <c r="H98" s="74">
        <f>SUMIFS(PSP!S:S,PSP!D:D,C98)</f>
        <v>0</v>
      </c>
      <c r="I98" s="73">
        <f t="shared" si="6"/>
        <v>0</v>
      </c>
    </row>
    <row r="99" spans="2:9" ht="15" hidden="1" customHeight="1">
      <c r="B99" s="38">
        <v>92</v>
      </c>
      <c r="C99" s="38" t="s">
        <v>965</v>
      </c>
      <c r="D99" s="64">
        <f>SUMIFS(OFM!AD:AD,OFM!C:C,C99)</f>
        <v>0</v>
      </c>
      <c r="E99" s="64">
        <f>SUMIFS(FAM!AF:AF,FAM!E:E,C99)</f>
        <v>0</v>
      </c>
      <c r="F99" s="67">
        <f>SUMIFS(B2S!F:F,B2S!C:C,C99)</f>
        <v>0</v>
      </c>
      <c r="G99" s="65">
        <f t="shared" si="5"/>
        <v>0</v>
      </c>
      <c r="H99" s="66">
        <f>SUMIFS(PSP!S:S,PSP!D:D,C99)</f>
        <v>0</v>
      </c>
      <c r="I99" s="65">
        <f t="shared" si="6"/>
        <v>0</v>
      </c>
    </row>
    <row r="100" spans="2:9" ht="15" hidden="1" customHeight="1">
      <c r="B100" s="38">
        <v>93</v>
      </c>
      <c r="C100" s="38" t="s">
        <v>966</v>
      </c>
      <c r="D100" s="64">
        <f>SUMIFS(OFM!AD:AD,OFM!C:C,C100)</f>
        <v>0</v>
      </c>
      <c r="E100" s="64">
        <f>SUMIFS(FAM!AF:AF,FAM!E:E,C100)</f>
        <v>0</v>
      </c>
      <c r="F100" s="67">
        <f>SUMIFS(B2S!F:F,B2S!C:C,C100)</f>
        <v>0</v>
      </c>
      <c r="G100" s="65">
        <f t="shared" si="5"/>
        <v>0</v>
      </c>
      <c r="H100" s="66">
        <f>SUMIFS(PSP!S:S,PSP!D:D,C100)</f>
        <v>0</v>
      </c>
      <c r="I100" s="65">
        <f t="shared" si="6"/>
        <v>0</v>
      </c>
    </row>
    <row r="101" spans="2:9" ht="15" hidden="1" customHeight="1">
      <c r="B101" s="38">
        <v>94</v>
      </c>
      <c r="C101" s="38" t="s">
        <v>967</v>
      </c>
      <c r="D101" s="64">
        <f>SUMIFS(OFM!AD:AD,OFM!C:C,C101)</f>
        <v>0</v>
      </c>
      <c r="E101" s="64">
        <f>SUMIFS(FAM!AF:AF,FAM!E:E,C101)</f>
        <v>0</v>
      </c>
      <c r="F101" s="67">
        <f>SUMIFS(B2S!F:F,B2S!C:C,C101)</f>
        <v>0</v>
      </c>
      <c r="G101" s="65">
        <f t="shared" si="5"/>
        <v>0</v>
      </c>
      <c r="H101" s="66">
        <f>SUMIFS(PSP!S:S,PSP!D:D,C101)</f>
        <v>0</v>
      </c>
      <c r="I101" s="65">
        <f t="shared" si="6"/>
        <v>0</v>
      </c>
    </row>
    <row r="102" spans="2:9" ht="15" hidden="1" customHeight="1">
      <c r="B102" s="38">
        <v>95</v>
      </c>
      <c r="C102" s="38" t="s">
        <v>968</v>
      </c>
      <c r="D102" s="64">
        <f>SUMIFS(OFM!AD:AD,OFM!C:C,C102)</f>
        <v>0</v>
      </c>
      <c r="E102" s="64">
        <f>SUMIFS(FAM!AF:AF,FAM!E:E,C102)</f>
        <v>0</v>
      </c>
      <c r="F102" s="67">
        <f>SUMIFS(B2S!F:F,B2S!C:C,C102)</f>
        <v>0</v>
      </c>
      <c r="G102" s="65">
        <f t="shared" si="5"/>
        <v>0</v>
      </c>
      <c r="H102" s="66">
        <f>SUMIFS(PSP!S:S,PSP!D:D,C102)</f>
        <v>0</v>
      </c>
      <c r="I102" s="65">
        <f t="shared" si="6"/>
        <v>0</v>
      </c>
    </row>
    <row r="103" spans="2:9" ht="15" hidden="1" customHeight="1">
      <c r="B103" s="38">
        <v>96</v>
      </c>
      <c r="C103" s="38" t="s">
        <v>969</v>
      </c>
      <c r="D103" s="64">
        <f>SUMIFS(OFM!AD:AD,OFM!C:C,C103)</f>
        <v>0</v>
      </c>
      <c r="E103" s="64">
        <f>SUMIFS(FAM!AF:AF,FAM!E:E,C103)</f>
        <v>0</v>
      </c>
      <c r="F103" s="67">
        <f>SUMIFS(B2S!F:F,B2S!C:C,C103)</f>
        <v>0</v>
      </c>
      <c r="G103" s="65">
        <f t="shared" si="5"/>
        <v>0</v>
      </c>
      <c r="H103" s="66">
        <f>SUMIFS(PSP!S:S,PSP!D:D,C103)</f>
        <v>0</v>
      </c>
      <c r="I103" s="65">
        <f t="shared" si="6"/>
        <v>0</v>
      </c>
    </row>
    <row r="104" spans="2:9" ht="15" hidden="1" customHeight="1">
      <c r="B104" s="38">
        <v>97</v>
      </c>
      <c r="C104" s="38" t="s">
        <v>970</v>
      </c>
      <c r="D104" s="64">
        <f>SUMIFS(OFM!AD:AD,OFM!C:C,C104)</f>
        <v>0</v>
      </c>
      <c r="E104" s="64">
        <f>SUMIFS(FAM!AF:AF,FAM!E:E,C104)</f>
        <v>0</v>
      </c>
      <c r="F104" s="67">
        <f>SUMIFS(B2S!F:F,B2S!C:C,C104)</f>
        <v>0</v>
      </c>
      <c r="G104" s="65">
        <f t="shared" si="5"/>
        <v>0</v>
      </c>
      <c r="H104" s="66">
        <f>SUMIFS(PSP!S:S,PSP!D:D,C104)</f>
        <v>0</v>
      </c>
      <c r="I104" s="65">
        <f t="shared" si="6"/>
        <v>0</v>
      </c>
    </row>
    <row r="105" spans="2:9" ht="15" hidden="1" customHeight="1">
      <c r="B105" s="38">
        <v>98</v>
      </c>
      <c r="C105" s="38" t="s">
        <v>971</v>
      </c>
      <c r="D105" s="64">
        <f>SUMIFS(OFM!AD:AD,OFM!C:C,C105)</f>
        <v>0</v>
      </c>
      <c r="E105" s="64">
        <f>SUMIFS(FAM!AF:AF,FAM!E:E,C105)</f>
        <v>0</v>
      </c>
      <c r="F105" s="67">
        <f>SUMIFS(B2S!F:F,B2S!C:C,C105)</f>
        <v>0</v>
      </c>
      <c r="G105" s="65">
        <f t="shared" si="5"/>
        <v>0</v>
      </c>
      <c r="H105" s="66">
        <f>SUMIFS(PSP!S:S,PSP!D:D,C105)</f>
        <v>0</v>
      </c>
      <c r="I105" s="65">
        <f t="shared" si="6"/>
        <v>0</v>
      </c>
    </row>
    <row r="106" spans="2:9" ht="15" hidden="1" customHeight="1">
      <c r="B106" s="38">
        <v>99</v>
      </c>
      <c r="C106" s="38" t="s">
        <v>972</v>
      </c>
      <c r="D106" s="64">
        <f>SUMIFS(OFM!AD:AD,OFM!C:C,C106)</f>
        <v>0</v>
      </c>
      <c r="E106" s="64">
        <f>SUMIFS(FAM!AF:AF,FAM!E:E,C106)</f>
        <v>0</v>
      </c>
      <c r="F106" s="67">
        <f>SUMIFS(B2S!F:F,B2S!C:C,C106)</f>
        <v>0</v>
      </c>
      <c r="G106" s="65">
        <f t="shared" si="5"/>
        <v>0</v>
      </c>
      <c r="H106" s="66">
        <f>SUMIFS(PSP!S:S,PSP!D:D,C106)</f>
        <v>0</v>
      </c>
      <c r="I106" s="65">
        <f t="shared" si="6"/>
        <v>0</v>
      </c>
    </row>
    <row r="107" spans="2:9" ht="15" hidden="1" customHeight="1">
      <c r="B107" s="38">
        <v>100</v>
      </c>
      <c r="C107" s="38" t="s">
        <v>973</v>
      </c>
      <c r="D107" s="64">
        <f>SUMIFS(OFM!AD:AD,OFM!C:C,C107)</f>
        <v>0</v>
      </c>
      <c r="E107" s="64">
        <f>SUMIFS(FAM!AF:AF,FAM!E:E,C107)</f>
        <v>0</v>
      </c>
      <c r="F107" s="67">
        <f>SUMIFS(B2S!F:F,B2S!C:C,C107)</f>
        <v>0</v>
      </c>
      <c r="G107" s="65">
        <f t="shared" si="5"/>
        <v>0</v>
      </c>
      <c r="H107" s="66">
        <f>SUMIFS(PSP!S:S,PSP!D:D,C107)</f>
        <v>0</v>
      </c>
      <c r="I107" s="65">
        <f t="shared" si="6"/>
        <v>0</v>
      </c>
    </row>
    <row r="108" spans="2:9" ht="15" hidden="1" customHeight="1">
      <c r="B108" s="38">
        <v>101</v>
      </c>
      <c r="C108" s="38" t="s">
        <v>974</v>
      </c>
      <c r="D108" s="64">
        <f>SUMIFS(OFM!AD:AD,OFM!C:C,C108)</f>
        <v>0</v>
      </c>
      <c r="E108" s="64">
        <f>SUMIFS(FAM!AF:AF,FAM!E:E,C108)</f>
        <v>0</v>
      </c>
      <c r="F108" s="67">
        <f>SUMIFS(B2S!F:F,B2S!C:C,C108)</f>
        <v>0</v>
      </c>
      <c r="G108" s="65">
        <f t="shared" si="5"/>
        <v>0</v>
      </c>
      <c r="H108" s="66">
        <f>SUMIFS(PSP!S:S,PSP!D:D,C108)</f>
        <v>0</v>
      </c>
      <c r="I108" s="65">
        <f t="shared" si="6"/>
        <v>0</v>
      </c>
    </row>
    <row r="109" spans="2:9" ht="15" hidden="1" customHeight="1">
      <c r="B109" s="38">
        <v>102</v>
      </c>
      <c r="C109" s="38" t="s">
        <v>975</v>
      </c>
      <c r="D109" s="64">
        <f>SUMIFS(OFM!AD:AD,OFM!C:C,C109)</f>
        <v>0</v>
      </c>
      <c r="E109" s="64">
        <f>SUMIFS(FAM!AF:AF,FAM!E:E,C109)</f>
        <v>0</v>
      </c>
      <c r="F109" s="67">
        <f>SUMIFS(B2S!F:F,B2S!C:C,C109)</f>
        <v>0</v>
      </c>
      <c r="G109" s="65">
        <f t="shared" si="5"/>
        <v>0</v>
      </c>
      <c r="H109" s="66">
        <f>SUMIFS(PSP!S:S,PSP!D:D,C109)</f>
        <v>0</v>
      </c>
      <c r="I109" s="65">
        <f t="shared" si="6"/>
        <v>0</v>
      </c>
    </row>
    <row r="110" spans="2:9" ht="15" hidden="1" customHeight="1">
      <c r="B110" s="38">
        <v>103</v>
      </c>
      <c r="C110" s="38" t="s">
        <v>976</v>
      </c>
      <c r="D110" s="64">
        <f>SUMIFS(OFM!AD:AD,OFM!C:C,C110)</f>
        <v>0</v>
      </c>
      <c r="E110" s="64">
        <f>SUMIFS(FAM!AF:AF,FAM!E:E,C110)</f>
        <v>0</v>
      </c>
      <c r="F110" s="67">
        <f>SUMIFS(B2S!F:F,B2S!C:C,C110)</f>
        <v>0</v>
      </c>
      <c r="G110" s="65">
        <f t="shared" si="5"/>
        <v>0</v>
      </c>
      <c r="H110" s="66">
        <f>SUMIFS(PSP!S:S,PSP!D:D,C110)</f>
        <v>0</v>
      </c>
      <c r="I110" s="65">
        <f t="shared" si="6"/>
        <v>0</v>
      </c>
    </row>
    <row r="111" spans="2:9" ht="15" hidden="1" customHeight="1">
      <c r="B111" s="38">
        <v>104</v>
      </c>
      <c r="C111" s="38" t="s">
        <v>977</v>
      </c>
      <c r="D111" s="64">
        <f>SUMIFS(OFM!AD:AD,OFM!C:C,C111)</f>
        <v>0</v>
      </c>
      <c r="E111" s="64">
        <f>SUMIFS(FAM!AF:AF,FAM!E:E,C111)</f>
        <v>0</v>
      </c>
      <c r="F111" s="67">
        <f>SUMIFS(B2S!F:F,B2S!C:C,C111)</f>
        <v>0</v>
      </c>
      <c r="G111" s="65">
        <f t="shared" si="5"/>
        <v>0</v>
      </c>
      <c r="H111" s="66">
        <f>SUMIFS(PSP!S:S,PSP!D:D,C111)</f>
        <v>0</v>
      </c>
      <c r="I111" s="65">
        <f t="shared" si="6"/>
        <v>0</v>
      </c>
    </row>
    <row r="112" spans="2:9" ht="15" hidden="1" customHeight="1">
      <c r="B112" s="38">
        <v>105</v>
      </c>
      <c r="C112" s="38" t="s">
        <v>978</v>
      </c>
      <c r="D112" s="64">
        <f>SUMIFS(OFM!AD:AD,OFM!C:C,C112)</f>
        <v>0</v>
      </c>
      <c r="E112" s="64">
        <f>SUMIFS(FAM!AF:AF,FAM!E:E,C112)</f>
        <v>0</v>
      </c>
      <c r="F112" s="67">
        <f>SUMIFS(B2S!F:F,B2S!C:C,C112)</f>
        <v>0</v>
      </c>
      <c r="G112" s="65">
        <f t="shared" si="5"/>
        <v>0</v>
      </c>
      <c r="H112" s="66">
        <f>SUMIFS(PSP!S:S,PSP!D:D,C112)</f>
        <v>0</v>
      </c>
      <c r="I112" s="65">
        <f t="shared" si="6"/>
        <v>0</v>
      </c>
    </row>
    <row r="113" spans="2:9" ht="15" hidden="1" customHeight="1">
      <c r="B113" s="38">
        <v>106</v>
      </c>
      <c r="C113" s="38" t="s">
        <v>979</v>
      </c>
      <c r="D113" s="64">
        <f>SUMIFS(OFM!AD:AD,OFM!C:C,C113)</f>
        <v>0</v>
      </c>
      <c r="E113" s="64">
        <f>SUMIFS(FAM!AF:AF,FAM!E:E,C113)</f>
        <v>0</v>
      </c>
      <c r="F113" s="67">
        <f>SUMIFS(B2S!F:F,B2S!C:C,C113)</f>
        <v>0</v>
      </c>
      <c r="G113" s="65">
        <f t="shared" si="5"/>
        <v>0</v>
      </c>
      <c r="H113" s="66">
        <f>SUMIFS(PSP!S:S,PSP!D:D,C113)</f>
        <v>0</v>
      </c>
      <c r="I113" s="65">
        <f t="shared" si="6"/>
        <v>0</v>
      </c>
    </row>
    <row r="114" spans="2:9" ht="15" hidden="1" customHeight="1">
      <c r="B114" s="38">
        <v>107</v>
      </c>
      <c r="C114" s="38" t="s">
        <v>980</v>
      </c>
      <c r="D114" s="64">
        <f>SUMIFS(OFM!AD:AD,OFM!C:C,C114)</f>
        <v>0</v>
      </c>
      <c r="E114" s="64">
        <f>SUMIFS(FAM!AF:AF,FAM!E:E,C114)</f>
        <v>0</v>
      </c>
      <c r="F114" s="67">
        <f>SUMIFS(B2S!F:F,B2S!C:C,C114)</f>
        <v>0</v>
      </c>
      <c r="G114" s="65">
        <f t="shared" si="5"/>
        <v>0</v>
      </c>
      <c r="H114" s="66">
        <f>SUMIFS(PSP!S:S,PSP!D:D,C114)</f>
        <v>0</v>
      </c>
      <c r="I114" s="65">
        <f t="shared" si="6"/>
        <v>0</v>
      </c>
    </row>
    <row r="115" spans="2:9" ht="15" hidden="1" customHeight="1">
      <c r="B115" s="38">
        <v>108</v>
      </c>
      <c r="C115" s="38" t="s">
        <v>981</v>
      </c>
      <c r="D115" s="64">
        <f>SUMIFS(OFM!AD:AD,OFM!C:C,C115)</f>
        <v>0</v>
      </c>
      <c r="E115" s="64">
        <f>SUMIFS(FAM!AF:AF,FAM!E:E,C115)</f>
        <v>0</v>
      </c>
      <c r="F115" s="67">
        <f>SUMIFS(B2S!F:F,B2S!C:C,C115)</f>
        <v>0</v>
      </c>
      <c r="G115" s="65">
        <f t="shared" si="5"/>
        <v>0</v>
      </c>
      <c r="H115" s="66">
        <f>SUMIFS(PSP!S:S,PSP!D:D,C115)</f>
        <v>0</v>
      </c>
      <c r="I115" s="65">
        <f t="shared" si="6"/>
        <v>0</v>
      </c>
    </row>
    <row r="116" spans="2:9" ht="15" hidden="1" customHeight="1">
      <c r="B116" s="38">
        <v>109</v>
      </c>
      <c r="C116" s="38" t="s">
        <v>982</v>
      </c>
      <c r="D116" s="64">
        <f>SUMIFS(OFM!AD:AD,OFM!C:C,C116)</f>
        <v>0</v>
      </c>
      <c r="E116" s="64">
        <f>SUMIFS(FAM!AF:AF,FAM!E:E,C116)</f>
        <v>0</v>
      </c>
      <c r="F116" s="67">
        <f>SUMIFS(B2S!F:F,B2S!C:C,C116)</f>
        <v>0</v>
      </c>
      <c r="G116" s="65">
        <f t="shared" si="5"/>
        <v>0</v>
      </c>
      <c r="H116" s="66">
        <f>SUMIFS(PSP!S:S,PSP!D:D,C116)</f>
        <v>0</v>
      </c>
      <c r="I116" s="65">
        <f t="shared" si="6"/>
        <v>0</v>
      </c>
    </row>
    <row r="117" spans="2:9" ht="15" hidden="1" customHeight="1">
      <c r="B117" s="38">
        <v>110</v>
      </c>
      <c r="C117" s="38" t="s">
        <v>983</v>
      </c>
      <c r="D117" s="64">
        <f>SUMIFS(OFM!AD:AD,OFM!C:C,C117)</f>
        <v>0</v>
      </c>
      <c r="E117" s="64">
        <f>SUMIFS(FAM!AF:AF,FAM!E:E,C117)</f>
        <v>0</v>
      </c>
      <c r="F117" s="67">
        <f>SUMIFS(B2S!F:F,B2S!C:C,C117)</f>
        <v>0</v>
      </c>
      <c r="G117" s="65">
        <f t="shared" si="5"/>
        <v>0</v>
      </c>
      <c r="H117" s="66">
        <f>SUMIFS(PSP!S:S,PSP!D:D,C117)</f>
        <v>0</v>
      </c>
      <c r="I117" s="65">
        <f t="shared" si="6"/>
        <v>0</v>
      </c>
    </row>
    <row r="118" spans="2:9" ht="15" hidden="1" customHeight="1">
      <c r="B118" s="38">
        <v>111</v>
      </c>
      <c r="C118" s="38" t="s">
        <v>984</v>
      </c>
      <c r="D118" s="64">
        <f>SUMIFS(OFM!AD:AD,OFM!C:C,C118)</f>
        <v>0</v>
      </c>
      <c r="E118" s="64">
        <f>SUMIFS(FAM!AF:AF,FAM!E:E,C118)</f>
        <v>0</v>
      </c>
      <c r="F118" s="67">
        <f>SUMIFS(B2S!F:F,B2S!C:C,C118)</f>
        <v>0</v>
      </c>
      <c r="G118" s="65">
        <f t="shared" si="5"/>
        <v>0</v>
      </c>
      <c r="H118" s="66">
        <f>SUMIFS(PSP!S:S,PSP!D:D,C118)</f>
        <v>0</v>
      </c>
      <c r="I118" s="65">
        <f t="shared" si="6"/>
        <v>0</v>
      </c>
    </row>
    <row r="119" spans="2:9" ht="15" hidden="1" customHeight="1">
      <c r="B119" s="38">
        <v>112</v>
      </c>
      <c r="C119" s="38" t="s">
        <v>985</v>
      </c>
      <c r="D119" s="64">
        <f>SUMIFS(OFM!AD:AD,OFM!C:C,C119)</f>
        <v>0</v>
      </c>
      <c r="E119" s="64">
        <f>SUMIFS(FAM!AF:AF,FAM!E:E,C119)</f>
        <v>0</v>
      </c>
      <c r="F119" s="67">
        <f>SUMIFS(B2S!F:F,B2S!C:C,C119)</f>
        <v>0</v>
      </c>
      <c r="G119" s="65">
        <f t="shared" si="5"/>
        <v>0</v>
      </c>
      <c r="H119" s="66">
        <f>SUMIFS(PSP!S:S,PSP!D:D,C119)</f>
        <v>0</v>
      </c>
      <c r="I119" s="65">
        <f t="shared" si="6"/>
        <v>0</v>
      </c>
    </row>
    <row r="120" spans="2:9" ht="15" hidden="1" customHeight="1">
      <c r="B120" s="38">
        <v>113</v>
      </c>
      <c r="C120" s="38" t="s">
        <v>986</v>
      </c>
      <c r="D120" s="64">
        <f>SUMIFS(OFM!AD:AD,OFM!C:C,C120)</f>
        <v>0</v>
      </c>
      <c r="E120" s="64">
        <f>SUMIFS(FAM!AF:AF,FAM!E:E,C120)</f>
        <v>0</v>
      </c>
      <c r="F120" s="67">
        <f>SUMIFS(B2S!F:F,B2S!C:C,C120)</f>
        <v>0</v>
      </c>
      <c r="G120" s="65">
        <f t="shared" si="5"/>
        <v>0</v>
      </c>
      <c r="H120" s="66">
        <f>SUMIFS(PSP!S:S,PSP!D:D,C120)</f>
        <v>0</v>
      </c>
      <c r="I120" s="65">
        <f t="shared" si="6"/>
        <v>0</v>
      </c>
    </row>
    <row r="121" spans="2:9" ht="15" hidden="1" customHeight="1">
      <c r="B121" s="38">
        <v>114</v>
      </c>
      <c r="C121" s="38" t="s">
        <v>987</v>
      </c>
      <c r="D121" s="64">
        <f>SUMIFS(OFM!AD:AD,OFM!C:C,C121)</f>
        <v>0</v>
      </c>
      <c r="E121" s="64">
        <f>SUMIFS(FAM!AF:AF,FAM!E:E,C121)</f>
        <v>0</v>
      </c>
      <c r="F121" s="67">
        <f>SUMIFS(B2S!F:F,B2S!C:C,C121)</f>
        <v>0</v>
      </c>
      <c r="G121" s="65">
        <f t="shared" si="5"/>
        <v>0</v>
      </c>
      <c r="H121" s="66">
        <f>SUMIFS(PSP!S:S,PSP!D:D,C121)</f>
        <v>0</v>
      </c>
      <c r="I121" s="65">
        <f t="shared" si="6"/>
        <v>0</v>
      </c>
    </row>
    <row r="122" spans="2:9" ht="15" hidden="1" customHeight="1">
      <c r="B122" s="38">
        <v>115</v>
      </c>
      <c r="C122" s="38" t="s">
        <v>988</v>
      </c>
      <c r="D122" s="64">
        <f>SUMIFS(OFM!AD:AD,OFM!C:C,C122)</f>
        <v>0</v>
      </c>
      <c r="E122" s="64">
        <f>SUMIFS(FAM!AF:AF,FAM!E:E,C122)</f>
        <v>0</v>
      </c>
      <c r="F122" s="67">
        <f>SUMIFS(B2S!F:F,B2S!C:C,C122)</f>
        <v>0</v>
      </c>
      <c r="G122" s="65">
        <f t="shared" si="5"/>
        <v>0</v>
      </c>
      <c r="H122" s="66">
        <f>SUMIFS(PSP!S:S,PSP!D:D,C122)</f>
        <v>0</v>
      </c>
      <c r="I122" s="65">
        <f t="shared" si="6"/>
        <v>0</v>
      </c>
    </row>
    <row r="123" spans="2:9" ht="15" hidden="1" customHeight="1">
      <c r="B123" s="38">
        <v>116</v>
      </c>
      <c r="C123" s="38" t="s">
        <v>989</v>
      </c>
      <c r="D123" s="64">
        <f>SUMIFS(OFM!AD:AD,OFM!C:C,C123)</f>
        <v>0</v>
      </c>
      <c r="E123" s="64">
        <f>SUMIFS(FAM!AF:AF,FAM!E:E,C123)</f>
        <v>0</v>
      </c>
      <c r="F123" s="67">
        <f>SUMIFS(B2S!F:F,B2S!C:C,C123)</f>
        <v>0</v>
      </c>
      <c r="G123" s="65">
        <f t="shared" si="5"/>
        <v>0</v>
      </c>
      <c r="H123" s="66">
        <f>SUMIFS(PSP!S:S,PSP!D:D,C123)</f>
        <v>0</v>
      </c>
      <c r="I123" s="65">
        <f t="shared" si="6"/>
        <v>0</v>
      </c>
    </row>
    <row r="124" spans="2:9" ht="15" hidden="1" customHeight="1">
      <c r="B124" s="38">
        <v>117</v>
      </c>
      <c r="C124" s="38" t="s">
        <v>990</v>
      </c>
      <c r="D124" s="64">
        <f>SUMIFS(OFM!AD:AD,OFM!C:C,C124)</f>
        <v>0</v>
      </c>
      <c r="E124" s="64">
        <f>SUMIFS(FAM!AF:AF,FAM!E:E,C124)</f>
        <v>0</v>
      </c>
      <c r="F124" s="67">
        <f>SUMIFS(B2S!F:F,B2S!C:C,C124)</f>
        <v>0</v>
      </c>
      <c r="G124" s="65">
        <f t="shared" si="5"/>
        <v>0</v>
      </c>
      <c r="H124" s="66">
        <f>SUMIFS(PSP!S:S,PSP!D:D,C124)</f>
        <v>0</v>
      </c>
      <c r="I124" s="65">
        <f t="shared" si="6"/>
        <v>0</v>
      </c>
    </row>
    <row r="125" spans="2:9" ht="15" hidden="1" customHeight="1">
      <c r="B125" s="38">
        <v>118</v>
      </c>
      <c r="C125" s="38" t="s">
        <v>991</v>
      </c>
      <c r="D125" s="64">
        <f>SUMIFS(OFM!AD:AD,OFM!C:C,C125)</f>
        <v>0</v>
      </c>
      <c r="E125" s="64">
        <f>SUMIFS(FAM!AF:AF,FAM!E:E,C125)</f>
        <v>0</v>
      </c>
      <c r="F125" s="67">
        <f>SUMIFS(B2S!F:F,B2S!C:C,C125)</f>
        <v>0</v>
      </c>
      <c r="G125" s="65">
        <f t="shared" si="5"/>
        <v>0</v>
      </c>
      <c r="H125" s="66">
        <f>SUMIFS(PSP!S:S,PSP!D:D,C125)</f>
        <v>0</v>
      </c>
      <c r="I125" s="65">
        <f t="shared" si="6"/>
        <v>0</v>
      </c>
    </row>
    <row r="126" spans="2:9" ht="15" hidden="1" customHeight="1">
      <c r="B126" s="38">
        <v>119</v>
      </c>
      <c r="C126" s="38" t="s">
        <v>992</v>
      </c>
      <c r="D126" s="64">
        <f>SUMIFS(OFM!AD:AD,OFM!C:C,C126)</f>
        <v>0</v>
      </c>
      <c r="E126" s="64">
        <f>SUMIFS(FAM!AF:AF,FAM!E:E,C126)</f>
        <v>0</v>
      </c>
      <c r="F126" s="67">
        <f>SUMIFS(B2S!F:F,B2S!C:C,C126)</f>
        <v>0</v>
      </c>
      <c r="G126" s="65">
        <f t="shared" si="5"/>
        <v>0</v>
      </c>
      <c r="H126" s="66">
        <f>SUMIFS(PSP!S:S,PSP!D:D,C126)</f>
        <v>0</v>
      </c>
      <c r="I126" s="65">
        <f t="shared" si="6"/>
        <v>0</v>
      </c>
    </row>
    <row r="127" spans="2:9" ht="15" hidden="1" customHeight="1">
      <c r="B127" s="38">
        <v>120</v>
      </c>
      <c r="C127" s="38" t="s">
        <v>993</v>
      </c>
      <c r="D127" s="64">
        <f>SUMIFS(OFM!AD:AD,OFM!C:C,C127)</f>
        <v>0</v>
      </c>
      <c r="E127" s="64">
        <f>SUMIFS(FAM!AF:AF,FAM!E:E,C127)</f>
        <v>0</v>
      </c>
      <c r="F127" s="67">
        <f>SUMIFS(B2S!F:F,B2S!C:C,C127)</f>
        <v>0</v>
      </c>
      <c r="G127" s="65">
        <f t="shared" si="5"/>
        <v>0</v>
      </c>
      <c r="H127" s="66">
        <f>SUMIFS(PSP!S:S,PSP!D:D,C127)</f>
        <v>0</v>
      </c>
      <c r="I127" s="65">
        <f t="shared" si="6"/>
        <v>0</v>
      </c>
    </row>
    <row r="128" spans="2:9" ht="15" hidden="1" customHeight="1">
      <c r="B128" s="38">
        <v>121</v>
      </c>
      <c r="C128" s="38" t="s">
        <v>994</v>
      </c>
      <c r="D128" s="64">
        <f>SUMIFS(OFM!AD:AD,OFM!C:C,C128)</f>
        <v>0</v>
      </c>
      <c r="E128" s="64">
        <f>SUMIFS(FAM!AF:AF,FAM!E:E,C128)</f>
        <v>0</v>
      </c>
      <c r="F128" s="67">
        <f>SUMIFS(B2S!F:F,B2S!C:C,C128)</f>
        <v>0</v>
      </c>
      <c r="G128" s="65">
        <f t="shared" si="5"/>
        <v>0</v>
      </c>
      <c r="H128" s="66">
        <f>SUMIFS(PSP!S:S,PSP!D:D,C128)</f>
        <v>0</v>
      </c>
      <c r="I128" s="65">
        <f t="shared" si="6"/>
        <v>0</v>
      </c>
    </row>
    <row r="129" spans="2:9" ht="15" hidden="1" customHeight="1">
      <c r="B129" s="38">
        <v>122</v>
      </c>
      <c r="C129" s="38" t="s">
        <v>995</v>
      </c>
      <c r="D129" s="64">
        <f>SUMIFS(OFM!AD:AD,OFM!C:C,C129)</f>
        <v>0</v>
      </c>
      <c r="E129" s="64">
        <f>SUMIFS(FAM!AF:AF,FAM!E:E,C129)</f>
        <v>0</v>
      </c>
      <c r="F129" s="67">
        <f>SUMIFS(B2S!F:F,B2S!C:C,C129)</f>
        <v>0</v>
      </c>
      <c r="G129" s="65">
        <f t="shared" si="5"/>
        <v>0</v>
      </c>
      <c r="H129" s="66">
        <f>SUMIFS(PSP!S:S,PSP!D:D,C129)</f>
        <v>0</v>
      </c>
      <c r="I129" s="65">
        <f t="shared" si="6"/>
        <v>0</v>
      </c>
    </row>
    <row r="130" spans="2:9" ht="15" hidden="1" customHeight="1">
      <c r="B130" s="38">
        <v>123</v>
      </c>
      <c r="C130" s="38" t="s">
        <v>996</v>
      </c>
      <c r="D130" s="64">
        <f>SUMIFS(OFM!AD:AD,OFM!C:C,C130)</f>
        <v>0</v>
      </c>
      <c r="E130" s="64">
        <f>SUMIFS(FAM!AF:AF,FAM!E:E,C130)</f>
        <v>0</v>
      </c>
      <c r="F130" s="67">
        <f>SUMIFS(B2S!F:F,B2S!C:C,C130)</f>
        <v>0</v>
      </c>
      <c r="G130" s="65">
        <f t="shared" si="5"/>
        <v>0</v>
      </c>
      <c r="H130" s="66">
        <f>SUMIFS(PSP!S:S,PSP!D:D,C130)</f>
        <v>0</v>
      </c>
      <c r="I130" s="65">
        <f t="shared" si="6"/>
        <v>0</v>
      </c>
    </row>
    <row r="131" spans="2:9" ht="15" hidden="1" customHeight="1">
      <c r="B131" s="38">
        <v>124</v>
      </c>
      <c r="C131" s="38" t="s">
        <v>997</v>
      </c>
      <c r="D131" s="64">
        <f>SUMIFS(OFM!AD:AD,OFM!C:C,C131)</f>
        <v>0</v>
      </c>
      <c r="E131" s="64">
        <f>SUMIFS(FAM!AF:AF,FAM!E:E,C131)</f>
        <v>0</v>
      </c>
      <c r="F131" s="67">
        <f>SUMIFS(B2S!F:F,B2S!C:C,C131)</f>
        <v>0</v>
      </c>
      <c r="G131" s="65">
        <f t="shared" si="5"/>
        <v>0</v>
      </c>
      <c r="H131" s="66">
        <f>SUMIFS(PSP!S:S,PSP!D:D,C131)</f>
        <v>0</v>
      </c>
      <c r="I131" s="65">
        <f t="shared" si="6"/>
        <v>0</v>
      </c>
    </row>
    <row r="132" spans="2:9" ht="15" hidden="1" customHeight="1">
      <c r="B132" s="38">
        <v>125</v>
      </c>
      <c r="C132" s="38" t="s">
        <v>998</v>
      </c>
      <c r="D132" s="64">
        <f>SUMIFS(OFM!AD:AD,OFM!C:C,C132)</f>
        <v>0</v>
      </c>
      <c r="E132" s="64">
        <f>SUMIFS(FAM!AF:AF,FAM!E:E,C132)</f>
        <v>0</v>
      </c>
      <c r="F132" s="67">
        <f>SUMIFS(B2S!F:F,B2S!C:C,C132)</f>
        <v>0</v>
      </c>
      <c r="G132" s="65">
        <f t="shared" si="5"/>
        <v>0</v>
      </c>
      <c r="H132" s="66">
        <f>SUMIFS(PSP!S:S,PSP!D:D,C132)</f>
        <v>0</v>
      </c>
      <c r="I132" s="65">
        <f t="shared" si="6"/>
        <v>0</v>
      </c>
    </row>
    <row r="133" spans="2:9" ht="15" hidden="1" customHeight="1">
      <c r="B133" s="38">
        <v>126</v>
      </c>
      <c r="C133" s="38" t="s">
        <v>999</v>
      </c>
      <c r="D133" s="64">
        <f>SUMIFS(OFM!AD:AD,OFM!C:C,C133)</f>
        <v>0</v>
      </c>
      <c r="E133" s="64">
        <f>SUMIFS(FAM!AF:AF,FAM!E:E,C133)</f>
        <v>0</v>
      </c>
      <c r="F133" s="67">
        <f>SUMIFS(B2S!F:F,B2S!C:C,C133)</f>
        <v>0</v>
      </c>
      <c r="G133" s="65">
        <f t="shared" si="5"/>
        <v>0</v>
      </c>
      <c r="H133" s="66">
        <f>SUMIFS(PSP!S:S,PSP!D:D,C133)</f>
        <v>0</v>
      </c>
      <c r="I133" s="65">
        <f t="shared" si="6"/>
        <v>0</v>
      </c>
    </row>
    <row r="134" spans="2:9" ht="15" hidden="1" customHeight="1">
      <c r="B134" s="38">
        <v>127</v>
      </c>
      <c r="C134" s="38" t="s">
        <v>1000</v>
      </c>
      <c r="D134" s="64">
        <f>SUMIFS(OFM!AD:AD,OFM!C:C,C134)</f>
        <v>0</v>
      </c>
      <c r="E134" s="64">
        <f>SUMIFS(FAM!AF:AF,FAM!E:E,C134)</f>
        <v>0</v>
      </c>
      <c r="F134" s="67">
        <f>SUMIFS(B2S!F:F,B2S!C:C,C134)</f>
        <v>0</v>
      </c>
      <c r="G134" s="65">
        <f t="shared" si="5"/>
        <v>0</v>
      </c>
      <c r="H134" s="66">
        <f>SUMIFS(PSP!S:S,PSP!D:D,C134)</f>
        <v>0</v>
      </c>
      <c r="I134" s="65">
        <f t="shared" si="6"/>
        <v>0</v>
      </c>
    </row>
    <row r="135" spans="2:9" ht="15" hidden="1" customHeight="1">
      <c r="B135" s="38">
        <v>128</v>
      </c>
      <c r="C135" s="38" t="s">
        <v>1001</v>
      </c>
      <c r="D135" s="64">
        <f>SUMIFS(OFM!AD:AD,OFM!C:C,C135)</f>
        <v>0</v>
      </c>
      <c r="E135" s="64">
        <f>SUMIFS(FAM!AF:AF,FAM!E:E,C135)</f>
        <v>0</v>
      </c>
      <c r="F135" s="67">
        <f>SUMIFS(B2S!F:F,B2S!C:C,C135)</f>
        <v>0</v>
      </c>
      <c r="G135" s="65">
        <f t="shared" si="5"/>
        <v>0</v>
      </c>
      <c r="H135" s="66">
        <f>SUMIFS(PSP!S:S,PSP!D:D,C135)</f>
        <v>0</v>
      </c>
      <c r="I135" s="65">
        <f t="shared" si="6"/>
        <v>0</v>
      </c>
    </row>
    <row r="136" spans="2:9" ht="15" hidden="1" customHeight="1">
      <c r="B136" s="38">
        <v>129</v>
      </c>
      <c r="C136" s="38" t="s">
        <v>1002</v>
      </c>
      <c r="D136" s="64">
        <f>SUMIFS(OFM!AD:AD,OFM!C:C,C136)</f>
        <v>0</v>
      </c>
      <c r="E136" s="64">
        <f>SUMIFS(FAM!AF:AF,FAM!E:E,C136)</f>
        <v>0</v>
      </c>
      <c r="F136" s="67">
        <f>SUMIFS(B2S!F:F,B2S!C:C,C136)</f>
        <v>0</v>
      </c>
      <c r="G136" s="65">
        <f t="shared" si="5"/>
        <v>0</v>
      </c>
      <c r="H136" s="66">
        <f>SUMIFS(PSP!S:S,PSP!D:D,C136)</f>
        <v>0</v>
      </c>
      <c r="I136" s="65">
        <f t="shared" si="6"/>
        <v>0</v>
      </c>
    </row>
    <row r="137" spans="2:9" ht="15" hidden="1" customHeight="1">
      <c r="B137" s="38">
        <v>130</v>
      </c>
      <c r="C137" s="38" t="s">
        <v>1003</v>
      </c>
      <c r="D137" s="64">
        <f>SUMIFS(OFM!AD:AD,OFM!C:C,C137)</f>
        <v>0</v>
      </c>
      <c r="E137" s="64">
        <f>SUMIFS(FAM!AF:AF,FAM!E:E,C137)</f>
        <v>0</v>
      </c>
      <c r="F137" s="67">
        <f>SUMIFS(B2S!F:F,B2S!C:C,C137)</f>
        <v>0</v>
      </c>
      <c r="G137" s="65">
        <f t="shared" si="5"/>
        <v>0</v>
      </c>
      <c r="H137" s="66">
        <f>SUMIFS(PSP!S:S,PSP!D:D,C137)</f>
        <v>0</v>
      </c>
      <c r="I137" s="65">
        <f t="shared" si="6"/>
        <v>0</v>
      </c>
    </row>
    <row r="138" spans="2:9" ht="15" hidden="1" customHeight="1">
      <c r="B138" s="38">
        <v>131</v>
      </c>
      <c r="C138" s="38" t="s">
        <v>1004</v>
      </c>
      <c r="D138" s="64">
        <f>SUMIFS(OFM!AD:AD,OFM!C:C,C138)</f>
        <v>0</v>
      </c>
      <c r="E138" s="64">
        <f>SUMIFS(FAM!AF:AF,FAM!E:E,C138)</f>
        <v>0</v>
      </c>
      <c r="F138" s="67">
        <f>SUMIFS(B2S!F:F,B2S!C:C,C138)</f>
        <v>0</v>
      </c>
      <c r="G138" s="65">
        <f t="shared" ref="G138:G159" si="7">SUM(D138:F138)</f>
        <v>0</v>
      </c>
      <c r="H138" s="66">
        <f>SUMIFS(PSP!S:S,PSP!D:D,C138)</f>
        <v>0</v>
      </c>
      <c r="I138" s="65">
        <f t="shared" ref="I138:I165" si="8">SUM(G138:H138)</f>
        <v>0</v>
      </c>
    </row>
    <row r="139" spans="2:9" ht="15" hidden="1" customHeight="1">
      <c r="B139" s="38">
        <v>132</v>
      </c>
      <c r="C139" s="38" t="s">
        <v>1005</v>
      </c>
      <c r="D139" s="64">
        <f>SUMIFS(OFM!AD:AD,OFM!C:C,C139)</f>
        <v>0</v>
      </c>
      <c r="E139" s="64">
        <f>SUMIFS(FAM!AF:AF,FAM!E:E,C139)</f>
        <v>0</v>
      </c>
      <c r="F139" s="67">
        <f>SUMIFS(B2S!F:F,B2S!C:C,C139)</f>
        <v>0</v>
      </c>
      <c r="G139" s="65">
        <f t="shared" si="7"/>
        <v>0</v>
      </c>
      <c r="H139" s="66">
        <f>SUMIFS(PSP!S:S,PSP!D:D,C139)</f>
        <v>0</v>
      </c>
      <c r="I139" s="65">
        <f t="shared" si="8"/>
        <v>0</v>
      </c>
    </row>
    <row r="140" spans="2:9" ht="15" hidden="1" customHeight="1">
      <c r="B140" s="38">
        <v>133</v>
      </c>
      <c r="C140" s="38" t="s">
        <v>1006</v>
      </c>
      <c r="D140" s="64">
        <f>SUMIFS(OFM!AD:AD,OFM!C:C,C140)</f>
        <v>0</v>
      </c>
      <c r="E140" s="64">
        <f>SUMIFS(FAM!AF:AF,FAM!E:E,C140)</f>
        <v>0</v>
      </c>
      <c r="F140" s="67">
        <f>SUMIFS(B2S!F:F,B2S!C:C,C140)</f>
        <v>0</v>
      </c>
      <c r="G140" s="65">
        <f t="shared" si="7"/>
        <v>0</v>
      </c>
      <c r="H140" s="66">
        <f>SUMIFS(PSP!S:S,PSP!D:D,C140)</f>
        <v>0</v>
      </c>
      <c r="I140" s="65">
        <f t="shared" si="8"/>
        <v>0</v>
      </c>
    </row>
    <row r="141" spans="2:9" ht="15" hidden="1" customHeight="1">
      <c r="B141" s="38">
        <v>134</v>
      </c>
      <c r="C141" s="38" t="s">
        <v>1007</v>
      </c>
      <c r="D141" s="64">
        <f>SUMIFS(OFM!AD:AD,OFM!C:C,C141)</f>
        <v>0</v>
      </c>
      <c r="E141" s="64">
        <f>SUMIFS(FAM!AF:AF,FAM!E:E,C141)</f>
        <v>0</v>
      </c>
      <c r="F141" s="67">
        <f>SUMIFS(B2S!F:F,B2S!C:C,C141)</f>
        <v>0</v>
      </c>
      <c r="G141" s="65">
        <f t="shared" si="7"/>
        <v>0</v>
      </c>
      <c r="H141" s="66">
        <f>SUMIFS(PSP!S:S,PSP!D:D,C141)</f>
        <v>0</v>
      </c>
      <c r="I141" s="65">
        <f t="shared" si="8"/>
        <v>0</v>
      </c>
    </row>
    <row r="142" spans="2:9" ht="15" hidden="1" customHeight="1">
      <c r="B142" s="38">
        <v>135</v>
      </c>
      <c r="C142" s="38" t="s">
        <v>1008</v>
      </c>
      <c r="D142" s="64">
        <f>SUMIFS(OFM!AD:AD,OFM!C:C,C142)</f>
        <v>0</v>
      </c>
      <c r="E142" s="64">
        <f>SUMIFS(FAM!AF:AF,FAM!E:E,C142)</f>
        <v>0</v>
      </c>
      <c r="F142" s="67">
        <f>SUMIFS(B2S!F:F,B2S!C:C,C142)</f>
        <v>0</v>
      </c>
      <c r="G142" s="65">
        <f t="shared" si="7"/>
        <v>0</v>
      </c>
      <c r="H142" s="66">
        <f>SUMIFS(PSP!S:S,PSP!D:D,C142)</f>
        <v>0</v>
      </c>
      <c r="I142" s="65">
        <f t="shared" si="8"/>
        <v>0</v>
      </c>
    </row>
    <row r="143" spans="2:9" ht="15" hidden="1" customHeight="1">
      <c r="B143" s="38">
        <v>136</v>
      </c>
      <c r="C143" s="38" t="s">
        <v>1009</v>
      </c>
      <c r="D143" s="64">
        <f>SUMIFS(OFM!AD:AD,OFM!C:C,C143)</f>
        <v>0</v>
      </c>
      <c r="E143" s="64">
        <f>SUMIFS(FAM!AF:AF,FAM!E:E,C143)</f>
        <v>0</v>
      </c>
      <c r="F143" s="67">
        <f>SUMIFS(B2S!F:F,B2S!C:C,C143)</f>
        <v>0</v>
      </c>
      <c r="G143" s="65">
        <f t="shared" si="7"/>
        <v>0</v>
      </c>
      <c r="H143" s="66">
        <f>SUMIFS(PSP!S:S,PSP!D:D,C143)</f>
        <v>0</v>
      </c>
      <c r="I143" s="65">
        <f t="shared" si="8"/>
        <v>0</v>
      </c>
    </row>
    <row r="144" spans="2:9" ht="15" hidden="1" customHeight="1">
      <c r="B144" s="38">
        <v>137</v>
      </c>
      <c r="C144" s="38" t="s">
        <v>1010</v>
      </c>
      <c r="D144" s="64">
        <f>SUMIFS(OFM!AD:AD,OFM!C:C,C144)</f>
        <v>0</v>
      </c>
      <c r="E144" s="64">
        <f>SUMIFS(FAM!AF:AF,FAM!E:E,C144)</f>
        <v>0</v>
      </c>
      <c r="F144" s="67">
        <f>SUMIFS(B2S!F:F,B2S!C:C,C144)</f>
        <v>0</v>
      </c>
      <c r="G144" s="65">
        <f t="shared" si="7"/>
        <v>0</v>
      </c>
      <c r="H144" s="66">
        <f>SUMIFS(PSP!S:S,PSP!D:D,C144)</f>
        <v>0</v>
      </c>
      <c r="I144" s="65">
        <f t="shared" si="8"/>
        <v>0</v>
      </c>
    </row>
    <row r="145" spans="2:9" ht="15" hidden="1" customHeight="1">
      <c r="B145" s="38">
        <v>138</v>
      </c>
      <c r="C145" s="38" t="s">
        <v>1011</v>
      </c>
      <c r="D145" s="64">
        <f>SUMIFS(OFM!AD:AD,OFM!C:C,C145)</f>
        <v>0</v>
      </c>
      <c r="E145" s="64">
        <f>SUMIFS(FAM!AF:AF,FAM!E:E,C145)</f>
        <v>0</v>
      </c>
      <c r="F145" s="67">
        <f>SUMIFS(B2S!F:F,B2S!C:C,C145)</f>
        <v>0</v>
      </c>
      <c r="G145" s="65">
        <f t="shared" si="7"/>
        <v>0</v>
      </c>
      <c r="H145" s="66">
        <f>SUMIFS(PSP!S:S,PSP!D:D,C145)</f>
        <v>0</v>
      </c>
      <c r="I145" s="65">
        <f t="shared" si="8"/>
        <v>0</v>
      </c>
    </row>
    <row r="146" spans="2:9" ht="15" hidden="1" customHeight="1">
      <c r="B146" s="38">
        <v>139</v>
      </c>
      <c r="C146" s="38" t="s">
        <v>1012</v>
      </c>
      <c r="D146" s="64">
        <f>SUMIFS(OFM!AD:AD,OFM!C:C,C146)</f>
        <v>0</v>
      </c>
      <c r="E146" s="64">
        <f>SUMIFS(FAM!AF:AF,FAM!E:E,C146)</f>
        <v>0</v>
      </c>
      <c r="F146" s="67">
        <f>SUMIFS(B2S!F:F,B2S!C:C,C146)</f>
        <v>0</v>
      </c>
      <c r="G146" s="65">
        <f t="shared" si="7"/>
        <v>0</v>
      </c>
      <c r="H146" s="66">
        <f>SUMIFS(PSP!S:S,PSP!D:D,C146)</f>
        <v>0</v>
      </c>
      <c r="I146" s="65">
        <f t="shared" si="8"/>
        <v>0</v>
      </c>
    </row>
    <row r="147" spans="2:9" ht="15" hidden="1" customHeight="1">
      <c r="B147" s="38">
        <v>140</v>
      </c>
      <c r="C147" s="38" t="s">
        <v>1013</v>
      </c>
      <c r="D147" s="64">
        <f>SUMIFS(OFM!AD:AD,OFM!C:C,C147)</f>
        <v>0</v>
      </c>
      <c r="E147" s="64">
        <f>SUMIFS(FAM!AF:AF,FAM!E:E,C147)</f>
        <v>0</v>
      </c>
      <c r="F147" s="67">
        <f>SUMIFS(B2S!F:F,B2S!C:C,C147)</f>
        <v>0</v>
      </c>
      <c r="G147" s="65">
        <f t="shared" si="7"/>
        <v>0</v>
      </c>
      <c r="H147" s="66">
        <f>SUMIFS(PSP!S:S,PSP!D:D,C147)</f>
        <v>0</v>
      </c>
      <c r="I147" s="65">
        <f t="shared" si="8"/>
        <v>0</v>
      </c>
    </row>
    <row r="148" spans="2:9" ht="15" hidden="1" customHeight="1">
      <c r="B148" s="38">
        <v>141</v>
      </c>
      <c r="C148" s="38" t="s">
        <v>1014</v>
      </c>
      <c r="D148" s="64">
        <f>SUMIFS(OFM!AD:AD,OFM!C:C,C148)</f>
        <v>0</v>
      </c>
      <c r="E148" s="64">
        <f>SUMIFS(FAM!AF:AF,FAM!E:E,C148)</f>
        <v>0</v>
      </c>
      <c r="F148" s="67">
        <f>SUMIFS(B2S!F:F,B2S!C:C,C148)</f>
        <v>0</v>
      </c>
      <c r="G148" s="65">
        <f t="shared" si="7"/>
        <v>0</v>
      </c>
      <c r="H148" s="66">
        <f>SUMIFS(PSP!S:S,PSP!D:D,C148)</f>
        <v>0</v>
      </c>
      <c r="I148" s="65">
        <f t="shared" si="8"/>
        <v>0</v>
      </c>
    </row>
    <row r="149" spans="2:9" ht="15" hidden="1" customHeight="1">
      <c r="B149" s="38">
        <v>142</v>
      </c>
      <c r="C149" s="38" t="s">
        <v>1015</v>
      </c>
      <c r="D149" s="64">
        <f>SUMIFS(OFM!AD:AD,OFM!C:C,C149)</f>
        <v>0</v>
      </c>
      <c r="E149" s="64">
        <f>SUMIFS(FAM!AF:AF,FAM!E:E,C149)</f>
        <v>0</v>
      </c>
      <c r="F149" s="67">
        <f>SUMIFS(B2S!F:F,B2S!C:C,C149)</f>
        <v>0</v>
      </c>
      <c r="G149" s="65">
        <f t="shared" si="7"/>
        <v>0</v>
      </c>
      <c r="H149" s="66">
        <f>SUMIFS(PSP!S:S,PSP!D:D,C149)</f>
        <v>0</v>
      </c>
      <c r="I149" s="65">
        <f t="shared" si="8"/>
        <v>0</v>
      </c>
    </row>
    <row r="150" spans="2:9" ht="15" hidden="1" customHeight="1">
      <c r="B150" s="38">
        <v>143</v>
      </c>
      <c r="C150" s="38" t="s">
        <v>1016</v>
      </c>
      <c r="D150" s="64">
        <f>SUMIFS(OFM!AD:AD,OFM!C:C,C150)</f>
        <v>0</v>
      </c>
      <c r="E150" s="64">
        <f>SUMIFS(FAM!AF:AF,FAM!E:E,C150)</f>
        <v>0</v>
      </c>
      <c r="F150" s="67">
        <f>SUMIFS(B2S!F:F,B2S!C:C,C150)</f>
        <v>0</v>
      </c>
      <c r="G150" s="65">
        <f t="shared" si="7"/>
        <v>0</v>
      </c>
      <c r="H150" s="66">
        <f>SUMIFS(PSP!S:S,PSP!D:D,C150)</f>
        <v>0</v>
      </c>
      <c r="I150" s="65">
        <f t="shared" si="8"/>
        <v>0</v>
      </c>
    </row>
    <row r="151" spans="2:9" ht="15" hidden="1" customHeight="1">
      <c r="B151" s="38">
        <v>144</v>
      </c>
      <c r="C151" s="38" t="s">
        <v>1017</v>
      </c>
      <c r="D151" s="64">
        <f>SUMIFS(OFM!AD:AD,OFM!C:C,C151)</f>
        <v>0</v>
      </c>
      <c r="E151" s="64">
        <f>SUMIFS(FAM!AF:AF,FAM!E:E,C151)</f>
        <v>0</v>
      </c>
      <c r="F151" s="67">
        <f>SUMIFS(B2S!F:F,B2S!C:C,C151)</f>
        <v>0</v>
      </c>
      <c r="G151" s="65">
        <f t="shared" si="7"/>
        <v>0</v>
      </c>
      <c r="H151" s="66">
        <f>SUMIFS(PSP!S:S,PSP!D:D,C151)</f>
        <v>0</v>
      </c>
      <c r="I151" s="65">
        <f t="shared" si="8"/>
        <v>0</v>
      </c>
    </row>
    <row r="152" spans="2:9" ht="15" hidden="1" customHeight="1">
      <c r="B152" s="38">
        <v>145</v>
      </c>
      <c r="C152" s="38" t="s">
        <v>1018</v>
      </c>
      <c r="D152" s="64">
        <f>SUMIFS(OFM!AD:AD,OFM!C:C,C152)</f>
        <v>0</v>
      </c>
      <c r="E152" s="64">
        <f>SUMIFS(FAM!AF:AF,FAM!E:E,C152)</f>
        <v>0</v>
      </c>
      <c r="F152" s="67">
        <f>SUMIFS(B2S!F:F,B2S!C:C,C152)</f>
        <v>0</v>
      </c>
      <c r="G152" s="65">
        <f t="shared" si="7"/>
        <v>0</v>
      </c>
      <c r="H152" s="66">
        <f>SUMIFS(PSP!S:S,PSP!D:D,C152)</f>
        <v>0</v>
      </c>
      <c r="I152" s="65">
        <f t="shared" si="8"/>
        <v>0</v>
      </c>
    </row>
    <row r="153" spans="2:9" ht="15" hidden="1" customHeight="1">
      <c r="B153" s="38">
        <v>146</v>
      </c>
      <c r="C153" s="38" t="s">
        <v>1019</v>
      </c>
      <c r="D153" s="64">
        <f>SUMIFS(OFM!AD:AD,OFM!C:C,C153)</f>
        <v>0</v>
      </c>
      <c r="E153" s="64">
        <f>SUMIFS(FAM!AF:AF,FAM!E:E,C153)</f>
        <v>0</v>
      </c>
      <c r="F153" s="67">
        <f>SUMIFS(B2S!F:F,B2S!C:C,C153)</f>
        <v>0</v>
      </c>
      <c r="G153" s="65">
        <f t="shared" si="7"/>
        <v>0</v>
      </c>
      <c r="H153" s="66">
        <f>SUMIFS(PSP!S:S,PSP!D:D,C153)</f>
        <v>0</v>
      </c>
      <c r="I153" s="65">
        <f t="shared" si="8"/>
        <v>0</v>
      </c>
    </row>
    <row r="154" spans="2:9" ht="15" hidden="1" customHeight="1">
      <c r="B154" s="38">
        <v>147</v>
      </c>
      <c r="C154" s="38" t="s">
        <v>1020</v>
      </c>
      <c r="D154" s="64">
        <f>SUMIFS(OFM!AD:AD,OFM!C:C,C154)</f>
        <v>0</v>
      </c>
      <c r="E154" s="64">
        <f>SUMIFS(FAM!AF:AF,FAM!E:E,C154)</f>
        <v>0</v>
      </c>
      <c r="F154" s="67">
        <f>SUMIFS(B2S!F:F,B2S!C:C,C154)</f>
        <v>0</v>
      </c>
      <c r="G154" s="65">
        <f t="shared" si="7"/>
        <v>0</v>
      </c>
      <c r="H154" s="66">
        <f>SUMIFS(PSP!S:S,PSP!D:D,C154)</f>
        <v>0</v>
      </c>
      <c r="I154" s="65">
        <f t="shared" si="8"/>
        <v>0</v>
      </c>
    </row>
    <row r="155" spans="2:9" ht="15" hidden="1" customHeight="1">
      <c r="B155" s="38">
        <v>148</v>
      </c>
      <c r="C155" s="38" t="s">
        <v>1021</v>
      </c>
      <c r="D155" s="64">
        <f>SUMIFS(OFM!AD:AD,OFM!C:C,C155)</f>
        <v>0</v>
      </c>
      <c r="E155" s="64">
        <f>SUMIFS(FAM!AF:AF,FAM!E:E,C155)</f>
        <v>0</v>
      </c>
      <c r="F155" s="67">
        <f>SUMIFS(B2S!F:F,B2S!C:C,C155)</f>
        <v>0</v>
      </c>
      <c r="G155" s="65">
        <f t="shared" si="7"/>
        <v>0</v>
      </c>
      <c r="H155" s="66">
        <f>SUMIFS(PSP!S:S,PSP!D:D,C155)</f>
        <v>0</v>
      </c>
      <c r="I155" s="65">
        <f t="shared" si="8"/>
        <v>0</v>
      </c>
    </row>
    <row r="156" spans="2:9" ht="15" hidden="1" customHeight="1">
      <c r="B156" s="38">
        <v>149</v>
      </c>
      <c r="C156" s="38" t="s">
        <v>1022</v>
      </c>
      <c r="D156" s="64">
        <f>SUMIFS(OFM!AD:AD,OFM!C:C,C156)</f>
        <v>0</v>
      </c>
      <c r="E156" s="64">
        <f>SUMIFS(FAM!AF:AF,FAM!E:E,C156)</f>
        <v>0</v>
      </c>
      <c r="F156" s="67">
        <f>SUMIFS(B2S!F:F,B2S!C:C,C156)</f>
        <v>0</v>
      </c>
      <c r="G156" s="65">
        <f t="shared" si="7"/>
        <v>0</v>
      </c>
      <c r="H156" s="66">
        <f>SUMIFS(PSP!S:S,PSP!D:D,C156)</f>
        <v>0</v>
      </c>
      <c r="I156" s="65">
        <f t="shared" si="8"/>
        <v>0</v>
      </c>
    </row>
    <row r="157" spans="2:9" ht="15" hidden="1" customHeight="1">
      <c r="B157" s="38">
        <v>150</v>
      </c>
      <c r="C157" s="38" t="s">
        <v>1023</v>
      </c>
      <c r="D157" s="64">
        <f>SUMIFS(OFM!AD:AD,OFM!C:C,C157)</f>
        <v>0</v>
      </c>
      <c r="E157" s="64">
        <f>SUMIFS(FAM!AF:AF,FAM!E:E,C157)</f>
        <v>0</v>
      </c>
      <c r="F157" s="67">
        <f>SUMIFS(B2S!F:F,B2S!C:C,C157)</f>
        <v>0</v>
      </c>
      <c r="G157" s="65">
        <f t="shared" si="7"/>
        <v>0</v>
      </c>
      <c r="H157" s="66">
        <f>SUMIFS(PSP!S:S,PSP!D:D,C157)</f>
        <v>0</v>
      </c>
      <c r="I157" s="65">
        <f t="shared" si="8"/>
        <v>0</v>
      </c>
    </row>
    <row r="158" spans="2:9" ht="15" hidden="1" customHeight="1">
      <c r="B158" s="38">
        <v>151</v>
      </c>
      <c r="C158" s="38" t="s">
        <v>1024</v>
      </c>
      <c r="D158" s="64">
        <f>SUMIFS(OFM!AD:AD,OFM!C:C,C158)</f>
        <v>0</v>
      </c>
      <c r="E158" s="64">
        <f>SUMIFS(FAM!AF:AF,FAM!E:E,C158)</f>
        <v>0</v>
      </c>
      <c r="F158" s="67">
        <f>SUMIFS(B2S!F:F,B2S!C:C,C158)</f>
        <v>0</v>
      </c>
      <c r="G158" s="65">
        <f t="shared" si="7"/>
        <v>0</v>
      </c>
      <c r="H158" s="66">
        <f>SUMIFS(PSP!S:S,PSP!D:D,C158)</f>
        <v>0</v>
      </c>
      <c r="I158" s="65">
        <f t="shared" si="8"/>
        <v>0</v>
      </c>
    </row>
    <row r="159" spans="2:9" ht="15" hidden="1" customHeight="1">
      <c r="B159" s="38">
        <v>152</v>
      </c>
      <c r="C159" s="38" t="s">
        <v>1025</v>
      </c>
      <c r="D159" s="64">
        <f>SUMIFS(OFM!AD:AD,OFM!C:C,C159)</f>
        <v>0</v>
      </c>
      <c r="E159" s="64">
        <f>SUMIFS(FAM!AF:AF,FAM!E:E,C159)</f>
        <v>0</v>
      </c>
      <c r="F159" s="67">
        <f>SUMIFS(B2S!F:F,B2S!C:C,C159)</f>
        <v>0</v>
      </c>
      <c r="G159" s="65">
        <f t="shared" si="7"/>
        <v>0</v>
      </c>
      <c r="H159" s="66">
        <f>SUMIFS(PSP!S:S,PSP!D:D,C159)</f>
        <v>0</v>
      </c>
      <c r="I159" s="65">
        <f t="shared" si="8"/>
        <v>0</v>
      </c>
    </row>
    <row r="160" spans="2:9" ht="15" hidden="1" customHeight="1">
      <c r="B160" s="38">
        <v>153</v>
      </c>
      <c r="C160" s="38" t="s">
        <v>1086</v>
      </c>
      <c r="D160" s="64">
        <f>SUMIFS(OFM!AD:AD,OFM!C:C,C160)</f>
        <v>0</v>
      </c>
      <c r="E160" s="64">
        <f>SUMIFS(FAM!AF:AF,FAM!E:E,C160)</f>
        <v>0</v>
      </c>
      <c r="F160" s="67">
        <f>SUMIFS(B2S!F:F,B2S!C:C,C160)</f>
        <v>0</v>
      </c>
      <c r="G160" s="65">
        <f t="shared" ref="G160:G165" si="9">SUM(D160:F160)</f>
        <v>0</v>
      </c>
      <c r="H160" s="66">
        <f>SUMIFS(PSP!S:S,PSP!D:D,C160)</f>
        <v>0</v>
      </c>
      <c r="I160" s="65">
        <f t="shared" si="8"/>
        <v>0</v>
      </c>
    </row>
    <row r="161" spans="2:9" ht="15" hidden="1" customHeight="1">
      <c r="B161" s="38">
        <v>154</v>
      </c>
      <c r="C161" s="38" t="s">
        <v>1087</v>
      </c>
      <c r="D161" s="64">
        <f>SUMIFS(OFM!AD:AD,OFM!C:C,C161)</f>
        <v>0</v>
      </c>
      <c r="E161" s="64">
        <f>SUMIFS(FAM!AF:AF,FAM!E:E,C161)</f>
        <v>0</v>
      </c>
      <c r="F161" s="67">
        <f>SUMIFS(B2S!F:F,B2S!C:C,C161)</f>
        <v>0</v>
      </c>
      <c r="G161" s="65">
        <f t="shared" si="9"/>
        <v>0</v>
      </c>
      <c r="H161" s="66">
        <f>SUMIFS(PSP!S:S,PSP!D:D,C161)</f>
        <v>0</v>
      </c>
      <c r="I161" s="65">
        <f t="shared" si="8"/>
        <v>0</v>
      </c>
    </row>
    <row r="162" spans="2:9" ht="15" hidden="1" customHeight="1">
      <c r="B162" s="38">
        <v>155</v>
      </c>
      <c r="C162" s="38" t="s">
        <v>1088</v>
      </c>
      <c r="D162" s="64">
        <f>SUMIFS(OFM!AD:AD,OFM!C:C,C162)</f>
        <v>0</v>
      </c>
      <c r="E162" s="64">
        <f>SUMIFS(FAM!AF:AF,FAM!E:E,C162)</f>
        <v>0</v>
      </c>
      <c r="F162" s="67">
        <f>SUMIFS(B2S!F:F,B2S!C:C,C162)</f>
        <v>0</v>
      </c>
      <c r="G162" s="65">
        <f t="shared" si="9"/>
        <v>0</v>
      </c>
      <c r="H162" s="66">
        <f>SUMIFS(PSP!S:S,PSP!D:D,C162)</f>
        <v>0</v>
      </c>
      <c r="I162" s="65">
        <f t="shared" si="8"/>
        <v>0</v>
      </c>
    </row>
    <row r="163" spans="2:9" ht="15" hidden="1" customHeight="1">
      <c r="B163" s="38">
        <v>156</v>
      </c>
      <c r="C163" s="38" t="s">
        <v>1089</v>
      </c>
      <c r="D163" s="64">
        <f>SUMIFS(OFM!AD:AD,OFM!C:C,C163)</f>
        <v>0</v>
      </c>
      <c r="E163" s="64">
        <f>SUMIFS(FAM!AF:AF,FAM!E:E,C163)</f>
        <v>0</v>
      </c>
      <c r="F163" s="67">
        <f>SUMIFS(B2S!F:F,B2S!C:C,C163)</f>
        <v>0</v>
      </c>
      <c r="G163" s="65">
        <f t="shared" si="9"/>
        <v>0</v>
      </c>
      <c r="H163" s="66">
        <f>SUMIFS(PSP!S:S,PSP!D:D,C163)</f>
        <v>0</v>
      </c>
      <c r="I163" s="65">
        <f t="shared" si="8"/>
        <v>0</v>
      </c>
    </row>
    <row r="164" spans="2:9" ht="15" hidden="1" customHeight="1">
      <c r="B164" s="38">
        <v>157</v>
      </c>
      <c r="C164" s="38" t="s">
        <v>1090</v>
      </c>
      <c r="D164" s="64">
        <f>SUMIFS(OFM!AD:AD,OFM!C:C,C164)</f>
        <v>0</v>
      </c>
      <c r="E164" s="64">
        <f>SUMIFS(FAM!AF:AF,FAM!E:E,C164)</f>
        <v>0</v>
      </c>
      <c r="F164" s="67">
        <f>SUMIFS(B2S!F:F,B2S!C:C,C164)</f>
        <v>0</v>
      </c>
      <c r="G164" s="65">
        <f t="shared" si="9"/>
        <v>0</v>
      </c>
      <c r="H164" s="66">
        <f>SUMIFS(PSP!S:S,PSP!D:D,C164)</f>
        <v>0</v>
      </c>
      <c r="I164" s="65">
        <f t="shared" si="8"/>
        <v>0</v>
      </c>
    </row>
    <row r="165" spans="2:9" ht="15" hidden="1" customHeight="1">
      <c r="B165" s="38">
        <v>158</v>
      </c>
      <c r="C165" s="38" t="s">
        <v>1091</v>
      </c>
      <c r="D165" s="64">
        <f>SUMIFS(OFM!AD:AD,OFM!C:C,C165)</f>
        <v>0</v>
      </c>
      <c r="E165" s="64">
        <f>SUMIFS(FAM!AF:AF,FAM!E:E,C165)</f>
        <v>0</v>
      </c>
      <c r="F165" s="67">
        <f>SUMIFS(B2S!F:F,B2S!C:C,C165)</f>
        <v>0</v>
      </c>
      <c r="G165" s="65">
        <f t="shared" si="9"/>
        <v>0</v>
      </c>
      <c r="H165" s="66">
        <f>SUMIFS(PSP!S:S,PSP!D:D,C165)</f>
        <v>0</v>
      </c>
      <c r="I165" s="65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5" customWidth="1"/>
    <col min="2" max="2" width="7.28515625" style="54" customWidth="1"/>
    <col min="3" max="3" width="6.5703125" style="54" bestFit="1" customWidth="1"/>
    <col min="4" max="4" width="11.140625" style="54" customWidth="1"/>
    <col min="5" max="5" width="15.7109375" style="56" customWidth="1"/>
    <col min="6" max="7" width="15.7109375" style="55" customWidth="1"/>
    <col min="8" max="8" width="12.42578125" style="55" customWidth="1"/>
    <col min="9" max="9" width="18" style="105" customWidth="1"/>
    <col min="10" max="10" width="19.28515625" style="93" customWidth="1"/>
    <col min="11" max="11" width="18.7109375" style="93" customWidth="1"/>
    <col min="12" max="16384" width="9.140625" style="55"/>
  </cols>
  <sheetData>
    <row r="1" spans="2:11" ht="15" customHeight="1">
      <c r="I1" s="362" t="s">
        <v>1361</v>
      </c>
      <c r="J1" s="362"/>
    </row>
    <row r="2" spans="2:11" ht="15" customHeight="1">
      <c r="B2" s="53" t="s">
        <v>1209</v>
      </c>
      <c r="E2" s="51"/>
      <c r="F2" s="48"/>
      <c r="G2" s="48"/>
      <c r="H2" s="48"/>
      <c r="I2" s="363"/>
      <c r="J2" s="363"/>
      <c r="K2" s="104"/>
    </row>
    <row r="3" spans="2:11" ht="15" customHeight="1">
      <c r="B3" s="364" t="s">
        <v>1026</v>
      </c>
      <c r="C3" s="364" t="s">
        <v>926</v>
      </c>
      <c r="D3" s="356" t="s">
        <v>1348</v>
      </c>
      <c r="E3" s="106" t="s">
        <v>45</v>
      </c>
      <c r="F3" s="107" t="s">
        <v>262</v>
      </c>
      <c r="G3" s="107" t="s">
        <v>921</v>
      </c>
      <c r="H3" s="108" t="s">
        <v>1316</v>
      </c>
      <c r="I3" s="365" t="s">
        <v>1345</v>
      </c>
      <c r="J3" s="367" t="s">
        <v>1346</v>
      </c>
      <c r="K3" s="356" t="s">
        <v>925</v>
      </c>
    </row>
    <row r="4" spans="2:11" ht="15.75" customHeight="1">
      <c r="B4" s="364"/>
      <c r="C4" s="364"/>
      <c r="D4" s="357"/>
      <c r="E4" s="106" t="s">
        <v>1344</v>
      </c>
      <c r="F4" s="106" t="s">
        <v>1344</v>
      </c>
      <c r="G4" s="106" t="s">
        <v>1344</v>
      </c>
      <c r="H4" s="106" t="s">
        <v>1344</v>
      </c>
      <c r="I4" s="366"/>
      <c r="J4" s="368"/>
      <c r="K4" s="357"/>
    </row>
    <row r="5" spans="2:11" ht="17.25" hidden="1" customHeight="1">
      <c r="B5" s="358" t="s">
        <v>1028</v>
      </c>
      <c r="C5" s="359"/>
      <c r="D5" s="110"/>
      <c r="E5" s="109">
        <f>SUM(E8:E194)</f>
        <v>475733.25</v>
      </c>
      <c r="F5" s="109">
        <f>SUM(F8:F194)</f>
        <v>331942.5</v>
      </c>
      <c r="G5" s="109">
        <f>SUM(G8:G194)</f>
        <v>36511.5</v>
      </c>
      <c r="H5" s="109">
        <f>SUM(H8:H194)</f>
        <v>3010</v>
      </c>
      <c r="I5" s="109">
        <f>SUM(I8:I194)</f>
        <v>847197.25</v>
      </c>
      <c r="J5" s="109">
        <f t="shared" ref="J5:K5" si="0">SUM(J8:J194)</f>
        <v>593351.25</v>
      </c>
      <c r="K5" s="109">
        <f t="shared" si="0"/>
        <v>1440548.5</v>
      </c>
    </row>
    <row r="6" spans="2:11" ht="17.25" customHeight="1">
      <c r="B6" s="358" t="s">
        <v>1362</v>
      </c>
      <c r="C6" s="359"/>
      <c r="D6" s="110"/>
      <c r="E6" s="109">
        <v>285140.5</v>
      </c>
      <c r="F6" s="109">
        <v>466090.5</v>
      </c>
      <c r="G6" s="109">
        <v>9647.75</v>
      </c>
      <c r="H6" s="109">
        <v>1749</v>
      </c>
      <c r="I6" s="109">
        <v>762627.75</v>
      </c>
      <c r="J6" s="109">
        <v>376516.25</v>
      </c>
      <c r="K6" s="109">
        <v>1139144</v>
      </c>
    </row>
    <row r="7" spans="2:11" ht="4.5" customHeight="1">
      <c r="B7" s="111"/>
      <c r="C7" s="110"/>
      <c r="D7" s="110"/>
      <c r="E7" s="109"/>
      <c r="F7" s="109"/>
      <c r="G7" s="109"/>
      <c r="H7" s="109"/>
      <c r="I7" s="109"/>
      <c r="J7" s="112"/>
      <c r="K7" s="109"/>
    </row>
    <row r="8" spans="2:11" s="93" customFormat="1" ht="15" hidden="1" customHeight="1">
      <c r="B8" s="101">
        <v>0</v>
      </c>
      <c r="C8" s="101" t="s">
        <v>5</v>
      </c>
      <c r="D8" s="101" t="s">
        <v>1038</v>
      </c>
      <c r="E8" s="64">
        <f>SUMIFS(OFM!AG:AG,OFM!C:C,C8)</f>
        <v>190592.75</v>
      </c>
      <c r="F8" s="64">
        <f>SUMIFS(FAM!AI:AI,FAM!E:E,C8)</f>
        <v>95780</v>
      </c>
      <c r="G8" s="68">
        <f>SUMIFS(B2S!I:I,B2S!C:C,C8)</f>
        <v>26863.75</v>
      </c>
      <c r="H8" s="68">
        <f>SUMIF(TOP!C:C,'Sum JAN'!C8,TOP!F:F)</f>
        <v>1261</v>
      </c>
      <c r="I8" s="102">
        <f>SUM(E8:H8)</f>
        <v>314497.5</v>
      </c>
      <c r="J8" s="94">
        <f>SUMIFS(PSP!V:V,PSP!D:D,C8)</f>
        <v>216976.25</v>
      </c>
      <c r="K8" s="102">
        <f>SUM(I8:J8)</f>
        <v>531473.75</v>
      </c>
    </row>
    <row r="9" spans="2:11" s="93" customFormat="1" ht="15" hidden="1" customHeight="1">
      <c r="B9" s="101">
        <v>0</v>
      </c>
      <c r="C9" s="101" t="s">
        <v>244</v>
      </c>
      <c r="D9" s="101" t="s">
        <v>1038</v>
      </c>
      <c r="E9" s="64">
        <f>SUMIFS(OFM!AG:AG,OFM!C:C,C9)</f>
        <v>0</v>
      </c>
      <c r="F9" s="64">
        <f>SUMIFS(FAM!AI:AI,FAM!E:E,C9)</f>
        <v>0</v>
      </c>
      <c r="G9" s="68">
        <f>SUMIFS(B2S!I:I,B2S!C:C,C9)</f>
        <v>0</v>
      </c>
      <c r="H9" s="68">
        <f>SUMIF(TOP!C:C,'Sum JAN'!C9,TOP!F:F)</f>
        <v>0</v>
      </c>
      <c r="I9" s="102">
        <f t="shared" ref="I9:I13" si="1">SUM(E9:H9)</f>
        <v>0</v>
      </c>
      <c r="J9" s="94">
        <f>SUMIFS(PSP!V:V,PSP!D:D,C9)</f>
        <v>0</v>
      </c>
      <c r="K9" s="102">
        <f t="shared" ref="K9:K10" si="2">SUM(I9:J9)</f>
        <v>0</v>
      </c>
    </row>
    <row r="10" spans="2:11" s="93" customFormat="1" ht="15" hidden="1" customHeight="1">
      <c r="B10" s="101">
        <v>0</v>
      </c>
      <c r="C10" s="101" t="s">
        <v>218</v>
      </c>
      <c r="D10" s="101" t="s">
        <v>1038</v>
      </c>
      <c r="E10" s="64">
        <f>SUMIFS(OFM!AG:AG,OFM!C:C,C10)</f>
        <v>0</v>
      </c>
      <c r="F10" s="64">
        <f>SUMIFS(FAM!AI:AI,FAM!E:E,C10)</f>
        <v>0</v>
      </c>
      <c r="G10" s="68">
        <f>SUMIFS(B2S!I:I,B2S!C:C,C10)</f>
        <v>0</v>
      </c>
      <c r="H10" s="68">
        <f>SUMIF(TOP!C:C,'Sum JAN'!C10,TOP!F:F)</f>
        <v>0</v>
      </c>
      <c r="I10" s="102">
        <f t="shared" si="1"/>
        <v>0</v>
      </c>
      <c r="J10" s="94">
        <f>SUMIFS(PSP!V:V,PSP!D:D,C10)</f>
        <v>0</v>
      </c>
      <c r="K10" s="102">
        <f t="shared" si="2"/>
        <v>0</v>
      </c>
    </row>
    <row r="11" spans="2:11" s="93" customFormat="1" ht="12.75" hidden="1">
      <c r="B11" s="101">
        <v>1</v>
      </c>
      <c r="C11" s="101" t="s">
        <v>929</v>
      </c>
      <c r="D11" s="101" t="s">
        <v>1038</v>
      </c>
      <c r="E11" s="64">
        <f>SUMIFS(OFM!AD:AD,OFM!C:C,C11)</f>
        <v>0</v>
      </c>
      <c r="F11" s="64">
        <f>SUMIFS(FAM!AF:AF,FAM!E:E,C11)</f>
        <v>0</v>
      </c>
      <c r="G11" s="68">
        <f>SUMIFS(B2S!I:I,B2S!C:C,C11)</f>
        <v>0</v>
      </c>
      <c r="H11" s="68">
        <f>SUMIF(TOP!C:C,'Sum JAN'!C11,TOP!F:F)</f>
        <v>0</v>
      </c>
      <c r="I11" s="102">
        <f t="shared" si="1"/>
        <v>0</v>
      </c>
      <c r="J11" s="94">
        <f>SUMIFS(PSP!V:V,PSP!D:D,C11)</f>
        <v>0</v>
      </c>
      <c r="K11" s="102">
        <f t="shared" ref="K11:K42" si="3">SUM(I11:J11)</f>
        <v>0</v>
      </c>
    </row>
    <row r="12" spans="2:11" s="93" customFormat="1" ht="12.75" hidden="1">
      <c r="B12" s="101">
        <v>2</v>
      </c>
      <c r="C12" s="101" t="s">
        <v>930</v>
      </c>
      <c r="D12" s="101" t="s">
        <v>1038</v>
      </c>
      <c r="E12" s="64">
        <f>SUMIFS(OFM!AD:AD,OFM!C:C,C12)</f>
        <v>0</v>
      </c>
      <c r="F12" s="64">
        <f>SUMIFS(FAM!AF:AF,FAM!E:E,C12)</f>
        <v>0</v>
      </c>
      <c r="G12" s="68">
        <f>SUMIFS(B2S!I:I,B2S!C:C,C12)</f>
        <v>0</v>
      </c>
      <c r="H12" s="68">
        <f>SUMIF(TOP!C:C,'Sum JAN'!C12,TOP!F:F)</f>
        <v>0</v>
      </c>
      <c r="I12" s="102">
        <f t="shared" si="1"/>
        <v>0</v>
      </c>
      <c r="J12" s="94">
        <f>SUMIFS(PSP!V:V,PSP!D:D,C12)</f>
        <v>0</v>
      </c>
      <c r="K12" s="102">
        <f t="shared" si="3"/>
        <v>0</v>
      </c>
    </row>
    <row r="13" spans="2:11" s="93" customFormat="1" ht="15" hidden="1" customHeight="1">
      <c r="B13" s="101">
        <v>3</v>
      </c>
      <c r="C13" s="101" t="s">
        <v>265</v>
      </c>
      <c r="D13" s="101" t="s">
        <v>1038</v>
      </c>
      <c r="E13" s="64">
        <f>SUMIFS(OFM!AG:AG,OFM!C:C,C13)</f>
        <v>0</v>
      </c>
      <c r="F13" s="64">
        <f>SUMIFS(FAM!AI:AI,FAM!E:E,C13)</f>
        <v>0</v>
      </c>
      <c r="G13" s="68">
        <f>SUMIFS(B2S!I:I,B2S!C:C,C13)</f>
        <v>0</v>
      </c>
      <c r="H13" s="68">
        <f>SUMIF(TOP!C:C,'Sum JAN'!C13,TOP!F:F)</f>
        <v>0</v>
      </c>
      <c r="I13" s="102">
        <f t="shared" si="1"/>
        <v>0</v>
      </c>
      <c r="J13" s="94">
        <f>SUMIFS(PSP!V:V,PSP!D:D,C13)</f>
        <v>0</v>
      </c>
      <c r="K13" s="102">
        <f t="shared" si="3"/>
        <v>0</v>
      </c>
    </row>
    <row r="14" spans="2:11" s="98" customFormat="1" ht="15" hidden="1" customHeight="1">
      <c r="B14" s="1">
        <v>77</v>
      </c>
      <c r="C14" s="1" t="s">
        <v>952</v>
      </c>
      <c r="D14" s="1" t="s">
        <v>1349</v>
      </c>
      <c r="E14" s="64">
        <f>SUMIFS(OFM!AD:AD,OFM!C:C,C14)</f>
        <v>0</v>
      </c>
      <c r="F14" s="64">
        <f>SUMIFS(FAM!AI:AI,FAM!E:E,C14)</f>
        <v>0</v>
      </c>
      <c r="G14" s="68">
        <f>SUMIFS(B2S!I:I,B2S!C:C,C14)</f>
        <v>0</v>
      </c>
      <c r="H14" s="68">
        <f>SUMIF(TOP!C:C,'Sum JAN'!C14,TOP!F:F)</f>
        <v>0</v>
      </c>
      <c r="I14" s="102">
        <f t="shared" ref="I14:I45" si="4">SUM(E14:H14)</f>
        <v>0</v>
      </c>
      <c r="J14" s="94">
        <f>SUMIFS(PSP!V:V,PSP!D:D,C14)</f>
        <v>0</v>
      </c>
      <c r="K14" s="102">
        <f t="shared" si="3"/>
        <v>0</v>
      </c>
    </row>
    <row r="15" spans="2:11" s="98" customFormat="1" ht="15" hidden="1" customHeight="1">
      <c r="B15" s="1">
        <v>95</v>
      </c>
      <c r="C15" s="1" t="s">
        <v>968</v>
      </c>
      <c r="D15" s="1" t="s">
        <v>1349</v>
      </c>
      <c r="E15" s="64">
        <f>SUMIFS(OFM!AD:AD,OFM!C:C,C15)</f>
        <v>0</v>
      </c>
      <c r="F15" s="64">
        <f>SUMIFS(FAM!AI:AI,FAM!E:E,C15)</f>
        <v>0</v>
      </c>
      <c r="G15" s="68">
        <f>SUMIFS(B2S!I:I,B2S!C:C,C15)</f>
        <v>0</v>
      </c>
      <c r="H15" s="68">
        <f>SUMIF(TOP!C:C,'Sum JAN'!C15,TOP!F:F)</f>
        <v>0</v>
      </c>
      <c r="I15" s="102">
        <f t="shared" si="4"/>
        <v>0</v>
      </c>
      <c r="J15" s="94">
        <f>SUMIFS(PSP!V:V,PSP!D:D,C15)</f>
        <v>0</v>
      </c>
      <c r="K15" s="102">
        <f t="shared" si="3"/>
        <v>0</v>
      </c>
    </row>
    <row r="16" spans="2:11" s="98" customFormat="1" ht="15" customHeight="1">
      <c r="B16" s="1">
        <v>36</v>
      </c>
      <c r="C16" s="1" t="s">
        <v>552</v>
      </c>
      <c r="D16" s="1" t="s">
        <v>1349</v>
      </c>
      <c r="E16" s="64">
        <f>SUMIFS(OFM!AG:AG,OFM!C:C,C16)</f>
        <v>0</v>
      </c>
      <c r="F16" s="64">
        <f>SUMIFS(FAM!AI:AI,FAM!E:E,C16)</f>
        <v>18406.5</v>
      </c>
      <c r="G16" s="68">
        <f>SUMIFS(B2S!I:I,B2S!C:C,C16)</f>
        <v>9647.75</v>
      </c>
      <c r="H16" s="68">
        <f>SUMIF(TOP!C:C,'Sum JAN'!C16,TOP!F:F)</f>
        <v>0</v>
      </c>
      <c r="I16" s="102">
        <f t="shared" si="4"/>
        <v>28054.25</v>
      </c>
      <c r="J16" s="94">
        <f>SUMIFS(PSP!V:V,PSP!D:D,C16)</f>
        <v>275</v>
      </c>
      <c r="K16" s="102">
        <f t="shared" si="3"/>
        <v>28329.25</v>
      </c>
    </row>
    <row r="17" spans="2:11" s="98" customFormat="1" ht="15" hidden="1" customHeight="1">
      <c r="B17" s="1">
        <v>73</v>
      </c>
      <c r="C17" s="1" t="s">
        <v>950</v>
      </c>
      <c r="D17" s="1" t="s">
        <v>1349</v>
      </c>
      <c r="E17" s="64">
        <f>SUMIFS(OFM!AD:AD,OFM!C:C,C17)</f>
        <v>0</v>
      </c>
      <c r="F17" s="64">
        <f>SUMIFS(FAM!AI:AI,FAM!E:E,C17)</f>
        <v>0</v>
      </c>
      <c r="G17" s="68">
        <f>SUMIFS(B2S!I:I,B2S!C:C,C17)</f>
        <v>0</v>
      </c>
      <c r="H17" s="68">
        <f>SUMIF(TOP!C:C,'Sum JAN'!C17,TOP!F:F)</f>
        <v>0</v>
      </c>
      <c r="I17" s="102">
        <f t="shared" si="4"/>
        <v>0</v>
      </c>
      <c r="J17" s="94">
        <f>SUMIFS(PSP!V:V,PSP!D:D,C17)</f>
        <v>0</v>
      </c>
      <c r="K17" s="102">
        <f t="shared" si="3"/>
        <v>0</v>
      </c>
    </row>
    <row r="18" spans="2:11" s="98" customFormat="1" ht="15" customHeight="1">
      <c r="B18" s="1">
        <v>75</v>
      </c>
      <c r="C18" s="1" t="s">
        <v>390</v>
      </c>
      <c r="D18" s="1" t="s">
        <v>1349</v>
      </c>
      <c r="E18" s="64">
        <f>SUMIFS(OFM!AG:AG,OFM!C:C,C18)</f>
        <v>0</v>
      </c>
      <c r="F18" s="64">
        <f>SUMIFS(FAM!AI:AI,FAM!E:E,C18)</f>
        <v>0</v>
      </c>
      <c r="G18" s="68">
        <f>SUMIFS(B2S!I:I,B2S!C:C,C18)</f>
        <v>0</v>
      </c>
      <c r="H18" s="68">
        <f>SUMIF(TOP!C:C,'Sum JAN'!C18,TOP!F:F)</f>
        <v>0</v>
      </c>
      <c r="I18" s="102">
        <f t="shared" si="4"/>
        <v>0</v>
      </c>
      <c r="J18" s="94">
        <f>SUMIFS(PSP!V:V,PSP!D:D,C18)</f>
        <v>12291.25</v>
      </c>
      <c r="K18" s="102">
        <f t="shared" si="3"/>
        <v>12291.25</v>
      </c>
    </row>
    <row r="19" spans="2:11" s="98" customFormat="1" ht="15" customHeight="1">
      <c r="B19" s="1">
        <v>23</v>
      </c>
      <c r="C19" s="1" t="s">
        <v>341</v>
      </c>
      <c r="D19" s="1" t="s">
        <v>1349</v>
      </c>
      <c r="E19" s="64">
        <f>SUMIFS(OFM!AG:AG,OFM!C:C,C19)</f>
        <v>0</v>
      </c>
      <c r="F19" s="64">
        <f>SUMIFS(FAM!AI:AI,FAM!E:E,C19)</f>
        <v>0</v>
      </c>
      <c r="G19" s="68">
        <f>SUMIFS(B2S!I:I,B2S!C:C,C19)</f>
        <v>0</v>
      </c>
      <c r="H19" s="68">
        <f>SUMIF(TOP!C:C,'Sum JAN'!C19,TOP!F:F)</f>
        <v>0</v>
      </c>
      <c r="I19" s="102">
        <f t="shared" si="4"/>
        <v>0</v>
      </c>
      <c r="J19" s="94">
        <f>SUMIFS(PSP!V:V,PSP!D:D,C19)</f>
        <v>4005</v>
      </c>
      <c r="K19" s="102">
        <f t="shared" si="3"/>
        <v>4005</v>
      </c>
    </row>
    <row r="20" spans="2:11" s="98" customFormat="1" ht="15" customHeight="1">
      <c r="B20" s="1">
        <v>13</v>
      </c>
      <c r="C20" s="1" t="s">
        <v>36</v>
      </c>
      <c r="D20" s="1" t="s">
        <v>1349</v>
      </c>
      <c r="E20" s="64">
        <f>SUMIFS(OFM!AG:AG,OFM!C:C,C20)</f>
        <v>0</v>
      </c>
      <c r="F20" s="64">
        <f>SUMIFS(FAM!AI:AI,FAM!E:E,C20)</f>
        <v>0</v>
      </c>
      <c r="G20" s="68">
        <f>SUMIFS(B2S!I:I,B2S!C:C,C20)</f>
        <v>0</v>
      </c>
      <c r="H20" s="68">
        <f>SUMIF(TOP!C:C,'Sum JAN'!C20,TOP!F:F)</f>
        <v>0</v>
      </c>
      <c r="I20" s="102">
        <f t="shared" si="4"/>
        <v>0</v>
      </c>
      <c r="J20" s="94">
        <f>SUMIFS(PSP!V:V,PSP!D:D,C20)</f>
        <v>8176.25</v>
      </c>
      <c r="K20" s="102">
        <f t="shared" si="3"/>
        <v>8176.25</v>
      </c>
    </row>
    <row r="21" spans="2:11" s="98" customFormat="1" ht="15" hidden="1" customHeight="1">
      <c r="B21" s="1">
        <v>102</v>
      </c>
      <c r="C21" s="1" t="s">
        <v>975</v>
      </c>
      <c r="D21" s="1" t="s">
        <v>1349</v>
      </c>
      <c r="E21" s="64">
        <f>SUMIFS(OFM!AD:AD,OFM!C:C,C21)</f>
        <v>0</v>
      </c>
      <c r="F21" s="64">
        <f>SUMIFS(FAM!AI:AI,FAM!E:E,C21)</f>
        <v>0</v>
      </c>
      <c r="G21" s="68">
        <f>SUMIFS(B2S!I:I,B2S!C:C,C21)</f>
        <v>0</v>
      </c>
      <c r="H21" s="68">
        <f>SUMIF(TOP!C:C,'Sum JAN'!C21,TOP!F:F)</f>
        <v>0</v>
      </c>
      <c r="I21" s="102">
        <f t="shared" si="4"/>
        <v>0</v>
      </c>
      <c r="J21" s="94">
        <f>SUMIFS(PSP!V:V,PSP!D:D,C21)</f>
        <v>0</v>
      </c>
      <c r="K21" s="102">
        <f t="shared" si="3"/>
        <v>0</v>
      </c>
    </row>
    <row r="22" spans="2:11" s="98" customFormat="1" ht="15" customHeight="1">
      <c r="B22" s="1">
        <v>12</v>
      </c>
      <c r="C22" s="1" t="s">
        <v>14</v>
      </c>
      <c r="D22" s="1" t="s">
        <v>1349</v>
      </c>
      <c r="E22" s="64">
        <f>SUMIFS(OFM!AG:AG,OFM!C:C,C22)</f>
        <v>3643.75</v>
      </c>
      <c r="F22" s="64">
        <f>SUMIFS(FAM!AI:AI,FAM!E:E,C22)</f>
        <v>0</v>
      </c>
      <c r="G22" s="68">
        <f>SUMIFS(B2S!I:I,B2S!C:C,C22)</f>
        <v>0</v>
      </c>
      <c r="H22" s="68">
        <f>SUMIF(TOP!C:C,'Sum JAN'!C22,TOP!F:F)</f>
        <v>0</v>
      </c>
      <c r="I22" s="102">
        <f t="shared" si="4"/>
        <v>3643.75</v>
      </c>
      <c r="J22" s="94">
        <f>SUMIFS(PSP!V:V,PSP!D:D,C22)</f>
        <v>6451.25</v>
      </c>
      <c r="K22" s="102">
        <f t="shared" si="3"/>
        <v>10095</v>
      </c>
    </row>
    <row r="23" spans="2:11" s="98" customFormat="1" ht="15" customHeight="1">
      <c r="B23" s="1">
        <v>51</v>
      </c>
      <c r="C23" s="1" t="s">
        <v>123</v>
      </c>
      <c r="D23" s="1" t="s">
        <v>1349</v>
      </c>
      <c r="E23" s="64">
        <f>SUMIFS(OFM!AG:AG,OFM!C:C,C23)</f>
        <v>0</v>
      </c>
      <c r="F23" s="64">
        <f>SUMIFS(FAM!AI:AI,FAM!E:E,C23)</f>
        <v>31378.5</v>
      </c>
      <c r="G23" s="68">
        <f>SUMIFS(B2S!I:I,B2S!C:C,C23)</f>
        <v>0</v>
      </c>
      <c r="H23" s="68">
        <f>SUMIF(TOP!C:C,'Sum JAN'!C23,TOP!F:F)</f>
        <v>0</v>
      </c>
      <c r="I23" s="102">
        <f t="shared" si="4"/>
        <v>31378.5</v>
      </c>
      <c r="J23" s="94">
        <f>SUMIFS(PSP!V:V,PSP!D:D,C23)</f>
        <v>6286.25</v>
      </c>
      <c r="K23" s="102">
        <f t="shared" si="3"/>
        <v>37664.75</v>
      </c>
    </row>
    <row r="24" spans="2:11" s="98" customFormat="1" ht="12.75">
      <c r="B24" s="1">
        <v>32</v>
      </c>
      <c r="C24" s="1" t="s">
        <v>501</v>
      </c>
      <c r="D24" s="1" t="s">
        <v>1349</v>
      </c>
      <c r="E24" s="64">
        <f>SUMIFS(OFM!AG:AG,OFM!C:C,C24)</f>
        <v>7099.75</v>
      </c>
      <c r="F24" s="64">
        <f>SUMIFS(FAM!AI:AI,FAM!E:E,C24)</f>
        <v>0</v>
      </c>
      <c r="G24" s="68">
        <f>SUMIFS(B2S!I:I,B2S!C:C,C24)</f>
        <v>0</v>
      </c>
      <c r="H24" s="68">
        <f>SUMIF(TOP!C:C,'Sum JAN'!C24,TOP!F:F)</f>
        <v>0</v>
      </c>
      <c r="I24" s="102">
        <f t="shared" si="4"/>
        <v>7099.75</v>
      </c>
      <c r="J24" s="94">
        <f>SUMIFS(PSP!V:V,PSP!D:D,C24)</f>
        <v>1371.25</v>
      </c>
      <c r="K24" s="102">
        <f t="shared" si="3"/>
        <v>8471</v>
      </c>
    </row>
    <row r="25" spans="2:11" ht="12.75" hidden="1">
      <c r="B25" s="101">
        <v>16</v>
      </c>
      <c r="C25" s="101" t="s">
        <v>931</v>
      </c>
      <c r="D25" s="101" t="s">
        <v>1038</v>
      </c>
      <c r="E25" s="64">
        <f>SUMIFS(OFM!AD:AD,OFM!C:C,C25)</f>
        <v>0</v>
      </c>
      <c r="F25" s="64">
        <f>SUMIFS(FAM!AF:AF,FAM!E:E,C25)</f>
        <v>0</v>
      </c>
      <c r="G25" s="68">
        <f>SUMIFS(B2S!I:I,B2S!C:C,C25)</f>
        <v>0</v>
      </c>
      <c r="H25" s="68">
        <f>SUMIF(TOP!C:C,'Sum JAN'!C25,TOP!F:F)</f>
        <v>0</v>
      </c>
      <c r="I25" s="102">
        <f t="shared" si="4"/>
        <v>0</v>
      </c>
      <c r="J25" s="94">
        <f>SUMIFS(PSP!V:V,PSP!D:D,C25)</f>
        <v>0</v>
      </c>
      <c r="K25" s="102">
        <f t="shared" si="3"/>
        <v>0</v>
      </c>
    </row>
    <row r="26" spans="2:11" s="93" customFormat="1" ht="15" hidden="1" customHeight="1">
      <c r="B26" s="101">
        <v>17</v>
      </c>
      <c r="C26" s="101" t="s">
        <v>32</v>
      </c>
      <c r="D26" s="101" t="s">
        <v>1038</v>
      </c>
      <c r="E26" s="64">
        <f>SUMIFS(OFM!AG:AG,OFM!C:C,C26)</f>
        <v>0</v>
      </c>
      <c r="F26" s="64">
        <f>SUMIFS(FAM!AI:AI,FAM!E:E,C26)</f>
        <v>0</v>
      </c>
      <c r="G26" s="68">
        <f>SUMIFS(B2S!I:I,B2S!C:C,C26)</f>
        <v>0</v>
      </c>
      <c r="H26" s="68">
        <f>SUMIF(TOP!C:C,'Sum JAN'!C26,TOP!F:F)</f>
        <v>0</v>
      </c>
      <c r="I26" s="102">
        <f t="shared" si="4"/>
        <v>0</v>
      </c>
      <c r="J26" s="94">
        <f>SUMIFS(PSP!V:V,PSP!D:D,C26)</f>
        <v>0</v>
      </c>
      <c r="K26" s="102">
        <f t="shared" si="3"/>
        <v>0</v>
      </c>
    </row>
    <row r="27" spans="2:11" s="98" customFormat="1" ht="15" hidden="1" customHeight="1">
      <c r="B27" s="1">
        <v>120</v>
      </c>
      <c r="C27" s="1" t="s">
        <v>993</v>
      </c>
      <c r="D27" s="1" t="s">
        <v>1349</v>
      </c>
      <c r="E27" s="64">
        <f>SUMIFS(OFM!AD:AD,OFM!C:C,C27)</f>
        <v>0</v>
      </c>
      <c r="F27" s="64">
        <f>SUMIFS(FAM!AI:AI,FAM!E:E,C27)</f>
        <v>0</v>
      </c>
      <c r="G27" s="68">
        <f>SUMIFS(B2S!I:I,B2S!C:C,C27)</f>
        <v>0</v>
      </c>
      <c r="H27" s="68">
        <f>SUMIF(TOP!C:C,'Sum JAN'!C27,TOP!F:F)</f>
        <v>0</v>
      </c>
      <c r="I27" s="102">
        <f t="shared" si="4"/>
        <v>0</v>
      </c>
      <c r="J27" s="94">
        <f>SUMIFS(PSP!V:V,PSP!D:D,C27)</f>
        <v>0</v>
      </c>
      <c r="K27" s="102">
        <f t="shared" si="3"/>
        <v>0</v>
      </c>
    </row>
    <row r="28" spans="2:11" s="98" customFormat="1" ht="15" hidden="1" customHeight="1">
      <c r="B28" s="1">
        <v>132</v>
      </c>
      <c r="C28" s="1" t="s">
        <v>1005</v>
      </c>
      <c r="D28" s="1" t="s">
        <v>1349</v>
      </c>
      <c r="E28" s="64">
        <f>SUMIFS(OFM!AD:AD,OFM!C:C,C28)</f>
        <v>0</v>
      </c>
      <c r="F28" s="64">
        <f>SUMIFS(FAM!AI:AI,FAM!E:E,C28)</f>
        <v>0</v>
      </c>
      <c r="G28" s="68">
        <f>SUMIFS(B2S!I:I,B2S!C:C,C28)</f>
        <v>0</v>
      </c>
      <c r="H28" s="68">
        <f>SUMIF(TOP!C:C,'Sum JAN'!C28,TOP!F:F)</f>
        <v>0</v>
      </c>
      <c r="I28" s="102">
        <f t="shared" si="4"/>
        <v>0</v>
      </c>
      <c r="J28" s="94">
        <f>SUMIFS(PSP!V:V,PSP!D:D,C28)</f>
        <v>0</v>
      </c>
      <c r="K28" s="102">
        <f t="shared" si="3"/>
        <v>0</v>
      </c>
    </row>
    <row r="29" spans="2:11" s="98" customFormat="1" ht="15" customHeight="1">
      <c r="B29" s="1">
        <v>54</v>
      </c>
      <c r="C29" s="1" t="s">
        <v>261</v>
      </c>
      <c r="D29" s="1" t="s">
        <v>1349</v>
      </c>
      <c r="E29" s="64">
        <f>SUMIFS(OFM!AG:AG,OFM!C:C,C29)</f>
        <v>0</v>
      </c>
      <c r="F29" s="64">
        <f>SUMIFS(FAM!AI:AI,FAM!E:E,C29)</f>
        <v>0</v>
      </c>
      <c r="G29" s="68">
        <f>SUMIFS(B2S!I:I,B2S!C:C,C29)</f>
        <v>0</v>
      </c>
      <c r="H29" s="68">
        <f>SUMIF(TOP!C:C,'Sum JAN'!C29,TOP!F:F)</f>
        <v>0</v>
      </c>
      <c r="I29" s="102">
        <f t="shared" si="4"/>
        <v>0</v>
      </c>
      <c r="J29" s="94">
        <f>SUMIFS(PSP!V:V,PSP!D:D,C29)</f>
        <v>2062.5</v>
      </c>
      <c r="K29" s="102">
        <f t="shared" si="3"/>
        <v>2062.5</v>
      </c>
    </row>
    <row r="30" spans="2:11" s="98" customFormat="1" ht="15" hidden="1" customHeight="1">
      <c r="B30" s="1">
        <v>60</v>
      </c>
      <c r="C30" s="1" t="s">
        <v>939</v>
      </c>
      <c r="D30" s="1" t="s">
        <v>1349</v>
      </c>
      <c r="E30" s="64">
        <f>SUMIFS(OFM!AD:AD,OFM!C:C,C30)</f>
        <v>0</v>
      </c>
      <c r="F30" s="64">
        <f>SUMIFS(FAM!AI:AI,FAM!E:E,C30)</f>
        <v>0</v>
      </c>
      <c r="G30" s="68">
        <f>SUMIFS(B2S!I:I,B2S!C:C,C30)</f>
        <v>0</v>
      </c>
      <c r="H30" s="68">
        <f>SUMIF(TOP!C:C,'Sum JAN'!C30,TOP!F:F)</f>
        <v>0</v>
      </c>
      <c r="I30" s="102">
        <f t="shared" si="4"/>
        <v>0</v>
      </c>
      <c r="J30" s="94">
        <f>SUMIFS(PSP!V:V,PSP!D:D,C30)</f>
        <v>0</v>
      </c>
      <c r="K30" s="102">
        <f t="shared" si="3"/>
        <v>0</v>
      </c>
    </row>
    <row r="31" spans="2:11" s="98" customFormat="1" ht="15" customHeight="1">
      <c r="B31" s="1">
        <v>45</v>
      </c>
      <c r="C31" s="1" t="s">
        <v>297</v>
      </c>
      <c r="D31" s="1" t="s">
        <v>1349</v>
      </c>
      <c r="E31" s="64">
        <f>SUMIFS(OFM!AG:AG,OFM!C:C,C31)</f>
        <v>0</v>
      </c>
      <c r="F31" s="64">
        <f>SUMIFS(FAM!AI:AI,FAM!E:E,C31)</f>
        <v>0</v>
      </c>
      <c r="G31" s="68">
        <f>SUMIFS(B2S!I:I,B2S!C:C,C31)</f>
        <v>0</v>
      </c>
      <c r="H31" s="68">
        <f>SUMIF(TOP!C:C,'Sum JAN'!C31,TOP!F:F)</f>
        <v>0</v>
      </c>
      <c r="I31" s="102">
        <f t="shared" si="4"/>
        <v>0</v>
      </c>
      <c r="J31" s="94">
        <f>SUMIFS(PSP!V:V,PSP!D:D,C31)</f>
        <v>3957.5</v>
      </c>
      <c r="K31" s="102">
        <f t="shared" si="3"/>
        <v>3957.5</v>
      </c>
    </row>
    <row r="32" spans="2:11" s="98" customFormat="1" ht="15" hidden="1" customHeight="1">
      <c r="B32" s="1">
        <v>89</v>
      </c>
      <c r="C32" s="1" t="s">
        <v>963</v>
      </c>
      <c r="D32" s="1" t="s">
        <v>1349</v>
      </c>
      <c r="E32" s="64">
        <f>SUMIFS(OFM!AD:AD,OFM!C:C,C32)</f>
        <v>0</v>
      </c>
      <c r="F32" s="64">
        <f>SUMIFS(FAM!AI:AI,FAM!E:E,C32)</f>
        <v>0</v>
      </c>
      <c r="G32" s="68">
        <f>SUMIFS(B2S!I:I,B2S!C:C,C32)</f>
        <v>0</v>
      </c>
      <c r="H32" s="68">
        <f>SUMIF(TOP!C:C,'Sum JAN'!C32,TOP!F:F)</f>
        <v>0</v>
      </c>
      <c r="I32" s="102">
        <f t="shared" si="4"/>
        <v>0</v>
      </c>
      <c r="J32" s="94">
        <f>SUMIFS(PSP!V:V,PSP!D:D,C32)</f>
        <v>0</v>
      </c>
      <c r="K32" s="102">
        <f t="shared" si="3"/>
        <v>0</v>
      </c>
    </row>
    <row r="33" spans="2:11" s="98" customFormat="1" ht="15" hidden="1" customHeight="1">
      <c r="B33" s="1">
        <v>130</v>
      </c>
      <c r="C33" s="1" t="s">
        <v>1003</v>
      </c>
      <c r="D33" s="1" t="s">
        <v>1349</v>
      </c>
      <c r="E33" s="64">
        <f>SUMIFS(OFM!AD:AD,OFM!C:C,C33)</f>
        <v>0</v>
      </c>
      <c r="F33" s="64">
        <f>SUMIFS(FAM!AI:AI,FAM!E:E,C33)</f>
        <v>0</v>
      </c>
      <c r="G33" s="68">
        <f>SUMIFS(B2S!I:I,B2S!C:C,C33)</f>
        <v>0</v>
      </c>
      <c r="H33" s="68">
        <f>SUMIF(TOP!C:C,'Sum JAN'!C33,TOP!F:F)</f>
        <v>0</v>
      </c>
      <c r="I33" s="102">
        <f t="shared" si="4"/>
        <v>0</v>
      </c>
      <c r="J33" s="94">
        <f>SUMIFS(PSP!V:V,PSP!D:D,C33)</f>
        <v>0</v>
      </c>
      <c r="K33" s="102">
        <f t="shared" si="3"/>
        <v>0</v>
      </c>
    </row>
    <row r="34" spans="2:11" s="98" customFormat="1" ht="15" hidden="1" customHeight="1">
      <c r="B34" s="1">
        <v>83</v>
      </c>
      <c r="C34" s="1" t="s">
        <v>957</v>
      </c>
      <c r="D34" s="1" t="s">
        <v>1349</v>
      </c>
      <c r="E34" s="64">
        <f>SUMIFS(OFM!AD:AD,OFM!C:C,C34)</f>
        <v>0</v>
      </c>
      <c r="F34" s="64">
        <f>SUMIFS(FAM!AI:AI,FAM!E:E,C34)</f>
        <v>0</v>
      </c>
      <c r="G34" s="68">
        <f>SUMIFS(B2S!I:I,B2S!C:C,C34)</f>
        <v>0</v>
      </c>
      <c r="H34" s="68">
        <f>SUMIF(TOP!C:C,'Sum JAN'!C34,TOP!F:F)</f>
        <v>0</v>
      </c>
      <c r="I34" s="102">
        <f t="shared" si="4"/>
        <v>0</v>
      </c>
      <c r="J34" s="94">
        <f>SUMIFS(PSP!V:V,PSP!D:D,C34)</f>
        <v>0</v>
      </c>
      <c r="K34" s="102">
        <f t="shared" si="3"/>
        <v>0</v>
      </c>
    </row>
    <row r="35" spans="2:11" s="98" customFormat="1" ht="15" customHeight="1">
      <c r="B35" s="1">
        <v>5</v>
      </c>
      <c r="C35" s="1" t="s">
        <v>307</v>
      </c>
      <c r="D35" s="1" t="s">
        <v>1349</v>
      </c>
      <c r="E35" s="64">
        <f>SUMIFS(OFM!AG:AG,OFM!C:C,C35)</f>
        <v>17253.5</v>
      </c>
      <c r="F35" s="64">
        <f>SUMIFS(FAM!AI:AI,FAM!E:E,C35)</f>
        <v>0</v>
      </c>
      <c r="G35" s="68">
        <f>SUMIFS(B2S!I:I,B2S!C:C,C35)</f>
        <v>0</v>
      </c>
      <c r="H35" s="68">
        <f>SUMIF(TOP!C:C,'Sum JAN'!C35,TOP!F:F)</f>
        <v>0</v>
      </c>
      <c r="I35" s="102">
        <f t="shared" si="4"/>
        <v>17253.5</v>
      </c>
      <c r="J35" s="94">
        <f>SUMIFS(PSP!V:V,PSP!D:D,C35)</f>
        <v>9792.5</v>
      </c>
      <c r="K35" s="102">
        <f t="shared" si="3"/>
        <v>27046</v>
      </c>
    </row>
    <row r="36" spans="2:11" s="98" customFormat="1" ht="15" hidden="1" customHeight="1">
      <c r="B36" s="1">
        <v>156</v>
      </c>
      <c r="C36" s="1" t="s">
        <v>1089</v>
      </c>
      <c r="D36" s="1" t="s">
        <v>1349</v>
      </c>
      <c r="E36" s="64">
        <f>SUMIFS(OFM!AD:AD,OFM!C:C,C36)</f>
        <v>0</v>
      </c>
      <c r="F36" s="64">
        <f>SUMIFS(FAM!AI:AI,FAM!E:E,C36)</f>
        <v>0</v>
      </c>
      <c r="G36" s="68">
        <f>SUMIFS(B2S!I:I,B2S!C:C,C36)</f>
        <v>0</v>
      </c>
      <c r="H36" s="68">
        <f>SUMIF(TOP!C:C,'Sum JAN'!C36,TOP!F:F)</f>
        <v>0</v>
      </c>
      <c r="I36" s="102">
        <f t="shared" si="4"/>
        <v>0</v>
      </c>
      <c r="J36" s="94">
        <f>SUMIFS(PSP!V:V,PSP!D:D,C36)</f>
        <v>0</v>
      </c>
      <c r="K36" s="102">
        <f t="shared" si="3"/>
        <v>0</v>
      </c>
    </row>
    <row r="37" spans="2:11" s="98" customFormat="1" ht="15" customHeight="1">
      <c r="B37" s="1">
        <v>48</v>
      </c>
      <c r="C37" s="1" t="s">
        <v>16</v>
      </c>
      <c r="D37" s="1" t="s">
        <v>1349</v>
      </c>
      <c r="E37" s="64">
        <f>SUMIFS(OFM!AG:AG,OFM!C:C,C37)</f>
        <v>46962.75</v>
      </c>
      <c r="F37" s="64">
        <f>SUMIFS(FAM!AI:AI,FAM!E:E,C37)</f>
        <v>39072</v>
      </c>
      <c r="G37" s="68">
        <f>SUMIFS(B2S!I:I,B2S!C:C,C37)</f>
        <v>0</v>
      </c>
      <c r="H37" s="68">
        <f>SUMIF(TOP!C:C,'Sum JAN'!C37,TOP!F:F)</f>
        <v>0</v>
      </c>
      <c r="I37" s="102">
        <f t="shared" si="4"/>
        <v>86034.75</v>
      </c>
      <c r="J37" s="94">
        <f>SUMIFS(PSP!V:V,PSP!D:D,C37)</f>
        <v>14048.75</v>
      </c>
      <c r="K37" s="102">
        <f t="shared" si="3"/>
        <v>100083.5</v>
      </c>
    </row>
    <row r="38" spans="2:11" s="98" customFormat="1" ht="15" hidden="1" customHeight="1">
      <c r="B38" s="1">
        <v>105</v>
      </c>
      <c r="C38" s="1" t="s">
        <v>978</v>
      </c>
      <c r="D38" s="1" t="s">
        <v>1349</v>
      </c>
      <c r="E38" s="64">
        <f>SUMIFS(OFM!AD:AD,OFM!C:C,C38)</f>
        <v>0</v>
      </c>
      <c r="F38" s="64">
        <f>SUMIFS(FAM!AI:AI,FAM!E:E,C38)</f>
        <v>0</v>
      </c>
      <c r="G38" s="68">
        <f>SUMIFS(B2S!I:I,B2S!C:C,C38)</f>
        <v>0</v>
      </c>
      <c r="H38" s="68">
        <f>SUMIF(TOP!C:C,'Sum JAN'!C38,TOP!F:F)</f>
        <v>0</v>
      </c>
      <c r="I38" s="102">
        <f t="shared" si="4"/>
        <v>0</v>
      </c>
      <c r="J38" s="94">
        <f>SUMIFS(PSP!V:V,PSP!D:D,C38)</f>
        <v>0</v>
      </c>
      <c r="K38" s="102">
        <f t="shared" si="3"/>
        <v>0</v>
      </c>
    </row>
    <row r="39" spans="2:11" s="98" customFormat="1" ht="15" hidden="1" customHeight="1">
      <c r="B39" s="95">
        <v>159</v>
      </c>
      <c r="C39" s="96" t="s">
        <v>1317</v>
      </c>
      <c r="D39" s="1" t="s">
        <v>1349</v>
      </c>
      <c r="E39" s="64">
        <f>SUMIFS(OFM!AD:AD,OFM!C:C,C39)</f>
        <v>0</v>
      </c>
      <c r="F39" s="64">
        <f>SUMIFS(FAM!AI:AI,FAM!E:E,C39)</f>
        <v>0</v>
      </c>
      <c r="G39" s="68">
        <f>SUMIFS(B2S!I:I,B2S!C:C,C39)</f>
        <v>0</v>
      </c>
      <c r="H39" s="68">
        <f>SUMIF(TOP!C:C,'Sum JAN'!C39,TOP!F:F)</f>
        <v>0</v>
      </c>
      <c r="I39" s="102">
        <f t="shared" si="4"/>
        <v>0</v>
      </c>
      <c r="J39" s="94">
        <f>SUMIFS(PSP!V:V,PSP!D:D,C39)</f>
        <v>0</v>
      </c>
      <c r="K39" s="102">
        <f t="shared" si="3"/>
        <v>0</v>
      </c>
    </row>
    <row r="40" spans="2:11" s="98" customFormat="1" ht="15" hidden="1" customHeight="1">
      <c r="B40" s="1">
        <v>63</v>
      </c>
      <c r="C40" s="1" t="s">
        <v>941</v>
      </c>
      <c r="D40" s="1" t="s">
        <v>1349</v>
      </c>
      <c r="E40" s="64">
        <f>SUMIFS(OFM!AD:AD,OFM!C:C,C40)</f>
        <v>0</v>
      </c>
      <c r="F40" s="64">
        <f>SUMIFS(FAM!AI:AI,FAM!E:E,C40)</f>
        <v>0</v>
      </c>
      <c r="G40" s="68">
        <f>SUMIFS(B2S!I:I,B2S!C:C,C40)</f>
        <v>0</v>
      </c>
      <c r="H40" s="68">
        <f>SUMIF(TOP!C:C,'Sum JAN'!C40,TOP!F:F)</f>
        <v>0</v>
      </c>
      <c r="I40" s="102">
        <f t="shared" si="4"/>
        <v>0</v>
      </c>
      <c r="J40" s="94">
        <f>SUMIFS(PSP!V:V,PSP!D:D,C40)</f>
        <v>0</v>
      </c>
      <c r="K40" s="102">
        <f t="shared" si="3"/>
        <v>0</v>
      </c>
    </row>
    <row r="41" spans="2:11" s="98" customFormat="1" ht="15" hidden="1" customHeight="1">
      <c r="B41" s="1">
        <v>114</v>
      </c>
      <c r="C41" s="1" t="s">
        <v>987</v>
      </c>
      <c r="D41" s="1" t="s">
        <v>1349</v>
      </c>
      <c r="E41" s="64">
        <f>SUMIFS(OFM!AD:AD,OFM!C:C,C41)</f>
        <v>0</v>
      </c>
      <c r="F41" s="64">
        <f>SUMIFS(FAM!AI:AI,FAM!E:E,C41)</f>
        <v>0</v>
      </c>
      <c r="G41" s="68">
        <f>SUMIFS(B2S!I:I,B2S!C:C,C41)</f>
        <v>0</v>
      </c>
      <c r="H41" s="68">
        <f>SUMIF(TOP!C:C,'Sum JAN'!C41,TOP!F:F)</f>
        <v>0</v>
      </c>
      <c r="I41" s="102">
        <f t="shared" si="4"/>
        <v>0</v>
      </c>
      <c r="J41" s="94">
        <f>SUMIFS(PSP!V:V,PSP!D:D,C41)</f>
        <v>0</v>
      </c>
      <c r="K41" s="102">
        <f t="shared" si="3"/>
        <v>0</v>
      </c>
    </row>
    <row r="42" spans="2:11" s="98" customFormat="1" ht="15" customHeight="1">
      <c r="B42" s="1">
        <v>26</v>
      </c>
      <c r="C42" s="1" t="s">
        <v>130</v>
      </c>
      <c r="D42" s="1" t="s">
        <v>1349</v>
      </c>
      <c r="E42" s="64">
        <f>SUMIFS(OFM!AG:AG,OFM!C:C,C42)</f>
        <v>0</v>
      </c>
      <c r="F42" s="64">
        <f>SUMIFS(FAM!AI:AI,FAM!E:E,C42)</f>
        <v>5490.75</v>
      </c>
      <c r="G42" s="68">
        <f>SUMIFS(B2S!I:I,B2S!C:C,C42)</f>
        <v>0</v>
      </c>
      <c r="H42" s="68">
        <f>SUMIF(TOP!C:C,'Sum JAN'!C42,TOP!F:F)</f>
        <v>0</v>
      </c>
      <c r="I42" s="102">
        <f t="shared" si="4"/>
        <v>5490.75</v>
      </c>
      <c r="J42" s="94">
        <f>SUMIFS(PSP!V:V,PSP!D:D,C42)</f>
        <v>12748.75</v>
      </c>
      <c r="K42" s="102">
        <f t="shared" si="3"/>
        <v>18239.5</v>
      </c>
    </row>
    <row r="43" spans="2:11" s="98" customFormat="1" ht="15" hidden="1" customHeight="1">
      <c r="B43" s="1">
        <v>111</v>
      </c>
      <c r="C43" s="1" t="s">
        <v>984</v>
      </c>
      <c r="D43" s="1" t="s">
        <v>1349</v>
      </c>
      <c r="E43" s="64">
        <f>SUMIFS(OFM!AD:AD,OFM!C:C,C43)</f>
        <v>0</v>
      </c>
      <c r="F43" s="64">
        <f>SUMIFS(FAM!AI:AI,FAM!E:E,C43)</f>
        <v>0</v>
      </c>
      <c r="G43" s="68">
        <f>SUMIFS(B2S!I:I,B2S!C:C,C43)</f>
        <v>0</v>
      </c>
      <c r="H43" s="68">
        <f>SUMIF(TOP!C:C,'Sum JAN'!C43,TOP!F:F)</f>
        <v>0</v>
      </c>
      <c r="I43" s="102">
        <f t="shared" si="4"/>
        <v>0</v>
      </c>
      <c r="J43" s="94">
        <f>SUMIFS(PSP!V:V,PSP!D:D,C43)</f>
        <v>0</v>
      </c>
      <c r="K43" s="102">
        <f t="shared" ref="K43:K74" si="5">SUM(I43:J43)</f>
        <v>0</v>
      </c>
    </row>
    <row r="44" spans="2:11" s="98" customFormat="1" ht="15" customHeight="1">
      <c r="B44" s="1">
        <v>41</v>
      </c>
      <c r="C44" s="1" t="s">
        <v>480</v>
      </c>
      <c r="D44" s="1" t="s">
        <v>1349</v>
      </c>
      <c r="E44" s="64">
        <f>SUMIFS(OFM!AG:AG,OFM!C:C,C44)</f>
        <v>0</v>
      </c>
      <c r="F44" s="64">
        <f>SUMIFS(FAM!AI:AI,FAM!E:E,C44)</f>
        <v>0</v>
      </c>
      <c r="G44" s="68">
        <f>SUMIFS(B2S!I:I,B2S!C:C,C44)</f>
        <v>0</v>
      </c>
      <c r="H44" s="68">
        <f>SUMIF(TOP!C:C,'Sum JAN'!C44,TOP!F:F)</f>
        <v>0</v>
      </c>
      <c r="I44" s="102">
        <f t="shared" si="4"/>
        <v>0</v>
      </c>
      <c r="J44" s="94">
        <f>SUMIFS(PSP!V:V,PSP!D:D,C44)</f>
        <v>4358.75</v>
      </c>
      <c r="K44" s="102">
        <f t="shared" si="5"/>
        <v>4358.75</v>
      </c>
    </row>
    <row r="45" spans="2:11" s="98" customFormat="1" ht="15" hidden="1" customHeight="1">
      <c r="B45" s="1">
        <v>92</v>
      </c>
      <c r="C45" s="1" t="s">
        <v>965</v>
      </c>
      <c r="D45" s="1" t="s">
        <v>1349</v>
      </c>
      <c r="E45" s="64">
        <f>SUMIFS(OFM!AD:AD,OFM!C:C,C45)</f>
        <v>0</v>
      </c>
      <c r="F45" s="64">
        <f>SUMIFS(FAM!AI:AI,FAM!E:E,C45)</f>
        <v>0</v>
      </c>
      <c r="G45" s="68">
        <f>SUMIFS(B2S!I:I,B2S!C:C,C45)</f>
        <v>0</v>
      </c>
      <c r="H45" s="68">
        <f>SUMIF(TOP!C:C,'Sum JAN'!C45,TOP!F:F)</f>
        <v>0</v>
      </c>
      <c r="I45" s="102">
        <f t="shared" si="4"/>
        <v>0</v>
      </c>
      <c r="J45" s="94">
        <f>SUMIFS(PSP!V:V,PSP!D:D,C45)</f>
        <v>0</v>
      </c>
      <c r="K45" s="102">
        <f t="shared" si="5"/>
        <v>0</v>
      </c>
    </row>
    <row r="46" spans="2:11" s="98" customFormat="1" ht="15" customHeight="1">
      <c r="B46" s="1">
        <v>14</v>
      </c>
      <c r="C46" s="1" t="s">
        <v>23</v>
      </c>
      <c r="D46" s="1" t="s">
        <v>1349</v>
      </c>
      <c r="E46" s="64">
        <f>SUMIFS(OFM!AG:AG,OFM!C:C,C46)</f>
        <v>30197.5</v>
      </c>
      <c r="F46" s="64">
        <f>SUMIFS(FAM!AI:AI,FAM!E:E,C46)</f>
        <v>21631</v>
      </c>
      <c r="G46" s="68">
        <f>SUMIFS(B2S!I:I,B2S!C:C,C46)</f>
        <v>0</v>
      </c>
      <c r="H46" s="68">
        <f>SUMIF(TOP!C:C,'Sum JAN'!C46,TOP!F:F)</f>
        <v>0</v>
      </c>
      <c r="I46" s="102">
        <f t="shared" ref="I46:I77" si="6">SUM(E46:H46)</f>
        <v>51828.5</v>
      </c>
      <c r="J46" s="94">
        <f>SUMIFS(PSP!V:V,PSP!D:D,C46)</f>
        <v>50190</v>
      </c>
      <c r="K46" s="102">
        <f t="shared" si="5"/>
        <v>102018.5</v>
      </c>
    </row>
    <row r="47" spans="2:11" s="98" customFormat="1" ht="15" hidden="1" customHeight="1">
      <c r="B47" s="1">
        <v>144</v>
      </c>
      <c r="C47" s="1" t="s">
        <v>1017</v>
      </c>
      <c r="D47" s="1" t="s">
        <v>1349</v>
      </c>
      <c r="E47" s="64">
        <f>SUMIFS(OFM!AD:AD,OFM!C:C,C47)</f>
        <v>0</v>
      </c>
      <c r="F47" s="64">
        <f>SUMIFS(FAM!AI:AI,FAM!E:E,C47)</f>
        <v>0</v>
      </c>
      <c r="G47" s="68">
        <f>SUMIFS(B2S!I:I,B2S!C:C,C47)</f>
        <v>0</v>
      </c>
      <c r="H47" s="68">
        <f>SUMIF(TOP!C:C,'Sum JAN'!C47,TOP!F:F)</f>
        <v>0</v>
      </c>
      <c r="I47" s="102">
        <f t="shared" si="6"/>
        <v>0</v>
      </c>
      <c r="J47" s="94">
        <f>SUMIFS(PSP!V:V,PSP!D:D,C47)</f>
        <v>0</v>
      </c>
      <c r="K47" s="102">
        <f t="shared" si="5"/>
        <v>0</v>
      </c>
    </row>
    <row r="48" spans="2:11" s="98" customFormat="1" ht="15" hidden="1" customHeight="1">
      <c r="B48" s="1">
        <v>141</v>
      </c>
      <c r="C48" s="1" t="s">
        <v>1014</v>
      </c>
      <c r="D48" s="1" t="s">
        <v>1349</v>
      </c>
      <c r="E48" s="64">
        <f>SUMIFS(OFM!AD:AD,OFM!C:C,C48)</f>
        <v>0</v>
      </c>
      <c r="F48" s="64">
        <f>SUMIFS(FAM!AI:AI,FAM!E:E,C48)</f>
        <v>0</v>
      </c>
      <c r="G48" s="68">
        <f>SUMIFS(B2S!I:I,B2S!C:C,C48)</f>
        <v>0</v>
      </c>
      <c r="H48" s="68">
        <f>SUMIF(TOP!C:C,'Sum JAN'!C48,TOP!F:F)</f>
        <v>0</v>
      </c>
      <c r="I48" s="102">
        <f t="shared" si="6"/>
        <v>0</v>
      </c>
      <c r="J48" s="94">
        <f>SUMIFS(PSP!V:V,PSP!D:D,C48)</f>
        <v>0</v>
      </c>
      <c r="K48" s="102">
        <f t="shared" si="5"/>
        <v>0</v>
      </c>
    </row>
    <row r="49" spans="2:11" s="98" customFormat="1" ht="15" hidden="1" customHeight="1">
      <c r="B49" s="1">
        <v>133</v>
      </c>
      <c r="C49" s="1" t="s">
        <v>1006</v>
      </c>
      <c r="D49" s="1" t="s">
        <v>1349</v>
      </c>
      <c r="E49" s="64">
        <f>SUMIFS(OFM!AD:AD,OFM!C:C,C49)</f>
        <v>0</v>
      </c>
      <c r="F49" s="64">
        <f>SUMIFS(FAM!AI:AI,FAM!E:E,C49)</f>
        <v>0</v>
      </c>
      <c r="G49" s="68">
        <f>SUMIFS(B2S!I:I,B2S!C:C,C49)</f>
        <v>0</v>
      </c>
      <c r="H49" s="68">
        <f>SUMIF(TOP!C:C,'Sum JAN'!C49,TOP!F:F)</f>
        <v>0</v>
      </c>
      <c r="I49" s="102">
        <f t="shared" si="6"/>
        <v>0</v>
      </c>
      <c r="J49" s="94">
        <f>SUMIFS(PSP!V:V,PSP!D:D,C49)</f>
        <v>0</v>
      </c>
      <c r="K49" s="102">
        <f t="shared" si="5"/>
        <v>0</v>
      </c>
    </row>
    <row r="50" spans="2:11" s="98" customFormat="1" ht="15" hidden="1" customHeight="1">
      <c r="B50" s="1">
        <v>40</v>
      </c>
      <c r="C50" s="1" t="s">
        <v>933</v>
      </c>
      <c r="D50" s="1" t="s">
        <v>1349</v>
      </c>
      <c r="E50" s="64">
        <f>SUMIFS(OFM!AD:AD,OFM!C:C,C50)</f>
        <v>0</v>
      </c>
      <c r="F50" s="64">
        <f>SUMIFS(FAM!AI:AI,FAM!E:E,C50)</f>
        <v>0</v>
      </c>
      <c r="G50" s="68">
        <f>SUMIFS(B2S!I:I,B2S!C:C,C50)</f>
        <v>0</v>
      </c>
      <c r="H50" s="68">
        <f>SUMIF(TOP!C:C,'Sum JAN'!C50,TOP!F:F)</f>
        <v>0</v>
      </c>
      <c r="I50" s="102">
        <f t="shared" si="6"/>
        <v>0</v>
      </c>
      <c r="J50" s="94">
        <f>SUMIFS(PSP!V:V,PSP!D:D,C50)</f>
        <v>0</v>
      </c>
      <c r="K50" s="102">
        <f t="shared" si="5"/>
        <v>0</v>
      </c>
    </row>
    <row r="51" spans="2:11" s="98" customFormat="1" ht="15" customHeight="1">
      <c r="B51" s="1">
        <v>7</v>
      </c>
      <c r="C51" s="1" t="s">
        <v>545</v>
      </c>
      <c r="D51" s="1" t="s">
        <v>1349</v>
      </c>
      <c r="E51" s="64">
        <f>SUMIFS(OFM!AG:AG,OFM!C:C,C51)</f>
        <v>0</v>
      </c>
      <c r="F51" s="64">
        <f>SUMIFS(FAM!AI:AI,FAM!E:E,C51)</f>
        <v>0</v>
      </c>
      <c r="G51" s="68">
        <f>SUMIFS(B2S!I:I,B2S!C:C,C51)</f>
        <v>0</v>
      </c>
      <c r="H51" s="68">
        <f>SUMIF(TOP!C:C,'Sum JAN'!C51,TOP!F:F)</f>
        <v>0</v>
      </c>
      <c r="I51" s="102">
        <f t="shared" si="6"/>
        <v>0</v>
      </c>
      <c r="J51" s="94">
        <f>SUMIFS(PSP!V:V,PSP!D:D,C51)</f>
        <v>1327.5</v>
      </c>
      <c r="K51" s="102">
        <f t="shared" si="5"/>
        <v>1327.5</v>
      </c>
    </row>
    <row r="52" spans="2:11" s="98" customFormat="1" ht="15" hidden="1" customHeight="1">
      <c r="B52" s="1">
        <v>147</v>
      </c>
      <c r="C52" s="1" t="s">
        <v>1020</v>
      </c>
      <c r="D52" s="1" t="s">
        <v>1349</v>
      </c>
      <c r="E52" s="64">
        <f>SUMIFS(OFM!AD:AD,OFM!C:C,C52)</f>
        <v>0</v>
      </c>
      <c r="F52" s="64">
        <f>SUMIFS(FAM!AI:AI,FAM!E:E,C52)</f>
        <v>0</v>
      </c>
      <c r="G52" s="68">
        <f>SUMIFS(B2S!I:I,B2S!C:C,C52)</f>
        <v>0</v>
      </c>
      <c r="H52" s="68">
        <f>SUMIF(TOP!C:C,'Sum JAN'!C52,TOP!F:F)</f>
        <v>0</v>
      </c>
      <c r="I52" s="102">
        <f t="shared" si="6"/>
        <v>0</v>
      </c>
      <c r="J52" s="94">
        <f>SUMIFS(PSP!V:V,PSP!D:D,C52)</f>
        <v>0</v>
      </c>
      <c r="K52" s="102">
        <f t="shared" si="5"/>
        <v>0</v>
      </c>
    </row>
    <row r="53" spans="2:11" s="98" customFormat="1" ht="15" hidden="1" customHeight="1">
      <c r="B53" s="1">
        <v>109</v>
      </c>
      <c r="C53" s="1" t="s">
        <v>982</v>
      </c>
      <c r="D53" s="1" t="s">
        <v>1349</v>
      </c>
      <c r="E53" s="64">
        <f>SUMIFS(OFM!AD:AD,OFM!C:C,C53)</f>
        <v>0</v>
      </c>
      <c r="F53" s="64">
        <f>SUMIFS(FAM!AI:AI,FAM!E:E,C53)</f>
        <v>0</v>
      </c>
      <c r="G53" s="68">
        <f>SUMIFS(B2S!I:I,B2S!C:C,C53)</f>
        <v>0</v>
      </c>
      <c r="H53" s="68">
        <f>SUMIF(TOP!C:C,'Sum JAN'!C53,TOP!F:F)</f>
        <v>0</v>
      </c>
      <c r="I53" s="102">
        <f t="shared" si="6"/>
        <v>0</v>
      </c>
      <c r="J53" s="94">
        <f>SUMIFS(PSP!V:V,PSP!D:D,C53)</f>
        <v>0</v>
      </c>
      <c r="K53" s="102">
        <f t="shared" si="5"/>
        <v>0</v>
      </c>
    </row>
    <row r="54" spans="2:11" s="98" customFormat="1" ht="15" hidden="1" customHeight="1">
      <c r="B54" s="1">
        <v>108</v>
      </c>
      <c r="C54" s="1" t="s">
        <v>981</v>
      </c>
      <c r="D54" s="1" t="s">
        <v>1349</v>
      </c>
      <c r="E54" s="64">
        <f>SUMIFS(OFM!AD:AD,OFM!C:C,C54)</f>
        <v>0</v>
      </c>
      <c r="F54" s="64">
        <f>SUMIFS(FAM!AI:AI,FAM!E:E,C54)</f>
        <v>0</v>
      </c>
      <c r="G54" s="68">
        <f>SUMIFS(B2S!I:I,B2S!C:C,C54)</f>
        <v>0</v>
      </c>
      <c r="H54" s="68">
        <f>SUMIF(TOP!C:C,'Sum JAN'!C54,TOP!F:F)</f>
        <v>0</v>
      </c>
      <c r="I54" s="102">
        <f t="shared" si="6"/>
        <v>0</v>
      </c>
      <c r="J54" s="94">
        <f>SUMIFS(PSP!V:V,PSP!D:D,C54)</f>
        <v>0</v>
      </c>
      <c r="K54" s="102">
        <f t="shared" si="5"/>
        <v>0</v>
      </c>
    </row>
    <row r="55" spans="2:11" s="98" customFormat="1" ht="15" hidden="1" customHeight="1">
      <c r="B55" s="95">
        <v>169</v>
      </c>
      <c r="C55" s="96" t="s">
        <v>1327</v>
      </c>
      <c r="D55" s="1" t="s">
        <v>1349</v>
      </c>
      <c r="E55" s="64">
        <f>SUMIFS(OFM!AD:AD,OFM!C:C,C55)</f>
        <v>0</v>
      </c>
      <c r="F55" s="64">
        <f>SUMIFS(FAM!AI:AI,FAM!E:E,C55)</f>
        <v>0</v>
      </c>
      <c r="G55" s="68">
        <f>SUMIFS(B2S!I:I,B2S!C:C,C55)</f>
        <v>0</v>
      </c>
      <c r="H55" s="68">
        <f>SUMIF(TOP!C:C,'Sum JAN'!C55,TOP!F:F)</f>
        <v>0</v>
      </c>
      <c r="I55" s="102">
        <f t="shared" si="6"/>
        <v>0</v>
      </c>
      <c r="J55" s="94">
        <f>SUMIFS(PSP!V:V,PSP!D:D,C55)</f>
        <v>0</v>
      </c>
      <c r="K55" s="102">
        <f t="shared" si="5"/>
        <v>0</v>
      </c>
    </row>
    <row r="56" spans="2:11" s="98" customFormat="1" ht="15" customHeight="1">
      <c r="B56" s="1">
        <v>76</v>
      </c>
      <c r="C56" s="1" t="s">
        <v>322</v>
      </c>
      <c r="D56" s="1" t="s">
        <v>1349</v>
      </c>
      <c r="E56" s="64">
        <f>SUMIFS(OFM!AG:AG,OFM!C:C,C56)</f>
        <v>0</v>
      </c>
      <c r="F56" s="64">
        <f>SUMIFS(FAM!AI:AI,FAM!E:E,C56)</f>
        <v>0</v>
      </c>
      <c r="G56" s="68">
        <f>SUMIFS(B2S!I:I,B2S!C:C,C56)</f>
        <v>0</v>
      </c>
      <c r="H56" s="68">
        <f>SUMIF(TOP!C:C,'Sum JAN'!C56,TOP!F:F)</f>
        <v>0</v>
      </c>
      <c r="I56" s="102">
        <f t="shared" si="6"/>
        <v>0</v>
      </c>
      <c r="J56" s="94">
        <f>SUMIFS(PSP!V:V,PSP!D:D,C56)</f>
        <v>2326.25</v>
      </c>
      <c r="K56" s="102">
        <f t="shared" si="5"/>
        <v>2326.25</v>
      </c>
    </row>
    <row r="57" spans="2:11" s="98" customFormat="1" ht="15" hidden="1" customHeight="1">
      <c r="B57" s="95">
        <v>176</v>
      </c>
      <c r="C57" s="96" t="s">
        <v>1334</v>
      </c>
      <c r="D57" s="1" t="s">
        <v>1349</v>
      </c>
      <c r="E57" s="64">
        <f>SUMIFS(OFM!AD:AD,OFM!C:C,C57)</f>
        <v>0</v>
      </c>
      <c r="F57" s="64">
        <f>SUMIFS(FAM!AI:AI,FAM!E:E,C57)</f>
        <v>0</v>
      </c>
      <c r="G57" s="68">
        <f>SUMIFS(B2S!I:I,B2S!C:C,C57)</f>
        <v>0</v>
      </c>
      <c r="H57" s="68">
        <f>SUMIF(TOP!C:C,'Sum JAN'!C57,TOP!F:F)</f>
        <v>0</v>
      </c>
      <c r="I57" s="102">
        <f t="shared" si="6"/>
        <v>0</v>
      </c>
      <c r="J57" s="94">
        <f>SUMIFS(PSP!V:V,PSP!D:D,C57)</f>
        <v>0</v>
      </c>
      <c r="K57" s="102">
        <f t="shared" si="5"/>
        <v>0</v>
      </c>
    </row>
    <row r="58" spans="2:11" s="98" customFormat="1" ht="15" hidden="1" customHeight="1">
      <c r="B58" s="1">
        <v>56</v>
      </c>
      <c r="C58" s="1" t="s">
        <v>21</v>
      </c>
      <c r="D58" s="1" t="s">
        <v>1349</v>
      </c>
      <c r="E58" s="64">
        <f>SUMIFS(OFM!AG:AG,OFM!C:C,C58)</f>
        <v>0</v>
      </c>
      <c r="F58" s="64">
        <f>SUMIFS(FAM!AI:AI,FAM!E:E,C58)</f>
        <v>18417</v>
      </c>
      <c r="G58" s="68">
        <f>SUMIFS(B2S!I:I,B2S!C:C,C58)</f>
        <v>0</v>
      </c>
      <c r="H58" s="68">
        <f>SUMIF(TOP!C:C,'Sum JAN'!C58,TOP!F:F)</f>
        <v>0</v>
      </c>
      <c r="I58" s="102">
        <f t="shared" si="6"/>
        <v>18417</v>
      </c>
      <c r="J58" s="94">
        <f>SUMIFS(PSP!V:V,PSP!D:D,C58)</f>
        <v>0</v>
      </c>
      <c r="K58" s="102">
        <f t="shared" si="5"/>
        <v>18417</v>
      </c>
    </row>
    <row r="59" spans="2:11" s="98" customFormat="1" ht="15" hidden="1" customHeight="1">
      <c r="B59" s="1">
        <v>97</v>
      </c>
      <c r="C59" s="1" t="s">
        <v>970</v>
      </c>
      <c r="D59" s="1" t="s">
        <v>1349</v>
      </c>
      <c r="E59" s="64">
        <f>SUMIFS(OFM!AD:AD,OFM!C:C,C59)</f>
        <v>0</v>
      </c>
      <c r="F59" s="64">
        <f>SUMIFS(FAM!AI:AI,FAM!E:E,C59)</f>
        <v>0</v>
      </c>
      <c r="G59" s="68">
        <f>SUMIFS(B2S!I:I,B2S!C:C,C59)</f>
        <v>0</v>
      </c>
      <c r="H59" s="68">
        <f>SUMIF(TOP!C:C,'Sum JAN'!C59,TOP!F:F)</f>
        <v>0</v>
      </c>
      <c r="I59" s="102">
        <f t="shared" si="6"/>
        <v>0</v>
      </c>
      <c r="J59" s="94">
        <f>SUMIFS(PSP!V:V,PSP!D:D,C59)</f>
        <v>0</v>
      </c>
      <c r="K59" s="102">
        <f t="shared" si="5"/>
        <v>0</v>
      </c>
    </row>
    <row r="60" spans="2:11" s="98" customFormat="1" ht="15" hidden="1" customHeight="1">
      <c r="B60" s="1">
        <v>61</v>
      </c>
      <c r="C60" s="1" t="s">
        <v>940</v>
      </c>
      <c r="D60" s="1" t="s">
        <v>1349</v>
      </c>
      <c r="E60" s="64">
        <f>SUMIFS(OFM!AD:AD,OFM!C:C,C60)</f>
        <v>0</v>
      </c>
      <c r="F60" s="64">
        <f>SUMIFS(FAM!AI:AI,FAM!E:E,C60)</f>
        <v>0</v>
      </c>
      <c r="G60" s="68">
        <f>SUMIFS(B2S!I:I,B2S!C:C,C60)</f>
        <v>0</v>
      </c>
      <c r="H60" s="68">
        <f>SUMIF(TOP!C:C,'Sum JAN'!C60,TOP!F:F)</f>
        <v>0</v>
      </c>
      <c r="I60" s="102">
        <f t="shared" si="6"/>
        <v>0</v>
      </c>
      <c r="J60" s="94">
        <f>SUMIFS(PSP!V:V,PSP!D:D,C60)</f>
        <v>0</v>
      </c>
      <c r="K60" s="102">
        <f t="shared" si="5"/>
        <v>0</v>
      </c>
    </row>
    <row r="61" spans="2:11" s="98" customFormat="1" ht="15" hidden="1" customHeight="1">
      <c r="B61" s="1">
        <v>29</v>
      </c>
      <c r="C61" s="1" t="s">
        <v>216</v>
      </c>
      <c r="D61" s="1" t="s">
        <v>1349</v>
      </c>
      <c r="E61" s="64">
        <f>SUMIFS(OFM!AG:AG,OFM!C:C,C61)</f>
        <v>0</v>
      </c>
      <c r="F61" s="64">
        <f>SUMIFS(FAM!AI:AI,FAM!E:E,C61)</f>
        <v>0</v>
      </c>
      <c r="G61" s="68">
        <f>SUMIFS(B2S!I:I,B2S!C:C,C61)</f>
        <v>0</v>
      </c>
      <c r="H61" s="68">
        <f>SUMIF(TOP!C:C,'Sum JAN'!C61,TOP!F:F)</f>
        <v>0</v>
      </c>
      <c r="I61" s="102">
        <f t="shared" si="6"/>
        <v>0</v>
      </c>
      <c r="J61" s="94">
        <f>SUMIFS(PSP!V:V,PSP!D:D,C61)</f>
        <v>0</v>
      </c>
      <c r="K61" s="102">
        <f t="shared" si="5"/>
        <v>0</v>
      </c>
    </row>
    <row r="62" spans="2:11" s="98" customFormat="1" ht="15" customHeight="1">
      <c r="B62" s="1">
        <v>70</v>
      </c>
      <c r="C62" s="1" t="s">
        <v>948</v>
      </c>
      <c r="D62" s="1" t="s">
        <v>1349</v>
      </c>
      <c r="E62" s="64">
        <f>SUMIFS(OFM!AD:AD,OFM!C:C,C62)</f>
        <v>0</v>
      </c>
      <c r="F62" s="64">
        <f>SUMIFS(FAM!AI:AI,FAM!E:E,C62)</f>
        <v>0</v>
      </c>
      <c r="G62" s="68">
        <f>SUMIFS(B2S!I:I,B2S!C:C,C62)</f>
        <v>0</v>
      </c>
      <c r="H62" s="68">
        <f>SUMIF(TOP!C:C,'Sum JAN'!C62,TOP!F:F)</f>
        <v>0</v>
      </c>
      <c r="I62" s="102">
        <f t="shared" si="6"/>
        <v>0</v>
      </c>
      <c r="J62" s="94">
        <f>SUMIFS(PSP!V:V,PSP!D:D,C62)</f>
        <v>407.5</v>
      </c>
      <c r="K62" s="102">
        <f t="shared" si="5"/>
        <v>407.5</v>
      </c>
    </row>
    <row r="63" spans="2:11" s="98" customFormat="1" ht="15" hidden="1" customHeight="1">
      <c r="B63" s="95">
        <v>165</v>
      </c>
      <c r="C63" s="96" t="s">
        <v>1323</v>
      </c>
      <c r="D63" s="1" t="s">
        <v>1349</v>
      </c>
      <c r="E63" s="64">
        <f>SUMIFS(OFM!AD:AD,OFM!C:C,C63)</f>
        <v>0</v>
      </c>
      <c r="F63" s="64">
        <f>SUMIFS(FAM!AI:AI,FAM!E:E,C63)</f>
        <v>0</v>
      </c>
      <c r="G63" s="68">
        <f>SUMIFS(B2S!I:I,B2S!C:C,C63)</f>
        <v>0</v>
      </c>
      <c r="H63" s="68">
        <f>SUMIF(TOP!C:C,'Sum JAN'!C63,TOP!F:F)</f>
        <v>0</v>
      </c>
      <c r="I63" s="102">
        <f t="shared" si="6"/>
        <v>0</v>
      </c>
      <c r="J63" s="94">
        <f>SUMIFS(PSP!V:V,PSP!D:D,C63)</f>
        <v>0</v>
      </c>
      <c r="K63" s="102">
        <f t="shared" si="5"/>
        <v>0</v>
      </c>
    </row>
    <row r="64" spans="2:11" s="98" customFormat="1" ht="15" hidden="1" customHeight="1">
      <c r="B64" s="1">
        <v>57</v>
      </c>
      <c r="C64" s="1" t="s">
        <v>936</v>
      </c>
      <c r="D64" s="1" t="s">
        <v>1349</v>
      </c>
      <c r="E64" s="64">
        <f>SUMIFS(OFM!AD:AD,OFM!C:C,C64)</f>
        <v>0</v>
      </c>
      <c r="F64" s="64">
        <f>SUMIFS(FAM!AI:AI,FAM!E:E,C64)</f>
        <v>0</v>
      </c>
      <c r="G64" s="68">
        <f>SUMIFS(B2S!I:I,B2S!C:C,C64)</f>
        <v>0</v>
      </c>
      <c r="H64" s="68">
        <f>SUMIF(TOP!C:C,'Sum JAN'!C64,TOP!F:F)</f>
        <v>0</v>
      </c>
      <c r="I64" s="102">
        <f t="shared" si="6"/>
        <v>0</v>
      </c>
      <c r="J64" s="94">
        <f>SUMIFS(PSP!V:V,PSP!D:D,C64)</f>
        <v>0</v>
      </c>
      <c r="K64" s="102">
        <f t="shared" si="5"/>
        <v>0</v>
      </c>
    </row>
    <row r="65" spans="2:11" s="98" customFormat="1" ht="15" hidden="1" customHeight="1">
      <c r="B65" s="1">
        <v>125</v>
      </c>
      <c r="C65" s="1" t="s">
        <v>998</v>
      </c>
      <c r="D65" s="1" t="s">
        <v>1349</v>
      </c>
      <c r="E65" s="64">
        <f>SUMIFS(OFM!AD:AD,OFM!C:C,C65)</f>
        <v>0</v>
      </c>
      <c r="F65" s="64">
        <f>SUMIFS(FAM!AI:AI,FAM!E:E,C65)</f>
        <v>0</v>
      </c>
      <c r="G65" s="68">
        <f>SUMIFS(B2S!I:I,B2S!C:C,C65)</f>
        <v>0</v>
      </c>
      <c r="H65" s="68">
        <f>SUMIF(TOP!C:C,'Sum JAN'!C65,TOP!F:F)</f>
        <v>0</v>
      </c>
      <c r="I65" s="102">
        <f t="shared" si="6"/>
        <v>0</v>
      </c>
      <c r="J65" s="94">
        <f>SUMIFS(PSP!V:V,PSP!D:D,C65)</f>
        <v>0</v>
      </c>
      <c r="K65" s="102">
        <f t="shared" si="5"/>
        <v>0</v>
      </c>
    </row>
    <row r="66" spans="2:11" s="98" customFormat="1" ht="15" hidden="1" customHeight="1">
      <c r="B66" s="1">
        <v>106</v>
      </c>
      <c r="C66" s="1" t="s">
        <v>979</v>
      </c>
      <c r="D66" s="1" t="s">
        <v>1349</v>
      </c>
      <c r="E66" s="64">
        <f>SUMIFS(OFM!AD:AD,OFM!C:C,C66)</f>
        <v>0</v>
      </c>
      <c r="F66" s="64">
        <f>SUMIFS(FAM!AI:AI,FAM!E:E,C66)</f>
        <v>0</v>
      </c>
      <c r="G66" s="68">
        <f>SUMIFS(B2S!I:I,B2S!C:C,C66)</f>
        <v>0</v>
      </c>
      <c r="H66" s="68">
        <f>SUMIF(TOP!C:C,'Sum JAN'!C66,TOP!F:F)</f>
        <v>0</v>
      </c>
      <c r="I66" s="102">
        <f t="shared" si="6"/>
        <v>0</v>
      </c>
      <c r="J66" s="94">
        <f>SUMIFS(PSP!V:V,PSP!D:D,C66)</f>
        <v>0</v>
      </c>
      <c r="K66" s="102">
        <f t="shared" si="5"/>
        <v>0</v>
      </c>
    </row>
    <row r="67" spans="2:11" s="98" customFormat="1" ht="15" hidden="1" customHeight="1">
      <c r="B67" s="1">
        <v>67</v>
      </c>
      <c r="C67" s="1" t="s">
        <v>945</v>
      </c>
      <c r="D67" s="1" t="s">
        <v>1349</v>
      </c>
      <c r="E67" s="64">
        <f>SUMIFS(OFM!AD:AD,OFM!C:C,C67)</f>
        <v>0</v>
      </c>
      <c r="F67" s="64">
        <f>SUMIFS(FAM!AI:AI,FAM!E:E,C67)</f>
        <v>0</v>
      </c>
      <c r="G67" s="68">
        <f>SUMIFS(B2S!I:I,B2S!C:C,C67)</f>
        <v>0</v>
      </c>
      <c r="H67" s="68">
        <f>SUMIF(TOP!C:C,'Sum JAN'!C67,TOP!F:F)</f>
        <v>0</v>
      </c>
      <c r="I67" s="102">
        <f t="shared" si="6"/>
        <v>0</v>
      </c>
      <c r="J67" s="94">
        <f>SUMIFS(PSP!V:V,PSP!D:D,C67)</f>
        <v>0</v>
      </c>
      <c r="K67" s="102">
        <f t="shared" si="5"/>
        <v>0</v>
      </c>
    </row>
    <row r="68" spans="2:11" s="98" customFormat="1" ht="15" customHeight="1">
      <c r="B68" s="1">
        <v>9</v>
      </c>
      <c r="C68" s="1" t="s">
        <v>364</v>
      </c>
      <c r="D68" s="1" t="s">
        <v>1349</v>
      </c>
      <c r="E68" s="64">
        <f>SUMIFS(OFM!AG:AG,OFM!C:C,C68)</f>
        <v>3099.75</v>
      </c>
      <c r="F68" s="64">
        <f>SUMIFS(FAM!AI:AI,FAM!E:E,C68)</f>
        <v>0</v>
      </c>
      <c r="G68" s="68">
        <f>SUMIFS(B2S!I:I,B2S!C:C,C68)</f>
        <v>0</v>
      </c>
      <c r="H68" s="68">
        <f>SUMIF(TOP!C:C,'Sum JAN'!C68,TOP!F:F)</f>
        <v>0</v>
      </c>
      <c r="I68" s="102">
        <f t="shared" si="6"/>
        <v>3099.75</v>
      </c>
      <c r="J68" s="94">
        <f>SUMIFS(PSP!V:V,PSP!D:D,C68)</f>
        <v>741.25</v>
      </c>
      <c r="K68" s="102">
        <f t="shared" si="5"/>
        <v>3841</v>
      </c>
    </row>
    <row r="69" spans="2:11" s="98" customFormat="1" ht="15" hidden="1" customHeight="1">
      <c r="B69" s="1">
        <v>74</v>
      </c>
      <c r="C69" s="1" t="s">
        <v>951</v>
      </c>
      <c r="D69" s="1" t="s">
        <v>1349</v>
      </c>
      <c r="E69" s="64">
        <f>SUMIFS(OFM!AD:AD,OFM!C:C,C69)</f>
        <v>0</v>
      </c>
      <c r="F69" s="64">
        <f>SUMIFS(FAM!AI:AI,FAM!E:E,C69)</f>
        <v>0</v>
      </c>
      <c r="G69" s="68">
        <f>SUMIFS(B2S!I:I,B2S!C:C,C69)</f>
        <v>0</v>
      </c>
      <c r="H69" s="68">
        <f>SUMIF(TOP!C:C,'Sum JAN'!C69,TOP!F:F)</f>
        <v>0</v>
      </c>
      <c r="I69" s="102">
        <f t="shared" si="6"/>
        <v>0</v>
      </c>
      <c r="J69" s="94">
        <f>SUMIFS(PSP!V:V,PSP!D:D,C69)</f>
        <v>0</v>
      </c>
      <c r="K69" s="102">
        <f t="shared" si="5"/>
        <v>0</v>
      </c>
    </row>
    <row r="70" spans="2:11" s="98" customFormat="1" ht="15" hidden="1" customHeight="1">
      <c r="B70" s="1">
        <v>145</v>
      </c>
      <c r="C70" s="1" t="s">
        <v>1018</v>
      </c>
      <c r="D70" s="1" t="s">
        <v>1349</v>
      </c>
      <c r="E70" s="64">
        <f>SUMIFS(OFM!AD:AD,OFM!C:C,C70)</f>
        <v>0</v>
      </c>
      <c r="F70" s="64">
        <f>SUMIFS(FAM!AI:AI,FAM!E:E,C70)</f>
        <v>0</v>
      </c>
      <c r="G70" s="68">
        <f>SUMIFS(B2S!I:I,B2S!C:C,C70)</f>
        <v>0</v>
      </c>
      <c r="H70" s="68">
        <f>SUMIF(TOP!C:C,'Sum JAN'!C70,TOP!F:F)</f>
        <v>0</v>
      </c>
      <c r="I70" s="102">
        <f t="shared" si="6"/>
        <v>0</v>
      </c>
      <c r="J70" s="94">
        <f>SUMIFS(PSP!V:V,PSP!D:D,C70)</f>
        <v>0</v>
      </c>
      <c r="K70" s="102">
        <f t="shared" si="5"/>
        <v>0</v>
      </c>
    </row>
    <row r="71" spans="2:11" s="98" customFormat="1" ht="15" hidden="1" customHeight="1">
      <c r="B71" s="1">
        <v>52</v>
      </c>
      <c r="C71" s="1" t="s">
        <v>207</v>
      </c>
      <c r="D71" s="1" t="s">
        <v>1349</v>
      </c>
      <c r="E71" s="64">
        <f>SUMIFS(OFM!AG:AG,OFM!C:C,C71)</f>
        <v>0</v>
      </c>
      <c r="F71" s="64">
        <f>SUMIFS(FAM!AI:AI,FAM!E:E,C71)</f>
        <v>0</v>
      </c>
      <c r="G71" s="68">
        <f>SUMIFS(B2S!I:I,B2S!C:C,C71)</f>
        <v>0</v>
      </c>
      <c r="H71" s="68">
        <f>SUMIF(TOP!C:C,'Sum JAN'!C71,TOP!F:F)</f>
        <v>0</v>
      </c>
      <c r="I71" s="102">
        <f t="shared" si="6"/>
        <v>0</v>
      </c>
      <c r="J71" s="94">
        <f>SUMIFS(PSP!V:V,PSP!D:D,C71)</f>
        <v>0</v>
      </c>
      <c r="K71" s="102">
        <f t="shared" si="5"/>
        <v>0</v>
      </c>
    </row>
    <row r="72" spans="2:11" s="98" customFormat="1" ht="15" hidden="1" customHeight="1">
      <c r="B72" s="1">
        <v>153</v>
      </c>
      <c r="C72" s="1" t="s">
        <v>1086</v>
      </c>
      <c r="D72" s="1" t="s">
        <v>1349</v>
      </c>
      <c r="E72" s="64">
        <f>SUMIFS(OFM!AD:AD,OFM!C:C,C72)</f>
        <v>0</v>
      </c>
      <c r="F72" s="64">
        <f>SUMIFS(FAM!AI:AI,FAM!E:E,C72)</f>
        <v>0</v>
      </c>
      <c r="G72" s="68">
        <f>SUMIFS(B2S!I:I,B2S!C:C,C72)</f>
        <v>0</v>
      </c>
      <c r="H72" s="68">
        <f>SUMIF(TOP!C:C,'Sum JAN'!C72,TOP!F:F)</f>
        <v>0</v>
      </c>
      <c r="I72" s="102">
        <f t="shared" si="6"/>
        <v>0</v>
      </c>
      <c r="J72" s="94">
        <f>SUMIFS(PSP!V:V,PSP!D:D,C72)</f>
        <v>0</v>
      </c>
      <c r="K72" s="102">
        <f t="shared" si="5"/>
        <v>0</v>
      </c>
    </row>
    <row r="73" spans="2:11" s="98" customFormat="1" ht="15" hidden="1" customHeight="1">
      <c r="B73" s="1">
        <v>82</v>
      </c>
      <c r="C73" s="1" t="s">
        <v>956</v>
      </c>
      <c r="D73" s="1" t="s">
        <v>1349</v>
      </c>
      <c r="E73" s="64">
        <f>SUMIFS(OFM!AD:AD,OFM!C:C,C73)</f>
        <v>0</v>
      </c>
      <c r="F73" s="64">
        <f>SUMIFS(FAM!AI:AI,FAM!E:E,C73)</f>
        <v>0</v>
      </c>
      <c r="G73" s="68">
        <f>SUMIFS(B2S!I:I,B2S!C:C,C73)</f>
        <v>0</v>
      </c>
      <c r="H73" s="68">
        <f>SUMIF(TOP!C:C,'Sum JAN'!C73,TOP!F:F)</f>
        <v>0</v>
      </c>
      <c r="I73" s="102">
        <f t="shared" si="6"/>
        <v>0</v>
      </c>
      <c r="J73" s="94">
        <f>SUMIFS(PSP!V:V,PSP!D:D,C73)</f>
        <v>0</v>
      </c>
      <c r="K73" s="102">
        <f t="shared" si="5"/>
        <v>0</v>
      </c>
    </row>
    <row r="74" spans="2:11" s="98" customFormat="1" ht="15" customHeight="1">
      <c r="B74" s="1">
        <v>47</v>
      </c>
      <c r="C74" s="1" t="s">
        <v>302</v>
      </c>
      <c r="D74" s="1" t="s">
        <v>1349</v>
      </c>
      <c r="E74" s="64">
        <f>SUMIFS(OFM!AG:AG,OFM!C:C,C74)</f>
        <v>0</v>
      </c>
      <c r="F74" s="64">
        <f>SUMIFS(FAM!AI:AI,FAM!E:E,C74)</f>
        <v>0</v>
      </c>
      <c r="G74" s="68">
        <f>SUMIFS(B2S!I:I,B2S!C:C,C74)</f>
        <v>0</v>
      </c>
      <c r="H74" s="68">
        <f>SUMIF(TOP!C:C,'Sum JAN'!C74,TOP!F:F)</f>
        <v>0</v>
      </c>
      <c r="I74" s="102">
        <f t="shared" si="6"/>
        <v>0</v>
      </c>
      <c r="J74" s="94">
        <f>SUMIFS(PSP!V:V,PSP!D:D,C74)</f>
        <v>2697.5</v>
      </c>
      <c r="K74" s="102">
        <f t="shared" si="5"/>
        <v>2697.5</v>
      </c>
    </row>
    <row r="75" spans="2:11" s="98" customFormat="1" ht="15" hidden="1" customHeight="1">
      <c r="B75" s="1">
        <v>157</v>
      </c>
      <c r="C75" s="1" t="s">
        <v>1090</v>
      </c>
      <c r="D75" s="1" t="s">
        <v>1349</v>
      </c>
      <c r="E75" s="64">
        <f>SUMIFS(OFM!AD:AD,OFM!C:C,C75)</f>
        <v>0</v>
      </c>
      <c r="F75" s="64">
        <f>SUMIFS(FAM!AI:AI,FAM!E:E,C75)</f>
        <v>0</v>
      </c>
      <c r="G75" s="68">
        <f>SUMIFS(B2S!I:I,B2S!C:C,C75)</f>
        <v>0</v>
      </c>
      <c r="H75" s="68">
        <f>SUMIF(TOP!C:C,'Sum JAN'!C75,TOP!F:F)</f>
        <v>0</v>
      </c>
      <c r="I75" s="102">
        <f t="shared" si="6"/>
        <v>0</v>
      </c>
      <c r="J75" s="94">
        <f>SUMIFS(PSP!V:V,PSP!D:D,C75)</f>
        <v>0</v>
      </c>
      <c r="K75" s="102">
        <f t="shared" ref="K75:K106" si="7">SUM(I75:J75)</f>
        <v>0</v>
      </c>
    </row>
    <row r="76" spans="2:11" s="98" customFormat="1" ht="15" customHeight="1">
      <c r="B76" s="1">
        <v>8</v>
      </c>
      <c r="C76" s="1" t="s">
        <v>125</v>
      </c>
      <c r="D76" s="1" t="s">
        <v>1349</v>
      </c>
      <c r="E76" s="64">
        <f>SUMIFS(OFM!AG:AG,OFM!C:C,C76)</f>
        <v>14047</v>
      </c>
      <c r="F76" s="64">
        <f>SUMIFS(FAM!AI:AI,FAM!E:E,C76)</f>
        <v>25379.5</v>
      </c>
      <c r="G76" s="68">
        <f>SUMIFS(B2S!I:I,B2S!C:C,C76)</f>
        <v>0</v>
      </c>
      <c r="H76" s="68">
        <f>SUMIF(TOP!C:C,'Sum JAN'!C76,TOP!F:F)</f>
        <v>0</v>
      </c>
      <c r="I76" s="102">
        <f t="shared" si="6"/>
        <v>39426.5</v>
      </c>
      <c r="J76" s="94">
        <f>SUMIFS(PSP!V:V,PSP!D:D,C76)</f>
        <v>11737.5</v>
      </c>
      <c r="K76" s="102">
        <f t="shared" si="7"/>
        <v>51164</v>
      </c>
    </row>
    <row r="77" spans="2:11" s="98" customFormat="1" ht="15" hidden="1" customHeight="1">
      <c r="B77" s="1">
        <v>126</v>
      </c>
      <c r="C77" s="1" t="s">
        <v>999</v>
      </c>
      <c r="D77" s="1" t="s">
        <v>1349</v>
      </c>
      <c r="E77" s="64">
        <f>SUMIFS(OFM!AD:AD,OFM!C:C,C77)</f>
        <v>0</v>
      </c>
      <c r="F77" s="64">
        <f>SUMIFS(FAM!AI:AI,FAM!E:E,C77)</f>
        <v>0</v>
      </c>
      <c r="G77" s="68">
        <f>SUMIFS(B2S!I:I,B2S!C:C,C77)</f>
        <v>0</v>
      </c>
      <c r="H77" s="68">
        <f>SUMIF(TOP!C:C,'Sum JAN'!C77,TOP!F:F)</f>
        <v>0</v>
      </c>
      <c r="I77" s="102">
        <f t="shared" si="6"/>
        <v>0</v>
      </c>
      <c r="J77" s="94">
        <f>SUMIFS(PSP!V:V,PSP!D:D,C77)</f>
        <v>0</v>
      </c>
      <c r="K77" s="102">
        <f t="shared" si="7"/>
        <v>0</v>
      </c>
    </row>
    <row r="78" spans="2:11" s="98" customFormat="1" ht="15" customHeight="1">
      <c r="B78" s="1">
        <v>34</v>
      </c>
      <c r="C78" s="1" t="s">
        <v>463</v>
      </c>
      <c r="D78" s="1" t="s">
        <v>1349</v>
      </c>
      <c r="E78" s="64">
        <f>SUMIFS(OFM!AG:AG,OFM!C:C,C78)</f>
        <v>0</v>
      </c>
      <c r="F78" s="64">
        <f>SUMIFS(FAM!AI:AI,FAM!E:E,C78)</f>
        <v>0</v>
      </c>
      <c r="G78" s="68">
        <f>SUMIFS(B2S!I:I,B2S!C:C,C78)</f>
        <v>0</v>
      </c>
      <c r="H78" s="68">
        <f>SUMIF(TOP!C:C,'Sum JAN'!C78,TOP!F:F)</f>
        <v>0</v>
      </c>
      <c r="I78" s="102">
        <f t="shared" ref="I78:I109" si="8">SUM(E78:H78)</f>
        <v>0</v>
      </c>
      <c r="J78" s="94">
        <f>SUMIFS(PSP!V:V,PSP!D:D,C78)</f>
        <v>15571.25</v>
      </c>
      <c r="K78" s="102">
        <f t="shared" si="7"/>
        <v>15571.25</v>
      </c>
    </row>
    <row r="79" spans="2:11" s="98" customFormat="1" ht="15" hidden="1" customHeight="1">
      <c r="B79" s="1">
        <v>27</v>
      </c>
      <c r="C79" s="1" t="s">
        <v>932</v>
      </c>
      <c r="D79" s="1" t="s">
        <v>1349</v>
      </c>
      <c r="E79" s="64">
        <f>SUMIFS(OFM!AD:AD,OFM!C:C,C79)</f>
        <v>0</v>
      </c>
      <c r="F79" s="64">
        <f>SUMIFS(FAM!AI:AI,FAM!E:E,C79)</f>
        <v>0</v>
      </c>
      <c r="G79" s="68">
        <f>SUMIFS(B2S!I:I,B2S!C:C,C79)</f>
        <v>0</v>
      </c>
      <c r="H79" s="68">
        <f>SUMIF(TOP!C:C,'Sum JAN'!C79,TOP!F:F)</f>
        <v>0</v>
      </c>
      <c r="I79" s="102">
        <f t="shared" si="8"/>
        <v>0</v>
      </c>
      <c r="J79" s="94">
        <f>SUMIFS(PSP!V:V,PSP!D:D,C79)</f>
        <v>0</v>
      </c>
      <c r="K79" s="102">
        <f t="shared" si="7"/>
        <v>0</v>
      </c>
    </row>
    <row r="80" spans="2:11" s="98" customFormat="1" ht="15" hidden="1" customHeight="1">
      <c r="B80" s="1">
        <v>103</v>
      </c>
      <c r="C80" s="1" t="s">
        <v>976</v>
      </c>
      <c r="D80" s="1" t="s">
        <v>1349</v>
      </c>
      <c r="E80" s="64">
        <f>SUMIFS(OFM!AD:AD,OFM!C:C,C80)</f>
        <v>0</v>
      </c>
      <c r="F80" s="64">
        <f>SUMIFS(FAM!AI:AI,FAM!E:E,C80)</f>
        <v>0</v>
      </c>
      <c r="G80" s="68">
        <f>SUMIFS(B2S!I:I,B2S!C:C,C80)</f>
        <v>0</v>
      </c>
      <c r="H80" s="68">
        <f>SUMIF(TOP!C:C,'Sum JAN'!C80,TOP!F:F)</f>
        <v>0</v>
      </c>
      <c r="I80" s="102">
        <f t="shared" si="8"/>
        <v>0</v>
      </c>
      <c r="J80" s="94">
        <f>SUMIFS(PSP!V:V,PSP!D:D,C80)</f>
        <v>0</v>
      </c>
      <c r="K80" s="102">
        <f t="shared" si="7"/>
        <v>0</v>
      </c>
    </row>
    <row r="81" spans="2:11" s="98" customFormat="1" ht="15" hidden="1" customHeight="1">
      <c r="B81" s="1">
        <v>44</v>
      </c>
      <c r="C81" s="1" t="s">
        <v>238</v>
      </c>
      <c r="D81" s="1" t="s">
        <v>1349</v>
      </c>
      <c r="E81" s="64">
        <f>SUMIFS(OFM!AG:AG,OFM!C:C,C81)</f>
        <v>0</v>
      </c>
      <c r="F81" s="64">
        <f>SUMIFS(FAM!AI:AI,FAM!E:E,C81)</f>
        <v>0</v>
      </c>
      <c r="G81" s="68">
        <f>SUMIFS(B2S!I:I,B2S!C:C,C81)</f>
        <v>0</v>
      </c>
      <c r="H81" s="68">
        <f>SUMIF(TOP!C:C,'Sum JAN'!C81,TOP!F:F)</f>
        <v>0</v>
      </c>
      <c r="I81" s="102">
        <f t="shared" si="8"/>
        <v>0</v>
      </c>
      <c r="J81" s="94">
        <f>SUMIFS(PSP!V:V,PSP!D:D,C81)</f>
        <v>0</v>
      </c>
      <c r="K81" s="102">
        <f t="shared" si="7"/>
        <v>0</v>
      </c>
    </row>
    <row r="82" spans="2:11" s="98" customFormat="1" ht="15" customHeight="1">
      <c r="B82" s="1">
        <v>38</v>
      </c>
      <c r="C82" s="1" t="s">
        <v>259</v>
      </c>
      <c r="D82" s="1" t="s">
        <v>1349</v>
      </c>
      <c r="E82" s="64">
        <f>SUMIFS(OFM!AG:AG,OFM!C:C,C82)</f>
        <v>0</v>
      </c>
      <c r="F82" s="64">
        <f>SUMIFS(FAM!AI:AI,FAM!E:E,C82)</f>
        <v>0</v>
      </c>
      <c r="G82" s="68">
        <f>SUMIFS(B2S!I:I,B2S!C:C,C82)</f>
        <v>0</v>
      </c>
      <c r="H82" s="68">
        <f>SUMIF(TOP!C:C,'Sum JAN'!C82,TOP!F:F)</f>
        <v>0</v>
      </c>
      <c r="I82" s="102">
        <f t="shared" si="8"/>
        <v>0</v>
      </c>
      <c r="J82" s="94">
        <f>SUMIFS(PSP!V:V,PSP!D:D,C82)</f>
        <v>5767.5</v>
      </c>
      <c r="K82" s="102">
        <f t="shared" si="7"/>
        <v>5767.5</v>
      </c>
    </row>
    <row r="83" spans="2:11" s="98" customFormat="1" ht="15" hidden="1" customHeight="1">
      <c r="B83" s="1">
        <v>80</v>
      </c>
      <c r="C83" s="1" t="s">
        <v>954</v>
      </c>
      <c r="D83" s="1" t="s">
        <v>1349</v>
      </c>
      <c r="E83" s="64">
        <f>SUMIFS(OFM!AD:AD,OFM!C:C,C83)</f>
        <v>0</v>
      </c>
      <c r="F83" s="64">
        <f>SUMIFS(FAM!AI:AI,FAM!E:E,C83)</f>
        <v>0</v>
      </c>
      <c r="G83" s="68">
        <f>SUMIFS(B2S!I:I,B2S!C:C,C83)</f>
        <v>0</v>
      </c>
      <c r="H83" s="68">
        <f>SUMIF(TOP!C:C,'Sum JAN'!C83,TOP!F:F)</f>
        <v>0</v>
      </c>
      <c r="I83" s="102">
        <f t="shared" si="8"/>
        <v>0</v>
      </c>
      <c r="J83" s="94">
        <f>SUMIFS(PSP!V:V,PSP!D:D,C83)</f>
        <v>0</v>
      </c>
      <c r="K83" s="102">
        <f t="shared" si="7"/>
        <v>0</v>
      </c>
    </row>
    <row r="84" spans="2:11" s="98" customFormat="1" ht="15" customHeight="1">
      <c r="B84" s="1">
        <v>55</v>
      </c>
      <c r="C84" s="1" t="s">
        <v>58</v>
      </c>
      <c r="D84" s="1" t="s">
        <v>1349</v>
      </c>
      <c r="E84" s="64">
        <f>SUMIFS(OFM!AG:AG,OFM!C:C,C84)</f>
        <v>0</v>
      </c>
      <c r="F84" s="64">
        <f>SUMIFS(FAM!AI:AI,FAM!E:E,C84)</f>
        <v>12665</v>
      </c>
      <c r="G84" s="68">
        <f>SUMIFS(B2S!I:I,B2S!C:C,C84)</f>
        <v>0</v>
      </c>
      <c r="H84" s="68">
        <f>SUMIF(TOP!C:C,'Sum JAN'!C84,TOP!F:F)</f>
        <v>0</v>
      </c>
      <c r="I84" s="102">
        <f t="shared" si="8"/>
        <v>12665</v>
      </c>
      <c r="J84" s="94">
        <f>SUMIFS(PSP!V:V,PSP!D:D,C84)</f>
        <v>6308.75</v>
      </c>
      <c r="K84" s="102">
        <f t="shared" si="7"/>
        <v>18973.75</v>
      </c>
    </row>
    <row r="85" spans="2:11" s="98" customFormat="1" ht="15" customHeight="1">
      <c r="B85" s="1">
        <v>18</v>
      </c>
      <c r="C85" s="1" t="s">
        <v>148</v>
      </c>
      <c r="D85" s="1" t="s">
        <v>1349</v>
      </c>
      <c r="E85" s="64">
        <f>SUMIFS(OFM!AG:AG,OFM!C:C,C85)</f>
        <v>0</v>
      </c>
      <c r="F85" s="64">
        <f>SUMIFS(FAM!AI:AI,FAM!E:E,C85)</f>
        <v>4136.5</v>
      </c>
      <c r="G85" s="68">
        <f>SUMIFS(B2S!I:I,B2S!C:C,C85)</f>
        <v>0</v>
      </c>
      <c r="H85" s="68">
        <f>SUMIF(TOP!C:C,'Sum JAN'!C85,TOP!F:F)</f>
        <v>0</v>
      </c>
      <c r="I85" s="102">
        <f t="shared" si="8"/>
        <v>4136.5</v>
      </c>
      <c r="J85" s="94">
        <f>SUMIFS(PSP!V:V,PSP!D:D,C85)</f>
        <v>32210</v>
      </c>
      <c r="K85" s="102">
        <f t="shared" si="7"/>
        <v>36346.5</v>
      </c>
    </row>
    <row r="86" spans="2:11" s="98" customFormat="1" ht="12.75" hidden="1">
      <c r="B86" s="1">
        <v>149</v>
      </c>
      <c r="C86" s="1" t="s">
        <v>1022</v>
      </c>
      <c r="D86" s="1" t="s">
        <v>1349</v>
      </c>
      <c r="E86" s="64">
        <f>SUMIFS(OFM!AD:AD,OFM!C:C,C86)</f>
        <v>0</v>
      </c>
      <c r="F86" s="64">
        <f>SUMIFS(FAM!AI:AI,FAM!E:E,C86)</f>
        <v>0</v>
      </c>
      <c r="G86" s="68">
        <f>SUMIFS(B2S!I:I,B2S!C:C,C86)</f>
        <v>0</v>
      </c>
      <c r="H86" s="68">
        <f>SUMIF(TOP!C:C,'Sum JAN'!C86,TOP!F:F)</f>
        <v>0</v>
      </c>
      <c r="I86" s="102">
        <f t="shared" si="8"/>
        <v>0</v>
      </c>
      <c r="J86" s="94">
        <f>SUMIFS(PSP!V:V,PSP!D:D,C86)</f>
        <v>0</v>
      </c>
      <c r="K86" s="102">
        <f t="shared" si="7"/>
        <v>0</v>
      </c>
    </row>
    <row r="87" spans="2:11" s="98" customFormat="1" ht="15" hidden="1" customHeight="1">
      <c r="B87" s="1">
        <v>116</v>
      </c>
      <c r="C87" s="1" t="s">
        <v>989</v>
      </c>
      <c r="D87" s="1" t="s">
        <v>1349</v>
      </c>
      <c r="E87" s="64">
        <f>SUMIFS(OFM!AD:AD,OFM!C:C,C87)</f>
        <v>0</v>
      </c>
      <c r="F87" s="64">
        <f>SUMIFS(FAM!AI:AI,FAM!E:E,C87)</f>
        <v>0</v>
      </c>
      <c r="G87" s="68">
        <f>SUMIFS(B2S!I:I,B2S!C:C,C87)</f>
        <v>0</v>
      </c>
      <c r="H87" s="68">
        <f>SUMIF(TOP!C:C,'Sum JAN'!C87,TOP!F:F)</f>
        <v>0</v>
      </c>
      <c r="I87" s="102">
        <f t="shared" si="8"/>
        <v>0</v>
      </c>
      <c r="J87" s="94">
        <f>SUMIFS(PSP!V:V,PSP!D:D,C87)</f>
        <v>0</v>
      </c>
      <c r="K87" s="102">
        <f t="shared" si="7"/>
        <v>0</v>
      </c>
    </row>
    <row r="88" spans="2:11" s="98" customFormat="1" ht="15" hidden="1" customHeight="1">
      <c r="B88" s="1">
        <v>124</v>
      </c>
      <c r="C88" s="1" t="s">
        <v>997</v>
      </c>
      <c r="D88" s="1" t="s">
        <v>1349</v>
      </c>
      <c r="E88" s="64">
        <f>SUMIFS(OFM!AD:AD,OFM!C:C,C88)</f>
        <v>0</v>
      </c>
      <c r="F88" s="64">
        <f>SUMIFS(FAM!AI:AI,FAM!E:E,C88)</f>
        <v>0</v>
      </c>
      <c r="G88" s="68">
        <f>SUMIFS(B2S!I:I,B2S!C:C,C88)</f>
        <v>0</v>
      </c>
      <c r="H88" s="68">
        <f>SUMIF(TOP!C:C,'Sum JAN'!C88,TOP!F:F)</f>
        <v>0</v>
      </c>
      <c r="I88" s="102">
        <f t="shared" si="8"/>
        <v>0</v>
      </c>
      <c r="J88" s="94">
        <f>SUMIFS(PSP!V:V,PSP!D:D,C88)</f>
        <v>0</v>
      </c>
      <c r="K88" s="102">
        <f t="shared" si="7"/>
        <v>0</v>
      </c>
    </row>
    <row r="89" spans="2:11" s="98" customFormat="1" ht="15" hidden="1" customHeight="1">
      <c r="B89" s="1">
        <v>84</v>
      </c>
      <c r="C89" s="1" t="s">
        <v>958</v>
      </c>
      <c r="D89" s="1" t="s">
        <v>1349</v>
      </c>
      <c r="E89" s="64">
        <f>SUMIFS(OFM!AD:AD,OFM!C:C,C89)</f>
        <v>0</v>
      </c>
      <c r="F89" s="64">
        <f>SUMIFS(FAM!AI:AI,FAM!E:E,C89)</f>
        <v>0</v>
      </c>
      <c r="G89" s="68">
        <f>SUMIFS(B2S!I:I,B2S!C:C,C89)</f>
        <v>0</v>
      </c>
      <c r="H89" s="68">
        <f>SUMIF(TOP!C:C,'Sum JAN'!C89,TOP!F:F)</f>
        <v>0</v>
      </c>
      <c r="I89" s="102">
        <f t="shared" si="8"/>
        <v>0</v>
      </c>
      <c r="J89" s="94">
        <f>SUMIFS(PSP!V:V,PSP!D:D,C89)</f>
        <v>0</v>
      </c>
      <c r="K89" s="102">
        <f t="shared" si="7"/>
        <v>0</v>
      </c>
    </row>
    <row r="90" spans="2:11" s="98" customFormat="1" ht="15" customHeight="1">
      <c r="B90" s="1">
        <v>28</v>
      </c>
      <c r="C90" s="1" t="s">
        <v>84</v>
      </c>
      <c r="D90" s="1" t="s">
        <v>1349</v>
      </c>
      <c r="E90" s="64">
        <f>SUMIFS(OFM!AG:AG,OFM!C:C,C90)</f>
        <v>0</v>
      </c>
      <c r="F90" s="64">
        <f>SUMIFS(FAM!AI:AI,FAM!E:E,C90)</f>
        <v>4017.5</v>
      </c>
      <c r="G90" s="68">
        <f>SUMIFS(B2S!I:I,B2S!C:C,C90)</f>
        <v>0</v>
      </c>
      <c r="H90" s="68">
        <f>SUMIF(TOP!C:C,'Sum JAN'!C90,TOP!F:F)</f>
        <v>418</v>
      </c>
      <c r="I90" s="102">
        <f t="shared" si="8"/>
        <v>4435.5</v>
      </c>
      <c r="J90" s="94">
        <f>SUMIFS(PSP!V:V,PSP!D:D,C90)</f>
        <v>5462.5</v>
      </c>
      <c r="K90" s="102">
        <f t="shared" si="7"/>
        <v>9898</v>
      </c>
    </row>
    <row r="91" spans="2:11" s="98" customFormat="1" ht="15" customHeight="1">
      <c r="B91" s="1">
        <v>39</v>
      </c>
      <c r="C91" s="1" t="s">
        <v>367</v>
      </c>
      <c r="D91" s="1" t="s">
        <v>1349</v>
      </c>
      <c r="E91" s="64">
        <f>SUMIFS(OFM!AG:AG,OFM!C:C,C91)</f>
        <v>0</v>
      </c>
      <c r="F91" s="64">
        <f>SUMIFS(FAM!AI:AI,FAM!E:E,C91)</f>
        <v>0</v>
      </c>
      <c r="G91" s="68">
        <f>SUMIFS(B2S!I:I,B2S!C:C,C91)</f>
        <v>0</v>
      </c>
      <c r="H91" s="68">
        <f>SUMIF(TOP!C:C,'Sum JAN'!C91,TOP!F:F)</f>
        <v>0</v>
      </c>
      <c r="I91" s="102">
        <f t="shared" si="8"/>
        <v>0</v>
      </c>
      <c r="J91" s="94">
        <f>SUMIFS(PSP!V:V,PSP!D:D,C91)</f>
        <v>1738.75</v>
      </c>
      <c r="K91" s="102">
        <f t="shared" si="7"/>
        <v>1738.75</v>
      </c>
    </row>
    <row r="92" spans="2:11" s="98" customFormat="1" ht="15" hidden="1" customHeight="1">
      <c r="B92" s="1">
        <v>138</v>
      </c>
      <c r="C92" s="1" t="s">
        <v>1011</v>
      </c>
      <c r="D92" s="1" t="s">
        <v>1349</v>
      </c>
      <c r="E92" s="64">
        <f>SUMIFS(OFM!AD:AD,OFM!C:C,C92)</f>
        <v>0</v>
      </c>
      <c r="F92" s="64">
        <f>SUMIFS(FAM!AI:AI,FAM!E:E,C92)</f>
        <v>0</v>
      </c>
      <c r="G92" s="68">
        <f>SUMIFS(B2S!I:I,B2S!C:C,C92)</f>
        <v>0</v>
      </c>
      <c r="H92" s="68">
        <f>SUMIF(TOP!C:C,'Sum JAN'!C92,TOP!F:F)</f>
        <v>0</v>
      </c>
      <c r="I92" s="102">
        <f t="shared" si="8"/>
        <v>0</v>
      </c>
      <c r="J92" s="94">
        <f>SUMIFS(PSP!V:V,PSP!D:D,C92)</f>
        <v>0</v>
      </c>
      <c r="K92" s="102">
        <f t="shared" si="7"/>
        <v>0</v>
      </c>
    </row>
    <row r="93" spans="2:11" s="98" customFormat="1" ht="15" hidden="1" customHeight="1">
      <c r="B93" s="1">
        <v>155</v>
      </c>
      <c r="C93" s="1" t="s">
        <v>1088</v>
      </c>
      <c r="D93" s="1" t="s">
        <v>1349</v>
      </c>
      <c r="E93" s="64">
        <f>SUMIFS(OFM!AD:AD,OFM!C:C,C93)</f>
        <v>0</v>
      </c>
      <c r="F93" s="64">
        <f>SUMIFS(FAM!AI:AI,FAM!E:E,C93)</f>
        <v>0</v>
      </c>
      <c r="G93" s="68">
        <f>SUMIFS(B2S!I:I,B2S!C:C,C93)</f>
        <v>0</v>
      </c>
      <c r="H93" s="68">
        <f>SUMIF(TOP!C:C,'Sum JAN'!C93,TOP!F:F)</f>
        <v>0</v>
      </c>
      <c r="I93" s="102">
        <f t="shared" si="8"/>
        <v>0</v>
      </c>
      <c r="J93" s="94">
        <f>SUMIFS(PSP!V:V,PSP!D:D,C93)</f>
        <v>0</v>
      </c>
      <c r="K93" s="102">
        <f t="shared" si="7"/>
        <v>0</v>
      </c>
    </row>
    <row r="94" spans="2:11" s="98" customFormat="1" ht="15" hidden="1" customHeight="1">
      <c r="B94" s="1">
        <v>66</v>
      </c>
      <c r="C94" s="1" t="s">
        <v>944</v>
      </c>
      <c r="D94" s="1" t="s">
        <v>1349</v>
      </c>
      <c r="E94" s="64">
        <f>SUMIFS(OFM!AD:AD,OFM!C:C,C94)</f>
        <v>0</v>
      </c>
      <c r="F94" s="64">
        <f>SUMIFS(FAM!AI:AI,FAM!E:E,C94)</f>
        <v>0</v>
      </c>
      <c r="G94" s="68">
        <f>SUMIFS(B2S!I:I,B2S!C:C,C94)</f>
        <v>0</v>
      </c>
      <c r="H94" s="68">
        <f>SUMIF(TOP!C:C,'Sum JAN'!C94,TOP!F:F)</f>
        <v>0</v>
      </c>
      <c r="I94" s="102">
        <f t="shared" si="8"/>
        <v>0</v>
      </c>
      <c r="J94" s="94">
        <f>SUMIFS(PSP!V:V,PSP!D:D,C94)</f>
        <v>0</v>
      </c>
      <c r="K94" s="102">
        <f t="shared" si="7"/>
        <v>0</v>
      </c>
    </row>
    <row r="95" spans="2:11" s="98" customFormat="1" ht="15" hidden="1" customHeight="1">
      <c r="B95" s="1">
        <v>107</v>
      </c>
      <c r="C95" s="1" t="s">
        <v>980</v>
      </c>
      <c r="D95" s="1" t="s">
        <v>1349</v>
      </c>
      <c r="E95" s="64">
        <f>SUMIFS(OFM!AD:AD,OFM!C:C,C95)</f>
        <v>0</v>
      </c>
      <c r="F95" s="64">
        <f>SUMIFS(FAM!AI:AI,FAM!E:E,C95)</f>
        <v>0</v>
      </c>
      <c r="G95" s="68">
        <f>SUMIFS(B2S!I:I,B2S!C:C,C95)</f>
        <v>0</v>
      </c>
      <c r="H95" s="68">
        <f>SUMIF(TOP!C:C,'Sum JAN'!C95,TOP!F:F)</f>
        <v>0</v>
      </c>
      <c r="I95" s="102">
        <f t="shared" si="8"/>
        <v>0</v>
      </c>
      <c r="J95" s="94">
        <f>SUMIFS(PSP!V:V,PSP!D:D,C95)</f>
        <v>0</v>
      </c>
      <c r="K95" s="102">
        <f t="shared" si="7"/>
        <v>0</v>
      </c>
    </row>
    <row r="96" spans="2:11" s="98" customFormat="1" ht="15" customHeight="1">
      <c r="B96" s="1">
        <v>20</v>
      </c>
      <c r="C96" s="1" t="s">
        <v>29</v>
      </c>
      <c r="D96" s="1" t="s">
        <v>1349</v>
      </c>
      <c r="E96" s="64">
        <f>SUMIFS(OFM!AG:AG,OFM!C:C,C96)</f>
        <v>49079.25</v>
      </c>
      <c r="F96" s="64">
        <f>SUMIFS(FAM!AI:AI,FAM!E:E,C96)</f>
        <v>4991</v>
      </c>
      <c r="G96" s="68">
        <f>SUMIFS(B2S!I:I,B2S!C:C,C96)</f>
        <v>0</v>
      </c>
      <c r="H96" s="68">
        <f>SUMIF(TOP!C:C,'Sum JAN'!C96,TOP!F:F)</f>
        <v>0</v>
      </c>
      <c r="I96" s="102">
        <f t="shared" si="8"/>
        <v>54070.25</v>
      </c>
      <c r="J96" s="94">
        <f>SUMIFS(PSP!V:V,PSP!D:D,C96)</f>
        <v>27395</v>
      </c>
      <c r="K96" s="102">
        <f t="shared" si="7"/>
        <v>81465.25</v>
      </c>
    </row>
    <row r="97" spans="2:11" s="98" customFormat="1" ht="15" hidden="1" customHeight="1">
      <c r="B97" s="1">
        <v>88</v>
      </c>
      <c r="C97" s="101" t="s">
        <v>962</v>
      </c>
      <c r="D97" s="101" t="s">
        <v>1038</v>
      </c>
      <c r="E97" s="64">
        <f>SUMIFS(OFM!AD:AD,OFM!C:C,C97)</f>
        <v>0</v>
      </c>
      <c r="F97" s="64">
        <f>SUMIFS(FAM!AI:AI,FAM!E:E,C97)</f>
        <v>0</v>
      </c>
      <c r="G97" s="68">
        <f>SUMIFS(B2S!I:I,B2S!C:C,C97)</f>
        <v>0</v>
      </c>
      <c r="H97" s="68">
        <f>SUMIF(TOP!C:C,'Sum JAN'!C97,TOP!F:F)</f>
        <v>0</v>
      </c>
      <c r="I97" s="102">
        <f t="shared" si="8"/>
        <v>0</v>
      </c>
      <c r="J97" s="94">
        <f>SUMIFS(PSP!V:V,PSP!D:D,C97)</f>
        <v>0</v>
      </c>
      <c r="K97" s="102">
        <f t="shared" si="7"/>
        <v>0</v>
      </c>
    </row>
    <row r="98" spans="2:11" s="98" customFormat="1" ht="15" customHeight="1">
      <c r="B98" s="1">
        <v>10</v>
      </c>
      <c r="C98" s="1" t="s">
        <v>43</v>
      </c>
      <c r="D98" s="1" t="s">
        <v>1349</v>
      </c>
      <c r="E98" s="64">
        <f>SUMIFS(OFM!AG:AG,OFM!C:C,C98)</f>
        <v>9782.25</v>
      </c>
      <c r="F98" s="64">
        <f>SUMIFS(FAM!AI:AI,FAM!E:E,C98)</f>
        <v>0</v>
      </c>
      <c r="G98" s="68">
        <f>SUMIFS(B2S!I:I,B2S!C:C,C98)</f>
        <v>0</v>
      </c>
      <c r="H98" s="68">
        <f>SUMIF(TOP!C:C,'Sum JAN'!C98,TOP!F:F)</f>
        <v>0</v>
      </c>
      <c r="I98" s="102">
        <f t="shared" si="8"/>
        <v>9782.25</v>
      </c>
      <c r="J98" s="94">
        <f>SUMIFS(PSP!V:V,PSP!D:D,C98)</f>
        <v>1355</v>
      </c>
      <c r="K98" s="102">
        <f t="shared" si="7"/>
        <v>11137.25</v>
      </c>
    </row>
    <row r="99" spans="2:11" s="98" customFormat="1" ht="15" hidden="1" customHeight="1">
      <c r="B99" s="1">
        <v>90</v>
      </c>
      <c r="C99" s="101" t="s">
        <v>964</v>
      </c>
      <c r="D99" s="101" t="s">
        <v>1038</v>
      </c>
      <c r="E99" s="64">
        <f>SUMIFS(OFM!AD:AD,OFM!C:C,C99)</f>
        <v>0</v>
      </c>
      <c r="F99" s="64">
        <f>SUMIFS(FAM!AI:AI,FAM!E:E,C99)</f>
        <v>0</v>
      </c>
      <c r="G99" s="68">
        <f>SUMIFS(B2S!I:I,B2S!C:C,C99)</f>
        <v>0</v>
      </c>
      <c r="H99" s="68">
        <f>SUMIF(TOP!C:C,'Sum JAN'!C99,TOP!F:F)</f>
        <v>0</v>
      </c>
      <c r="I99" s="102">
        <f t="shared" si="8"/>
        <v>0</v>
      </c>
      <c r="J99" s="94">
        <f>SUMIFS(PSP!V:V,PSP!D:D,C99)</f>
        <v>0</v>
      </c>
      <c r="K99" s="102">
        <f t="shared" si="7"/>
        <v>0</v>
      </c>
    </row>
    <row r="100" spans="2:11" s="93" customFormat="1" ht="15" hidden="1" customHeight="1">
      <c r="B100" s="101">
        <v>91</v>
      </c>
      <c r="C100" s="101" t="s">
        <v>40</v>
      </c>
      <c r="D100" s="101" t="s">
        <v>1038</v>
      </c>
      <c r="E100" s="64">
        <f>SUMIFS(OFM!AG:AG,OFM!C:C,C100)</f>
        <v>0</v>
      </c>
      <c r="F100" s="64">
        <f>SUMIFS(FAM!AI:AI,FAM!E:E,C100)</f>
        <v>0</v>
      </c>
      <c r="G100" s="68">
        <f>SUMIFS(B2S!I:I,B2S!C:C,C100)</f>
        <v>0</v>
      </c>
      <c r="H100" s="68">
        <f>SUMIF(TOP!C:C,'Sum JAN'!C100,TOP!F:F)</f>
        <v>0</v>
      </c>
      <c r="I100" s="102">
        <f t="shared" si="8"/>
        <v>0</v>
      </c>
      <c r="J100" s="94">
        <f>SUMIFS(PSP!V:V,PSP!D:D,C100)</f>
        <v>0</v>
      </c>
      <c r="K100" s="102">
        <f t="shared" si="7"/>
        <v>0</v>
      </c>
    </row>
    <row r="101" spans="2:11" s="98" customFormat="1" ht="15" hidden="1" customHeight="1">
      <c r="B101" s="1">
        <v>86</v>
      </c>
      <c r="C101" s="1" t="s">
        <v>960</v>
      </c>
      <c r="D101" s="1" t="s">
        <v>1349</v>
      </c>
      <c r="E101" s="64">
        <f>SUMIFS(OFM!AD:AD,OFM!C:C,C101)</f>
        <v>0</v>
      </c>
      <c r="F101" s="64">
        <f>SUMIFS(FAM!AI:AI,FAM!E:E,C101)</f>
        <v>0</v>
      </c>
      <c r="G101" s="68">
        <f>SUMIFS(B2S!I:I,B2S!C:C,C101)</f>
        <v>0</v>
      </c>
      <c r="H101" s="68">
        <f>SUMIF(TOP!C:C,'Sum JAN'!C101,TOP!F:F)</f>
        <v>0</v>
      </c>
      <c r="I101" s="102">
        <f t="shared" si="8"/>
        <v>0</v>
      </c>
      <c r="J101" s="94">
        <f>SUMIFS(PSP!V:V,PSP!D:D,C101)</f>
        <v>0</v>
      </c>
      <c r="K101" s="102">
        <f t="shared" si="7"/>
        <v>0</v>
      </c>
    </row>
    <row r="102" spans="2:11" s="98" customFormat="1" ht="15" hidden="1" customHeight="1">
      <c r="B102" s="1">
        <v>112</v>
      </c>
      <c r="C102" s="1" t="s">
        <v>985</v>
      </c>
      <c r="D102" s="1" t="s">
        <v>1349</v>
      </c>
      <c r="E102" s="64">
        <f>SUMIFS(OFM!AD:AD,OFM!C:C,C102)</f>
        <v>0</v>
      </c>
      <c r="F102" s="64">
        <f>SUMIFS(FAM!AI:AI,FAM!E:E,C102)</f>
        <v>0</v>
      </c>
      <c r="G102" s="68">
        <f>SUMIFS(B2S!I:I,B2S!C:C,C102)</f>
        <v>0</v>
      </c>
      <c r="H102" s="68">
        <f>SUMIF(TOP!C:C,'Sum JAN'!C102,TOP!F:F)</f>
        <v>0</v>
      </c>
      <c r="I102" s="102">
        <f t="shared" si="8"/>
        <v>0</v>
      </c>
      <c r="J102" s="94">
        <f>SUMIFS(PSP!V:V,PSP!D:D,C102)</f>
        <v>0</v>
      </c>
      <c r="K102" s="102">
        <f t="shared" si="7"/>
        <v>0</v>
      </c>
    </row>
    <row r="103" spans="2:11" s="98" customFormat="1" ht="15" hidden="1" customHeight="1">
      <c r="B103" s="1">
        <v>79</v>
      </c>
      <c r="C103" s="1" t="s">
        <v>953</v>
      </c>
      <c r="D103" s="1" t="s">
        <v>1349</v>
      </c>
      <c r="E103" s="64">
        <f>SUMIFS(OFM!AD:AD,OFM!C:C,C103)</f>
        <v>0</v>
      </c>
      <c r="F103" s="64">
        <f>SUMIFS(FAM!AI:AI,FAM!E:E,C103)</f>
        <v>0</v>
      </c>
      <c r="G103" s="68">
        <f>SUMIFS(B2S!I:I,B2S!C:C,C103)</f>
        <v>0</v>
      </c>
      <c r="H103" s="68">
        <f>SUMIF(TOP!C:C,'Sum JAN'!C103,TOP!F:F)</f>
        <v>0</v>
      </c>
      <c r="I103" s="102">
        <f t="shared" si="8"/>
        <v>0</v>
      </c>
      <c r="J103" s="94">
        <f>SUMIFS(PSP!V:V,PSP!D:D,C103)</f>
        <v>0</v>
      </c>
      <c r="K103" s="102">
        <f t="shared" si="7"/>
        <v>0</v>
      </c>
    </row>
    <row r="104" spans="2:11" s="98" customFormat="1" ht="15" hidden="1" customHeight="1">
      <c r="B104" s="1">
        <v>121</v>
      </c>
      <c r="C104" s="1" t="s">
        <v>994</v>
      </c>
      <c r="D104" s="1" t="s">
        <v>1349</v>
      </c>
      <c r="E104" s="64">
        <f>SUMIFS(OFM!AD:AD,OFM!C:C,C104)</f>
        <v>0</v>
      </c>
      <c r="F104" s="64">
        <f>SUMIFS(FAM!AI:AI,FAM!E:E,C104)</f>
        <v>0</v>
      </c>
      <c r="G104" s="68">
        <f>SUMIFS(B2S!I:I,B2S!C:C,C104)</f>
        <v>0</v>
      </c>
      <c r="H104" s="68">
        <f>SUMIF(TOP!C:C,'Sum JAN'!C104,TOP!F:F)</f>
        <v>0</v>
      </c>
      <c r="I104" s="102">
        <f t="shared" si="8"/>
        <v>0</v>
      </c>
      <c r="J104" s="94">
        <f>SUMIFS(PSP!V:V,PSP!D:D,C104)</f>
        <v>0</v>
      </c>
      <c r="K104" s="102">
        <f t="shared" si="7"/>
        <v>0</v>
      </c>
    </row>
    <row r="105" spans="2:11" s="98" customFormat="1" ht="15" hidden="1" customHeight="1">
      <c r="B105" s="1">
        <v>158</v>
      </c>
      <c r="C105" s="1" t="s">
        <v>1091</v>
      </c>
      <c r="D105" s="1" t="s">
        <v>1349</v>
      </c>
      <c r="E105" s="64">
        <f>SUMIFS(OFM!AD:AD,OFM!C:C,C105)</f>
        <v>0</v>
      </c>
      <c r="F105" s="64">
        <f>SUMIFS(FAM!AI:AI,FAM!E:E,C105)</f>
        <v>0</v>
      </c>
      <c r="G105" s="68">
        <f>SUMIFS(B2S!I:I,B2S!C:C,C105)</f>
        <v>0</v>
      </c>
      <c r="H105" s="68">
        <f>SUMIF(TOP!C:C,'Sum JAN'!C105,TOP!F:F)</f>
        <v>0</v>
      </c>
      <c r="I105" s="102">
        <f t="shared" si="8"/>
        <v>0</v>
      </c>
      <c r="J105" s="94">
        <f>SUMIFS(PSP!V:V,PSP!D:D,C105)</f>
        <v>0</v>
      </c>
      <c r="K105" s="102">
        <f t="shared" si="7"/>
        <v>0</v>
      </c>
    </row>
    <row r="106" spans="2:11" s="98" customFormat="1" ht="15" hidden="1" customHeight="1">
      <c r="B106" s="95">
        <v>171</v>
      </c>
      <c r="C106" s="96" t="s">
        <v>1329</v>
      </c>
      <c r="D106" s="1" t="s">
        <v>1349</v>
      </c>
      <c r="E106" s="64">
        <f>SUMIFS(OFM!AD:AD,OFM!C:C,C106)</f>
        <v>0</v>
      </c>
      <c r="F106" s="64">
        <f>SUMIFS(FAM!AI:AI,FAM!E:E,C106)</f>
        <v>0</v>
      </c>
      <c r="G106" s="68">
        <f>SUMIFS(B2S!I:I,B2S!C:C,C106)</f>
        <v>0</v>
      </c>
      <c r="H106" s="68">
        <f>SUMIF(TOP!C:C,'Sum JAN'!C106,TOP!F:F)</f>
        <v>0</v>
      </c>
      <c r="I106" s="102">
        <f t="shared" si="8"/>
        <v>0</v>
      </c>
      <c r="J106" s="94">
        <f>SUMIFS(PSP!V:V,PSP!D:D,C106)</f>
        <v>0</v>
      </c>
      <c r="K106" s="102">
        <f t="shared" si="7"/>
        <v>0</v>
      </c>
    </row>
    <row r="107" spans="2:11" s="98" customFormat="1" ht="15" hidden="1" customHeight="1">
      <c r="B107" s="1">
        <v>58</v>
      </c>
      <c r="C107" s="1" t="s">
        <v>937</v>
      </c>
      <c r="D107" s="1" t="s">
        <v>1349</v>
      </c>
      <c r="E107" s="64">
        <f>SUMIFS(OFM!AD:AD,OFM!C:C,C107)</f>
        <v>0</v>
      </c>
      <c r="F107" s="64">
        <f>SUMIFS(FAM!AI:AI,FAM!E:E,C107)</f>
        <v>0</v>
      </c>
      <c r="G107" s="68">
        <f>SUMIFS(B2S!I:I,B2S!C:C,C107)</f>
        <v>0</v>
      </c>
      <c r="H107" s="68">
        <f>SUMIF(TOP!C:C,'Sum JAN'!C107,TOP!F:F)</f>
        <v>0</v>
      </c>
      <c r="I107" s="102">
        <f t="shared" si="8"/>
        <v>0</v>
      </c>
      <c r="J107" s="94">
        <f>SUMIFS(PSP!V:V,PSP!D:D,C107)</f>
        <v>0</v>
      </c>
      <c r="K107" s="102">
        <f t="shared" ref="K107:K138" si="9">SUM(I107:J107)</f>
        <v>0</v>
      </c>
    </row>
    <row r="108" spans="2:11" s="98" customFormat="1" ht="15" hidden="1" customHeight="1">
      <c r="B108" s="1">
        <v>123</v>
      </c>
      <c r="C108" s="1" t="s">
        <v>996</v>
      </c>
      <c r="D108" s="1" t="s">
        <v>1349</v>
      </c>
      <c r="E108" s="64">
        <f>SUMIFS(OFM!AD:AD,OFM!C:C,C108)</f>
        <v>0</v>
      </c>
      <c r="F108" s="64">
        <f>SUMIFS(FAM!AI:AI,FAM!E:E,C108)</f>
        <v>0</v>
      </c>
      <c r="G108" s="68">
        <f>SUMIFS(B2S!I:I,B2S!C:C,C108)</f>
        <v>0</v>
      </c>
      <c r="H108" s="68">
        <f>SUMIF(TOP!C:C,'Sum JAN'!C108,TOP!F:F)</f>
        <v>0</v>
      </c>
      <c r="I108" s="102">
        <f t="shared" si="8"/>
        <v>0</v>
      </c>
      <c r="J108" s="94">
        <f>SUMIFS(PSP!V:V,PSP!D:D,C108)</f>
        <v>0</v>
      </c>
      <c r="K108" s="102">
        <f t="shared" si="9"/>
        <v>0</v>
      </c>
    </row>
    <row r="109" spans="2:11" s="98" customFormat="1" ht="15" hidden="1" customHeight="1">
      <c r="B109" s="1">
        <v>100</v>
      </c>
      <c r="C109" s="1" t="s">
        <v>973</v>
      </c>
      <c r="D109" s="1" t="s">
        <v>1349</v>
      </c>
      <c r="E109" s="64">
        <f>SUMIFS(OFM!AD:AD,OFM!C:C,C109)</f>
        <v>0</v>
      </c>
      <c r="F109" s="64">
        <f>SUMIFS(FAM!AI:AI,FAM!E:E,C109)</f>
        <v>0</v>
      </c>
      <c r="G109" s="68">
        <f>SUMIFS(B2S!I:I,B2S!C:C,C109)</f>
        <v>0</v>
      </c>
      <c r="H109" s="68">
        <f>SUMIF(TOP!C:C,'Sum JAN'!C109,TOP!F:F)</f>
        <v>0</v>
      </c>
      <c r="I109" s="102">
        <f t="shared" si="8"/>
        <v>0</v>
      </c>
      <c r="J109" s="94">
        <f>SUMIFS(PSP!V:V,PSP!D:D,C109)</f>
        <v>0</v>
      </c>
      <c r="K109" s="102">
        <f t="shared" si="9"/>
        <v>0</v>
      </c>
    </row>
    <row r="110" spans="2:11" s="98" customFormat="1" ht="15" hidden="1" customHeight="1">
      <c r="B110" s="95">
        <v>160</v>
      </c>
      <c r="C110" s="96" t="s">
        <v>1318</v>
      </c>
      <c r="D110" s="1" t="s">
        <v>1349</v>
      </c>
      <c r="E110" s="64">
        <f>SUMIFS(OFM!AD:AD,OFM!C:C,C110)</f>
        <v>0</v>
      </c>
      <c r="F110" s="64">
        <f>SUMIFS(FAM!AI:AI,FAM!E:E,C110)</f>
        <v>0</v>
      </c>
      <c r="G110" s="68">
        <f>SUMIFS(B2S!I:I,B2S!C:C,C110)</f>
        <v>0</v>
      </c>
      <c r="H110" s="68">
        <f>SUMIF(TOP!C:C,'Sum JAN'!C110,TOP!F:F)</f>
        <v>0</v>
      </c>
      <c r="I110" s="102">
        <f t="shared" ref="I110:I141" si="10">SUM(E110:H110)</f>
        <v>0</v>
      </c>
      <c r="J110" s="94">
        <f>SUMIFS(PSP!V:V,PSP!D:D,C110)</f>
        <v>0</v>
      </c>
      <c r="K110" s="102">
        <f t="shared" si="9"/>
        <v>0</v>
      </c>
    </row>
    <row r="111" spans="2:11" s="98" customFormat="1" ht="15" hidden="1" customHeight="1">
      <c r="B111" s="1">
        <v>110</v>
      </c>
      <c r="C111" s="1" t="s">
        <v>983</v>
      </c>
      <c r="D111" s="1" t="s">
        <v>1349</v>
      </c>
      <c r="E111" s="64">
        <f>SUMIFS(OFM!AD:AD,OFM!C:C,C111)</f>
        <v>0</v>
      </c>
      <c r="F111" s="64">
        <f>SUMIFS(FAM!AI:AI,FAM!E:E,C111)</f>
        <v>0</v>
      </c>
      <c r="G111" s="68">
        <f>SUMIFS(B2S!I:I,B2S!C:C,C111)</f>
        <v>0</v>
      </c>
      <c r="H111" s="68">
        <f>SUMIF(TOP!C:C,'Sum JAN'!C111,TOP!F:F)</f>
        <v>0</v>
      </c>
      <c r="I111" s="102">
        <f t="shared" si="10"/>
        <v>0</v>
      </c>
      <c r="J111" s="94">
        <f>SUMIFS(PSP!V:V,PSP!D:D,C111)</f>
        <v>0</v>
      </c>
      <c r="K111" s="102">
        <f t="shared" si="9"/>
        <v>0</v>
      </c>
    </row>
    <row r="112" spans="2:11" s="98" customFormat="1" ht="15" customHeight="1">
      <c r="B112" s="1">
        <v>46</v>
      </c>
      <c r="C112" s="1" t="s">
        <v>191</v>
      </c>
      <c r="D112" s="1" t="s">
        <v>1349</v>
      </c>
      <c r="E112" s="64">
        <f>SUMIFS(OFM!AG:AG,OFM!C:C,C112)</f>
        <v>0</v>
      </c>
      <c r="F112" s="64">
        <f>SUMIFS(FAM!AI:AI,FAM!E:E,C112)</f>
        <v>0</v>
      </c>
      <c r="G112" s="68">
        <f>SUMIFS(B2S!I:I,B2S!C:C,C112)</f>
        <v>0</v>
      </c>
      <c r="H112" s="68">
        <f>SUMIF(TOP!C:C,'Sum JAN'!C112,TOP!F:F)</f>
        <v>0</v>
      </c>
      <c r="I112" s="102">
        <f t="shared" si="10"/>
        <v>0</v>
      </c>
      <c r="J112" s="94">
        <f>SUMIFS(PSP!V:V,PSP!D:D,C112)</f>
        <v>12916.25</v>
      </c>
      <c r="K112" s="102">
        <f t="shared" si="9"/>
        <v>12916.25</v>
      </c>
    </row>
    <row r="113" spans="2:11" s="98" customFormat="1" ht="15" hidden="1" customHeight="1">
      <c r="B113" s="1">
        <v>146</v>
      </c>
      <c r="C113" s="1" t="s">
        <v>1019</v>
      </c>
      <c r="D113" s="1" t="s">
        <v>1349</v>
      </c>
      <c r="E113" s="64">
        <f>SUMIFS(OFM!AD:AD,OFM!C:C,C113)</f>
        <v>0</v>
      </c>
      <c r="F113" s="64">
        <f>SUMIFS(FAM!AI:AI,FAM!E:E,C113)</f>
        <v>0</v>
      </c>
      <c r="G113" s="68">
        <f>SUMIFS(B2S!I:I,B2S!C:C,C113)</f>
        <v>0</v>
      </c>
      <c r="H113" s="68">
        <f>SUMIF(TOP!C:C,'Sum JAN'!C113,TOP!F:F)</f>
        <v>0</v>
      </c>
      <c r="I113" s="102">
        <f t="shared" si="10"/>
        <v>0</v>
      </c>
      <c r="J113" s="94">
        <f>SUMIFS(PSP!V:V,PSP!D:D,C113)</f>
        <v>0</v>
      </c>
      <c r="K113" s="102">
        <f t="shared" si="9"/>
        <v>0</v>
      </c>
    </row>
    <row r="114" spans="2:11" s="98" customFormat="1" ht="15" hidden="1" customHeight="1">
      <c r="B114" s="95">
        <v>163</v>
      </c>
      <c r="C114" s="96" t="s">
        <v>1321</v>
      </c>
      <c r="D114" s="1" t="s">
        <v>1349</v>
      </c>
      <c r="E114" s="64">
        <f>SUMIFS(OFM!AD:AD,OFM!C:C,C114)</f>
        <v>0</v>
      </c>
      <c r="F114" s="64">
        <f>SUMIFS(FAM!AI:AI,FAM!E:E,C114)</f>
        <v>0</v>
      </c>
      <c r="G114" s="68">
        <f>SUMIFS(B2S!I:I,B2S!C:C,C114)</f>
        <v>0</v>
      </c>
      <c r="H114" s="68">
        <f>SUMIF(TOP!C:C,'Sum JAN'!C114,TOP!F:F)</f>
        <v>0</v>
      </c>
      <c r="I114" s="102">
        <f t="shared" si="10"/>
        <v>0</v>
      </c>
      <c r="J114" s="94">
        <f>SUMIFS(PSP!V:V,PSP!D:D,C114)</f>
        <v>0</v>
      </c>
      <c r="K114" s="102">
        <f t="shared" si="9"/>
        <v>0</v>
      </c>
    </row>
    <row r="115" spans="2:11" s="98" customFormat="1" ht="15" hidden="1" customHeight="1">
      <c r="B115" s="1">
        <v>81</v>
      </c>
      <c r="C115" s="1" t="s">
        <v>955</v>
      </c>
      <c r="D115" s="1" t="s">
        <v>1349</v>
      </c>
      <c r="E115" s="64">
        <f>SUMIFS(OFM!AD:AD,OFM!C:C,C115)</f>
        <v>0</v>
      </c>
      <c r="F115" s="64">
        <f>SUMIFS(FAM!AI:AI,FAM!E:E,C115)</f>
        <v>0</v>
      </c>
      <c r="G115" s="68">
        <f>SUMIFS(B2S!I:I,B2S!C:C,C115)</f>
        <v>0</v>
      </c>
      <c r="H115" s="68">
        <f>SUMIF(TOP!C:C,'Sum JAN'!C115,TOP!F:F)</f>
        <v>0</v>
      </c>
      <c r="I115" s="102">
        <f t="shared" si="10"/>
        <v>0</v>
      </c>
      <c r="J115" s="94">
        <f>SUMIFS(PSP!V:V,PSP!D:D,C115)</f>
        <v>0</v>
      </c>
      <c r="K115" s="102">
        <f t="shared" si="9"/>
        <v>0</v>
      </c>
    </row>
    <row r="116" spans="2:11" s="98" customFormat="1" ht="15" hidden="1" customHeight="1">
      <c r="B116" s="1">
        <v>85</v>
      </c>
      <c r="C116" s="1" t="s">
        <v>959</v>
      </c>
      <c r="D116" s="1" t="s">
        <v>1349</v>
      </c>
      <c r="E116" s="64">
        <f>SUMIFS(OFM!AD:AD,OFM!C:C,C116)</f>
        <v>0</v>
      </c>
      <c r="F116" s="64">
        <f>SUMIFS(FAM!AI:AI,FAM!E:E,C116)</f>
        <v>0</v>
      </c>
      <c r="G116" s="68">
        <f>SUMIFS(B2S!I:I,B2S!C:C,C116)</f>
        <v>0</v>
      </c>
      <c r="H116" s="68">
        <f>SUMIF(TOP!C:C,'Sum JAN'!C116,TOP!F:F)</f>
        <v>0</v>
      </c>
      <c r="I116" s="102">
        <f t="shared" si="10"/>
        <v>0</v>
      </c>
      <c r="J116" s="94">
        <f>SUMIFS(PSP!V:V,PSP!D:D,C116)</f>
        <v>0</v>
      </c>
      <c r="K116" s="102">
        <f t="shared" si="9"/>
        <v>0</v>
      </c>
    </row>
    <row r="117" spans="2:11" s="98" customFormat="1" ht="15" hidden="1" customHeight="1">
      <c r="B117" s="95">
        <v>185</v>
      </c>
      <c r="C117" s="96" t="s">
        <v>1343</v>
      </c>
      <c r="D117" s="1" t="s">
        <v>1349</v>
      </c>
      <c r="E117" s="64">
        <f>SUMIFS(OFM!AD:AD,OFM!C:C,C117)</f>
        <v>0</v>
      </c>
      <c r="F117" s="64">
        <f>SUMIFS(FAM!AI:AI,FAM!E:E,C117)</f>
        <v>0</v>
      </c>
      <c r="G117" s="68">
        <f>SUMIFS(B2S!I:I,B2S!C:C,C117)</f>
        <v>0</v>
      </c>
      <c r="H117" s="68">
        <f>SUMIF(TOP!C:C,'Sum JAN'!C117,TOP!F:F)</f>
        <v>0</v>
      </c>
      <c r="I117" s="102">
        <f t="shared" si="10"/>
        <v>0</v>
      </c>
      <c r="J117" s="94">
        <f>SUMIFS(PSP!V:V,PSP!D:D,C117)</f>
        <v>0</v>
      </c>
      <c r="K117" s="102">
        <f t="shared" si="9"/>
        <v>0</v>
      </c>
    </row>
    <row r="118" spans="2:11" s="98" customFormat="1" ht="15" hidden="1" customHeight="1">
      <c r="B118" s="1">
        <v>87</v>
      </c>
      <c r="C118" s="1" t="s">
        <v>961</v>
      </c>
      <c r="D118" s="1" t="s">
        <v>1349</v>
      </c>
      <c r="E118" s="64">
        <f>SUMIFS(OFM!AD:AD,OFM!C:C,C118)</f>
        <v>0</v>
      </c>
      <c r="F118" s="64">
        <f>SUMIFS(FAM!AI:AI,FAM!E:E,C118)</f>
        <v>0</v>
      </c>
      <c r="G118" s="68">
        <f>SUMIFS(B2S!I:I,B2S!C:C,C118)</f>
        <v>0</v>
      </c>
      <c r="H118" s="68">
        <f>SUMIF(TOP!C:C,'Sum JAN'!C118,TOP!F:F)</f>
        <v>0</v>
      </c>
      <c r="I118" s="102">
        <f t="shared" si="10"/>
        <v>0</v>
      </c>
      <c r="J118" s="94">
        <f>SUMIFS(PSP!V:V,PSP!D:D,C118)</f>
        <v>0</v>
      </c>
      <c r="K118" s="102">
        <f t="shared" si="9"/>
        <v>0</v>
      </c>
    </row>
    <row r="119" spans="2:11" s="98" customFormat="1" ht="15" hidden="1" customHeight="1">
      <c r="B119" s="1">
        <v>69</v>
      </c>
      <c r="C119" s="1" t="s">
        <v>947</v>
      </c>
      <c r="D119" s="1" t="s">
        <v>1349</v>
      </c>
      <c r="E119" s="64">
        <f>SUMIFS(OFM!AD:AD,OFM!C:C,C119)</f>
        <v>0</v>
      </c>
      <c r="F119" s="64">
        <f>SUMIFS(FAM!AI:AI,FAM!E:E,C119)</f>
        <v>0</v>
      </c>
      <c r="G119" s="68">
        <f>SUMIFS(B2S!I:I,B2S!C:C,C119)</f>
        <v>0</v>
      </c>
      <c r="H119" s="68">
        <f>SUMIF(TOP!C:C,'Sum JAN'!C119,TOP!F:F)</f>
        <v>0</v>
      </c>
      <c r="I119" s="102">
        <f t="shared" si="10"/>
        <v>0</v>
      </c>
      <c r="J119" s="94">
        <f>SUMIFS(PSP!V:V,PSP!D:D,C119)</f>
        <v>0</v>
      </c>
      <c r="K119" s="102">
        <f t="shared" si="9"/>
        <v>0</v>
      </c>
    </row>
    <row r="120" spans="2:11" s="98" customFormat="1" ht="15" hidden="1" customHeight="1">
      <c r="B120" s="95">
        <v>170</v>
      </c>
      <c r="C120" s="96" t="s">
        <v>1328</v>
      </c>
      <c r="D120" s="1" t="s">
        <v>1349</v>
      </c>
      <c r="E120" s="64">
        <f>SUMIFS(OFM!AD:AD,OFM!C:C,C120)</f>
        <v>0</v>
      </c>
      <c r="F120" s="64">
        <f>SUMIFS(FAM!AI:AI,FAM!E:E,C120)</f>
        <v>0</v>
      </c>
      <c r="G120" s="68">
        <f>SUMIFS(B2S!I:I,B2S!C:C,C120)</f>
        <v>0</v>
      </c>
      <c r="H120" s="68">
        <f>SUMIF(TOP!C:C,'Sum JAN'!C120,TOP!F:F)</f>
        <v>0</v>
      </c>
      <c r="I120" s="102">
        <f t="shared" si="10"/>
        <v>0</v>
      </c>
      <c r="J120" s="94">
        <f>SUMIFS(PSP!V:V,PSP!D:D,C120)</f>
        <v>0</v>
      </c>
      <c r="K120" s="102">
        <f t="shared" si="9"/>
        <v>0</v>
      </c>
    </row>
    <row r="121" spans="2:11" s="98" customFormat="1" ht="15" hidden="1" customHeight="1">
      <c r="B121" s="1">
        <v>150</v>
      </c>
      <c r="C121" s="1" t="s">
        <v>1023</v>
      </c>
      <c r="D121" s="1" t="s">
        <v>1349</v>
      </c>
      <c r="E121" s="64">
        <f>SUMIFS(OFM!AD:AD,OFM!C:C,C121)</f>
        <v>0</v>
      </c>
      <c r="F121" s="64">
        <f>SUMIFS(FAM!AI:AI,FAM!E:E,C121)</f>
        <v>0</v>
      </c>
      <c r="G121" s="68">
        <f>SUMIFS(B2S!I:I,B2S!C:C,C121)</f>
        <v>0</v>
      </c>
      <c r="H121" s="68">
        <f>SUMIF(TOP!C:C,'Sum JAN'!C121,TOP!F:F)</f>
        <v>0</v>
      </c>
      <c r="I121" s="102">
        <f t="shared" si="10"/>
        <v>0</v>
      </c>
      <c r="J121" s="94">
        <f>SUMIFS(PSP!V:V,PSP!D:D,C121)</f>
        <v>0</v>
      </c>
      <c r="K121" s="102">
        <f t="shared" si="9"/>
        <v>0</v>
      </c>
    </row>
    <row r="122" spans="2:11" s="98" customFormat="1" ht="15" hidden="1" customHeight="1">
      <c r="B122" s="95">
        <v>184</v>
      </c>
      <c r="C122" s="96" t="s">
        <v>1342</v>
      </c>
      <c r="D122" s="1" t="s">
        <v>1349</v>
      </c>
      <c r="E122" s="64">
        <f>SUMIFS(OFM!AD:AD,OFM!C:C,C122)</f>
        <v>0</v>
      </c>
      <c r="F122" s="64">
        <f>SUMIFS(FAM!AI:AI,FAM!E:E,C122)</f>
        <v>0</v>
      </c>
      <c r="G122" s="68">
        <f>SUMIFS(B2S!I:I,B2S!C:C,C122)</f>
        <v>0</v>
      </c>
      <c r="H122" s="68">
        <f>SUMIF(TOP!C:C,'Sum JAN'!C122,TOP!F:F)</f>
        <v>0</v>
      </c>
      <c r="I122" s="102">
        <f t="shared" si="10"/>
        <v>0</v>
      </c>
      <c r="J122" s="94">
        <f>SUMIFS(PSP!V:V,PSP!D:D,C122)</f>
        <v>0</v>
      </c>
      <c r="K122" s="102">
        <f t="shared" si="9"/>
        <v>0</v>
      </c>
    </row>
    <row r="123" spans="2:11" s="98" customFormat="1" ht="15" hidden="1" customHeight="1">
      <c r="B123" s="1">
        <v>139</v>
      </c>
      <c r="C123" s="1" t="s">
        <v>1012</v>
      </c>
      <c r="D123" s="1" t="s">
        <v>1349</v>
      </c>
      <c r="E123" s="64">
        <f>SUMIFS(OFM!AD:AD,OFM!C:C,C123)</f>
        <v>0</v>
      </c>
      <c r="F123" s="64">
        <f>SUMIFS(FAM!AI:AI,FAM!E:E,C123)</f>
        <v>0</v>
      </c>
      <c r="G123" s="68">
        <f>SUMIFS(B2S!I:I,B2S!C:C,C123)</f>
        <v>0</v>
      </c>
      <c r="H123" s="68">
        <f>SUMIF(TOP!C:C,'Sum JAN'!C123,TOP!F:F)</f>
        <v>0</v>
      </c>
      <c r="I123" s="102">
        <f t="shared" si="10"/>
        <v>0</v>
      </c>
      <c r="J123" s="94">
        <f>SUMIFS(PSP!V:V,PSP!D:D,C123)</f>
        <v>0</v>
      </c>
      <c r="K123" s="102">
        <f t="shared" si="9"/>
        <v>0</v>
      </c>
    </row>
    <row r="124" spans="2:11" s="98" customFormat="1" ht="15" hidden="1" customHeight="1">
      <c r="B124" s="95">
        <v>167</v>
      </c>
      <c r="C124" s="96" t="s">
        <v>1325</v>
      </c>
      <c r="D124" s="1" t="s">
        <v>1349</v>
      </c>
      <c r="E124" s="64">
        <f>SUMIFS(OFM!AD:AD,OFM!C:C,C124)</f>
        <v>0</v>
      </c>
      <c r="F124" s="64">
        <f>SUMIFS(FAM!AI:AI,FAM!E:E,C124)</f>
        <v>0</v>
      </c>
      <c r="G124" s="68">
        <f>SUMIFS(B2S!I:I,B2S!C:C,C124)</f>
        <v>0</v>
      </c>
      <c r="H124" s="68">
        <f>SUMIF(TOP!C:C,'Sum JAN'!C124,TOP!F:F)</f>
        <v>0</v>
      </c>
      <c r="I124" s="102">
        <f t="shared" si="10"/>
        <v>0</v>
      </c>
      <c r="J124" s="94">
        <f>SUMIFS(PSP!V:V,PSP!D:D,C124)</f>
        <v>0</v>
      </c>
      <c r="K124" s="102">
        <f t="shared" si="9"/>
        <v>0</v>
      </c>
    </row>
    <row r="125" spans="2:11" s="98" customFormat="1" ht="15" customHeight="1">
      <c r="B125" s="1">
        <v>21</v>
      </c>
      <c r="C125" s="1" t="s">
        <v>3</v>
      </c>
      <c r="D125" s="1" t="s">
        <v>1349</v>
      </c>
      <c r="E125" s="64">
        <f>SUMIFS(OFM!AG:AG,OFM!C:C,C125)</f>
        <v>49165.5</v>
      </c>
      <c r="F125" s="64">
        <f>SUMIFS(FAM!AI:AI,FAM!E:E,C125)</f>
        <v>11094.75</v>
      </c>
      <c r="G125" s="68">
        <f>SUMIFS(B2S!I:I,B2S!C:C,C125)</f>
        <v>0</v>
      </c>
      <c r="H125" s="68">
        <f>SUMIF(TOP!C:C,'Sum JAN'!C125,TOP!F:F)</f>
        <v>0</v>
      </c>
      <c r="I125" s="102">
        <f t="shared" si="10"/>
        <v>60260.25</v>
      </c>
      <c r="J125" s="94">
        <f>SUMIFS(PSP!V:V,PSP!D:D,C125)</f>
        <v>2383.75</v>
      </c>
      <c r="K125" s="102">
        <f t="shared" si="9"/>
        <v>62644</v>
      </c>
    </row>
    <row r="126" spans="2:11" s="98" customFormat="1" ht="15" customHeight="1">
      <c r="B126" s="1">
        <v>72</v>
      </c>
      <c r="C126" s="1" t="s">
        <v>222</v>
      </c>
      <c r="D126" s="1" t="s">
        <v>1349</v>
      </c>
      <c r="E126" s="64">
        <f>SUMIFS(OFM!AG:AG,OFM!C:C,C126)</f>
        <v>0</v>
      </c>
      <c r="F126" s="64">
        <f>SUMIFS(FAM!AI:AI,FAM!E:E,C126)</f>
        <v>0</v>
      </c>
      <c r="G126" s="68">
        <f>SUMIFS(B2S!I:I,B2S!C:C,C126)</f>
        <v>0</v>
      </c>
      <c r="H126" s="68">
        <f>SUMIF(TOP!C:C,'Sum JAN'!C126,TOP!F:F)</f>
        <v>0</v>
      </c>
      <c r="I126" s="102">
        <f t="shared" si="10"/>
        <v>0</v>
      </c>
      <c r="J126" s="94">
        <f>SUMIFS(PSP!V:V,PSP!D:D,C126)</f>
        <v>755</v>
      </c>
      <c r="K126" s="102">
        <f t="shared" si="9"/>
        <v>755</v>
      </c>
    </row>
    <row r="127" spans="2:11" ht="15" hidden="1" customHeight="1">
      <c r="B127" s="101">
        <v>118</v>
      </c>
      <c r="C127" s="101" t="s">
        <v>991</v>
      </c>
      <c r="D127" s="101" t="s">
        <v>1038</v>
      </c>
      <c r="E127" s="64">
        <f>SUMIFS(OFM!AD:AD,OFM!C:C,C127)</f>
        <v>0</v>
      </c>
      <c r="F127" s="64">
        <f>SUMIFS(FAM!AF:AF,FAM!E:E,C127)</f>
        <v>0</v>
      </c>
      <c r="G127" s="68">
        <f>SUMIFS(B2S!I:I,B2S!C:C,C127)</f>
        <v>0</v>
      </c>
      <c r="H127" s="68">
        <f>SUMIF(TOP!C:C,'Sum JAN'!C127,TOP!F:F)</f>
        <v>0</v>
      </c>
      <c r="I127" s="102">
        <f t="shared" si="10"/>
        <v>0</v>
      </c>
      <c r="J127" s="94">
        <f>SUMIFS(PSP!V:V,PSP!D:D,C127)</f>
        <v>0</v>
      </c>
      <c r="K127" s="102">
        <f t="shared" si="9"/>
        <v>0</v>
      </c>
    </row>
    <row r="128" spans="2:11" s="98" customFormat="1" ht="15" hidden="1" customHeight="1">
      <c r="B128" s="95">
        <v>173</v>
      </c>
      <c r="C128" s="96" t="s">
        <v>1331</v>
      </c>
      <c r="D128" s="1" t="s">
        <v>1349</v>
      </c>
      <c r="E128" s="64">
        <f>SUMIFS(OFM!AD:AD,OFM!C:C,C128)</f>
        <v>0</v>
      </c>
      <c r="F128" s="64">
        <f>SUMIFS(FAM!AI:AI,FAM!E:E,C128)</f>
        <v>0</v>
      </c>
      <c r="G128" s="68">
        <f>SUMIFS(B2S!I:I,B2S!C:C,C128)</f>
        <v>0</v>
      </c>
      <c r="H128" s="68">
        <f>SUMIF(TOP!C:C,'Sum JAN'!C128,TOP!F:F)</f>
        <v>0</v>
      </c>
      <c r="I128" s="102">
        <f t="shared" si="10"/>
        <v>0</v>
      </c>
      <c r="J128" s="94">
        <f>SUMIFS(PSP!V:V,PSP!D:D,C128)</f>
        <v>0</v>
      </c>
      <c r="K128" s="102">
        <f t="shared" si="9"/>
        <v>0</v>
      </c>
    </row>
    <row r="129" spans="2:11" s="98" customFormat="1" ht="15" customHeight="1">
      <c r="B129" s="1">
        <v>6</v>
      </c>
      <c r="C129" s="1" t="s">
        <v>310</v>
      </c>
      <c r="D129" s="1" t="s">
        <v>1349</v>
      </c>
      <c r="E129" s="64">
        <f>SUMIFS(OFM!AG:AG,OFM!C:C,C129)</f>
        <v>0</v>
      </c>
      <c r="F129" s="64">
        <f>SUMIFS(FAM!AI:AI,FAM!E:E,C129)</f>
        <v>0</v>
      </c>
      <c r="G129" s="68">
        <f>SUMIFS(B2S!I:I,B2S!C:C,C129)</f>
        <v>0</v>
      </c>
      <c r="H129" s="68">
        <f>SUMIF(TOP!C:C,'Sum JAN'!C129,TOP!F:F)</f>
        <v>0</v>
      </c>
      <c r="I129" s="102">
        <f t="shared" si="10"/>
        <v>0</v>
      </c>
      <c r="J129" s="94">
        <f>SUMIFS(PSP!V:V,PSP!D:D,C129)</f>
        <v>940</v>
      </c>
      <c r="K129" s="102">
        <f t="shared" si="9"/>
        <v>940</v>
      </c>
    </row>
    <row r="130" spans="2:11" s="98" customFormat="1" ht="15" hidden="1" customHeight="1">
      <c r="B130" s="95">
        <v>177</v>
      </c>
      <c r="C130" s="96" t="s">
        <v>1335</v>
      </c>
      <c r="D130" s="1" t="s">
        <v>1349</v>
      </c>
      <c r="E130" s="64">
        <f>SUMIFS(OFM!AD:AD,OFM!C:C,C130)</f>
        <v>0</v>
      </c>
      <c r="F130" s="64">
        <f>SUMIFS(FAM!AI:AI,FAM!E:E,C130)</f>
        <v>0</v>
      </c>
      <c r="G130" s="68">
        <f>SUMIFS(B2S!I:I,B2S!C:C,C130)</f>
        <v>0</v>
      </c>
      <c r="H130" s="68">
        <f>SUMIF(TOP!C:C,'Sum JAN'!C130,TOP!F:F)</f>
        <v>0</v>
      </c>
      <c r="I130" s="102">
        <f t="shared" si="10"/>
        <v>0</v>
      </c>
      <c r="J130" s="94">
        <f>SUMIFS(PSP!V:V,PSP!D:D,C130)</f>
        <v>0</v>
      </c>
      <c r="K130" s="102">
        <f t="shared" si="9"/>
        <v>0</v>
      </c>
    </row>
    <row r="131" spans="2:11" s="98" customFormat="1" ht="15" hidden="1" customHeight="1">
      <c r="B131" s="1">
        <v>93</v>
      </c>
      <c r="C131" s="1" t="s">
        <v>966</v>
      </c>
      <c r="D131" s="1" t="s">
        <v>1349</v>
      </c>
      <c r="E131" s="64">
        <f>SUMIFS(OFM!AD:AD,OFM!C:C,C131)</f>
        <v>0</v>
      </c>
      <c r="F131" s="64">
        <f>SUMIFS(FAM!AI:AI,FAM!E:E,C131)</f>
        <v>0</v>
      </c>
      <c r="G131" s="68">
        <f>SUMIFS(B2S!I:I,B2S!C:C,C131)</f>
        <v>0</v>
      </c>
      <c r="H131" s="68">
        <f>SUMIF(TOP!C:C,'Sum JAN'!C131,TOP!F:F)</f>
        <v>0</v>
      </c>
      <c r="I131" s="102">
        <f t="shared" si="10"/>
        <v>0</v>
      </c>
      <c r="J131" s="94">
        <f>SUMIFS(PSP!V:V,PSP!D:D,C131)</f>
        <v>0</v>
      </c>
      <c r="K131" s="102">
        <f t="shared" si="9"/>
        <v>0</v>
      </c>
    </row>
    <row r="132" spans="2:11" s="98" customFormat="1" ht="15" hidden="1" customHeight="1">
      <c r="B132" s="1">
        <v>143</v>
      </c>
      <c r="C132" s="1" t="s">
        <v>1016</v>
      </c>
      <c r="D132" s="1" t="s">
        <v>1349</v>
      </c>
      <c r="E132" s="64">
        <f>SUMIFS(OFM!AD:AD,OFM!C:C,C132)</f>
        <v>0</v>
      </c>
      <c r="F132" s="64">
        <f>SUMIFS(FAM!AI:AI,FAM!E:E,C132)</f>
        <v>0</v>
      </c>
      <c r="G132" s="68">
        <f>SUMIFS(B2S!I:I,B2S!C:C,C132)</f>
        <v>0</v>
      </c>
      <c r="H132" s="68">
        <f>SUMIF(TOP!C:C,'Sum JAN'!C132,TOP!F:F)</f>
        <v>0</v>
      </c>
      <c r="I132" s="102">
        <f t="shared" si="10"/>
        <v>0</v>
      </c>
      <c r="J132" s="94">
        <f>SUMIFS(PSP!V:V,PSP!D:D,C132)</f>
        <v>0</v>
      </c>
      <c r="K132" s="102">
        <f t="shared" si="9"/>
        <v>0</v>
      </c>
    </row>
    <row r="133" spans="2:11" s="98" customFormat="1" ht="15" hidden="1" customHeight="1">
      <c r="B133" s="1">
        <v>42</v>
      </c>
      <c r="C133" s="1" t="s">
        <v>934</v>
      </c>
      <c r="D133" s="1" t="s">
        <v>1349</v>
      </c>
      <c r="E133" s="64">
        <f>SUMIFS(OFM!AD:AD,OFM!C:C,C133)</f>
        <v>0</v>
      </c>
      <c r="F133" s="64">
        <f>SUMIFS(FAM!AI:AI,FAM!E:E,C133)</f>
        <v>0</v>
      </c>
      <c r="G133" s="68">
        <f>SUMIFS(B2S!I:I,B2S!C:C,C133)</f>
        <v>0</v>
      </c>
      <c r="H133" s="68">
        <f>SUMIF(TOP!C:C,'Sum JAN'!C133,TOP!F:F)</f>
        <v>0</v>
      </c>
      <c r="I133" s="102">
        <f t="shared" si="10"/>
        <v>0</v>
      </c>
      <c r="J133" s="94">
        <f>SUMIFS(PSP!V:V,PSP!D:D,C133)</f>
        <v>0</v>
      </c>
      <c r="K133" s="102">
        <f t="shared" si="9"/>
        <v>0</v>
      </c>
    </row>
    <row r="134" spans="2:11" s="98" customFormat="1" ht="15" hidden="1" customHeight="1">
      <c r="B134" s="1">
        <v>65</v>
      </c>
      <c r="C134" s="1" t="s">
        <v>943</v>
      </c>
      <c r="D134" s="1" t="s">
        <v>1349</v>
      </c>
      <c r="E134" s="64">
        <f>SUMIFS(OFM!AD:AD,OFM!C:C,C134)</f>
        <v>0</v>
      </c>
      <c r="F134" s="64">
        <f>SUMIFS(FAM!AI:AI,FAM!E:E,C134)</f>
        <v>0</v>
      </c>
      <c r="G134" s="68">
        <f>SUMIFS(B2S!I:I,B2S!C:C,C134)</f>
        <v>0</v>
      </c>
      <c r="H134" s="68">
        <f>SUMIF(TOP!C:C,'Sum JAN'!C134,TOP!F:F)</f>
        <v>0</v>
      </c>
      <c r="I134" s="102">
        <f t="shared" si="10"/>
        <v>0</v>
      </c>
      <c r="J134" s="94">
        <f>SUMIFS(PSP!V:V,PSP!D:D,C134)</f>
        <v>0</v>
      </c>
      <c r="K134" s="102">
        <f t="shared" si="9"/>
        <v>0</v>
      </c>
    </row>
    <row r="135" spans="2:11" s="98" customFormat="1" ht="15" hidden="1" customHeight="1">
      <c r="B135" s="1">
        <v>98</v>
      </c>
      <c r="C135" s="1" t="s">
        <v>971</v>
      </c>
      <c r="D135" s="1" t="s">
        <v>1349</v>
      </c>
      <c r="E135" s="64">
        <f>SUMIFS(OFM!AD:AD,OFM!C:C,C135)</f>
        <v>0</v>
      </c>
      <c r="F135" s="64">
        <f>SUMIFS(FAM!AI:AI,FAM!E:E,C135)</f>
        <v>0</v>
      </c>
      <c r="G135" s="68">
        <f>SUMIFS(B2S!I:I,B2S!C:C,C135)</f>
        <v>0</v>
      </c>
      <c r="H135" s="68">
        <f>SUMIF(TOP!C:C,'Sum JAN'!C135,TOP!F:F)</f>
        <v>0</v>
      </c>
      <c r="I135" s="102">
        <f t="shared" si="10"/>
        <v>0</v>
      </c>
      <c r="J135" s="94">
        <f>SUMIFS(PSP!V:V,PSP!D:D,C135)</f>
        <v>0</v>
      </c>
      <c r="K135" s="102">
        <f t="shared" si="9"/>
        <v>0</v>
      </c>
    </row>
    <row r="136" spans="2:11" s="98" customFormat="1" ht="15" hidden="1" customHeight="1">
      <c r="B136" s="1">
        <v>129</v>
      </c>
      <c r="C136" s="1" t="s">
        <v>1002</v>
      </c>
      <c r="D136" s="1" t="s">
        <v>1349</v>
      </c>
      <c r="E136" s="64">
        <f>SUMIFS(OFM!AD:AD,OFM!C:C,C136)</f>
        <v>0</v>
      </c>
      <c r="F136" s="64">
        <f>SUMIFS(FAM!AI:AI,FAM!E:E,C136)</f>
        <v>0</v>
      </c>
      <c r="G136" s="68">
        <f>SUMIFS(B2S!I:I,B2S!C:C,C136)</f>
        <v>0</v>
      </c>
      <c r="H136" s="68">
        <f>SUMIF(TOP!C:C,'Sum JAN'!C136,TOP!F:F)</f>
        <v>0</v>
      </c>
      <c r="I136" s="102">
        <f t="shared" si="10"/>
        <v>0</v>
      </c>
      <c r="J136" s="94">
        <f>SUMIFS(PSP!V:V,PSP!D:D,C136)</f>
        <v>0</v>
      </c>
      <c r="K136" s="102">
        <f t="shared" si="9"/>
        <v>0</v>
      </c>
    </row>
    <row r="137" spans="2:11" s="98" customFormat="1" ht="15" hidden="1" customHeight="1">
      <c r="B137" s="95">
        <v>168</v>
      </c>
      <c r="C137" s="96" t="s">
        <v>1326</v>
      </c>
      <c r="D137" s="1" t="s">
        <v>1349</v>
      </c>
      <c r="E137" s="64">
        <f>SUMIFS(OFM!AD:AD,OFM!C:C,C137)</f>
        <v>0</v>
      </c>
      <c r="F137" s="64">
        <f>SUMIFS(FAM!AI:AI,FAM!E:E,C137)</f>
        <v>0</v>
      </c>
      <c r="G137" s="68">
        <f>SUMIFS(B2S!I:I,B2S!C:C,C137)</f>
        <v>0</v>
      </c>
      <c r="H137" s="68">
        <f>SUMIF(TOP!C:C,'Sum JAN'!C137,TOP!F:F)</f>
        <v>0</v>
      </c>
      <c r="I137" s="102">
        <f t="shared" si="10"/>
        <v>0</v>
      </c>
      <c r="J137" s="94">
        <f>SUMIFS(PSP!V:V,PSP!D:D,C137)</f>
        <v>0</v>
      </c>
      <c r="K137" s="102">
        <f t="shared" si="9"/>
        <v>0</v>
      </c>
    </row>
    <row r="138" spans="2:11" s="98" customFormat="1" ht="15" customHeight="1">
      <c r="B138" s="1">
        <v>11</v>
      </c>
      <c r="C138" s="1" t="s">
        <v>204</v>
      </c>
      <c r="D138" s="1" t="s">
        <v>1349</v>
      </c>
      <c r="E138" s="64">
        <f>SUMIFS(OFM!AG:AG,OFM!C:C,C138)</f>
        <v>0</v>
      </c>
      <c r="F138" s="64">
        <f>SUMIFS(FAM!AI:AI,FAM!E:E,C138)</f>
        <v>0</v>
      </c>
      <c r="G138" s="68">
        <f>SUMIFS(B2S!I:I,B2S!C:C,C138)</f>
        <v>0</v>
      </c>
      <c r="H138" s="68">
        <f>SUMIF(TOP!C:C,'Sum JAN'!C138,TOP!F:F)</f>
        <v>0</v>
      </c>
      <c r="I138" s="102">
        <f t="shared" si="10"/>
        <v>0</v>
      </c>
      <c r="J138" s="94">
        <f>SUMIFS(PSP!V:V,PSP!D:D,C138)</f>
        <v>3636.25</v>
      </c>
      <c r="K138" s="102">
        <f t="shared" si="9"/>
        <v>3636.25</v>
      </c>
    </row>
    <row r="139" spans="2:11" s="98" customFormat="1" ht="15" hidden="1" customHeight="1">
      <c r="B139" s="95">
        <v>179</v>
      </c>
      <c r="C139" s="96" t="s">
        <v>1337</v>
      </c>
      <c r="D139" s="1" t="s">
        <v>1349</v>
      </c>
      <c r="E139" s="64">
        <f>SUMIFS(OFM!AD:AD,OFM!C:C,C139)</f>
        <v>0</v>
      </c>
      <c r="F139" s="64">
        <f>SUMIFS(FAM!AI:AI,FAM!E:E,C139)</f>
        <v>0</v>
      </c>
      <c r="G139" s="68">
        <f>SUMIFS(B2S!I:I,B2S!C:C,C139)</f>
        <v>0</v>
      </c>
      <c r="H139" s="68">
        <f>SUMIF(TOP!C:C,'Sum JAN'!C139,TOP!F:F)</f>
        <v>0</v>
      </c>
      <c r="I139" s="102">
        <f t="shared" si="10"/>
        <v>0</v>
      </c>
      <c r="J139" s="94">
        <f>SUMIFS(PSP!V:V,PSP!D:D,C139)</f>
        <v>0</v>
      </c>
      <c r="K139" s="102">
        <f t="shared" ref="K139:K170" si="11">SUM(I139:J139)</f>
        <v>0</v>
      </c>
    </row>
    <row r="140" spans="2:11" s="98" customFormat="1" ht="15" hidden="1" customHeight="1">
      <c r="B140" s="95">
        <v>182</v>
      </c>
      <c r="C140" s="96" t="s">
        <v>1340</v>
      </c>
      <c r="D140" s="1" t="s">
        <v>1349</v>
      </c>
      <c r="E140" s="64">
        <f>SUMIFS(OFM!AD:AD,OFM!C:C,C140)</f>
        <v>0</v>
      </c>
      <c r="F140" s="64">
        <f>SUMIFS(FAM!AI:AI,FAM!E:E,C140)</f>
        <v>0</v>
      </c>
      <c r="G140" s="68">
        <f>SUMIFS(B2S!I:I,B2S!C:C,C140)</f>
        <v>0</v>
      </c>
      <c r="H140" s="68">
        <f>SUMIF(TOP!C:C,'Sum JAN'!C140,TOP!F:F)</f>
        <v>0</v>
      </c>
      <c r="I140" s="102">
        <f t="shared" si="10"/>
        <v>0</v>
      </c>
      <c r="J140" s="94">
        <f>SUMIFS(PSP!V:V,PSP!D:D,C140)</f>
        <v>0</v>
      </c>
      <c r="K140" s="102">
        <f t="shared" si="11"/>
        <v>0</v>
      </c>
    </row>
    <row r="141" spans="2:11" s="98" customFormat="1" ht="15" hidden="1" customHeight="1">
      <c r="B141" s="1">
        <v>99</v>
      </c>
      <c r="C141" s="1" t="s">
        <v>972</v>
      </c>
      <c r="D141" s="1" t="s">
        <v>1349</v>
      </c>
      <c r="E141" s="64">
        <f>SUMIFS(OFM!AD:AD,OFM!C:C,C141)</f>
        <v>0</v>
      </c>
      <c r="F141" s="64">
        <f>SUMIFS(FAM!AI:AI,FAM!E:E,C141)</f>
        <v>0</v>
      </c>
      <c r="G141" s="68">
        <f>SUMIFS(B2S!I:I,B2S!C:C,C141)</f>
        <v>0</v>
      </c>
      <c r="H141" s="68">
        <f>SUMIF(TOP!C:C,'Sum JAN'!C141,TOP!F:F)</f>
        <v>0</v>
      </c>
      <c r="I141" s="102">
        <f t="shared" si="10"/>
        <v>0</v>
      </c>
      <c r="J141" s="94">
        <f>SUMIFS(PSP!V:V,PSP!D:D,C141)</f>
        <v>0</v>
      </c>
      <c r="K141" s="102">
        <f t="shared" si="11"/>
        <v>0</v>
      </c>
    </row>
    <row r="142" spans="2:11" s="98" customFormat="1" ht="15" hidden="1" customHeight="1">
      <c r="B142" s="95">
        <v>183</v>
      </c>
      <c r="C142" s="96" t="s">
        <v>1341</v>
      </c>
      <c r="D142" s="1" t="s">
        <v>1349</v>
      </c>
      <c r="E142" s="64">
        <f>SUMIFS(OFM!AD:AD,OFM!C:C,C142)</f>
        <v>0</v>
      </c>
      <c r="F142" s="64">
        <f>SUMIFS(FAM!AI:AI,FAM!E:E,C142)</f>
        <v>0</v>
      </c>
      <c r="G142" s="68">
        <f>SUMIFS(B2S!I:I,B2S!C:C,C142)</f>
        <v>0</v>
      </c>
      <c r="H142" s="68">
        <f>SUMIF(TOP!C:C,'Sum JAN'!C142,TOP!F:F)</f>
        <v>0</v>
      </c>
      <c r="I142" s="102">
        <f t="shared" ref="I142:I173" si="12">SUM(E142:H142)</f>
        <v>0</v>
      </c>
      <c r="J142" s="94">
        <f>SUMIFS(PSP!V:V,PSP!D:D,C142)</f>
        <v>0</v>
      </c>
      <c r="K142" s="102">
        <f t="shared" si="11"/>
        <v>0</v>
      </c>
    </row>
    <row r="143" spans="2:11" s="98" customFormat="1" ht="15" hidden="1" customHeight="1">
      <c r="B143" s="1">
        <v>151</v>
      </c>
      <c r="C143" s="1" t="s">
        <v>1024</v>
      </c>
      <c r="D143" s="1" t="s">
        <v>1349</v>
      </c>
      <c r="E143" s="64">
        <f>SUMIFS(OFM!AD:AD,OFM!C:C,C143)</f>
        <v>0</v>
      </c>
      <c r="F143" s="64">
        <f>SUMIFS(FAM!AI:AI,FAM!E:E,C143)</f>
        <v>0</v>
      </c>
      <c r="G143" s="68">
        <f>SUMIFS(B2S!I:I,B2S!C:C,C143)</f>
        <v>0</v>
      </c>
      <c r="H143" s="68">
        <f>SUMIF(TOP!C:C,'Sum JAN'!C143,TOP!F:F)</f>
        <v>0</v>
      </c>
      <c r="I143" s="102">
        <f t="shared" si="12"/>
        <v>0</v>
      </c>
      <c r="J143" s="94">
        <f>SUMIFS(PSP!V:V,PSP!D:D,C143)</f>
        <v>0</v>
      </c>
      <c r="K143" s="102">
        <f t="shared" si="11"/>
        <v>0</v>
      </c>
    </row>
    <row r="144" spans="2:11" ht="15" hidden="1" customHeight="1">
      <c r="B144" s="101">
        <v>135</v>
      </c>
      <c r="C144" s="101" t="s">
        <v>1008</v>
      </c>
      <c r="D144" s="101" t="s">
        <v>1038</v>
      </c>
      <c r="E144" s="64">
        <f>SUMIFS(OFM!AD:AD,OFM!C:C,C144)</f>
        <v>0</v>
      </c>
      <c r="F144" s="64">
        <f>SUMIFS(FAM!AF:AF,FAM!E:E,C144)</f>
        <v>0</v>
      </c>
      <c r="G144" s="68">
        <f>SUMIFS(B2S!I:I,B2S!C:C,C144)</f>
        <v>0</v>
      </c>
      <c r="H144" s="68">
        <f>SUMIF(TOP!C:C,'Sum JAN'!C144,TOP!F:F)</f>
        <v>0</v>
      </c>
      <c r="I144" s="102">
        <f t="shared" si="12"/>
        <v>0</v>
      </c>
      <c r="J144" s="94">
        <f>SUMIFS(PSP!V:V,PSP!D:D,C144)</f>
        <v>0</v>
      </c>
      <c r="K144" s="102">
        <f t="shared" si="11"/>
        <v>0</v>
      </c>
    </row>
    <row r="145" spans="2:11" ht="15" hidden="1" customHeight="1">
      <c r="B145" s="101">
        <v>136</v>
      </c>
      <c r="C145" s="101" t="s">
        <v>1009</v>
      </c>
      <c r="D145" s="101" t="s">
        <v>1038</v>
      </c>
      <c r="E145" s="64">
        <f>SUMIFS(OFM!AD:AD,OFM!C:C,C145)</f>
        <v>0</v>
      </c>
      <c r="F145" s="64">
        <f>SUMIFS(FAM!AF:AF,FAM!E:E,C145)</f>
        <v>0</v>
      </c>
      <c r="G145" s="68">
        <f>SUMIFS(B2S!I:I,B2S!C:C,C145)</f>
        <v>0</v>
      </c>
      <c r="H145" s="68">
        <f>SUMIF(TOP!C:C,'Sum JAN'!C145,TOP!F:F)</f>
        <v>0</v>
      </c>
      <c r="I145" s="102">
        <f t="shared" si="12"/>
        <v>0</v>
      </c>
      <c r="J145" s="94">
        <f>SUMIFS(PSP!V:V,PSP!D:D,C145)</f>
        <v>0</v>
      </c>
      <c r="K145" s="102">
        <f t="shared" si="11"/>
        <v>0</v>
      </c>
    </row>
    <row r="146" spans="2:11" ht="15" hidden="1" customHeight="1">
      <c r="B146" s="101">
        <v>137</v>
      </c>
      <c r="C146" s="101" t="s">
        <v>1010</v>
      </c>
      <c r="D146" s="101" t="s">
        <v>1038</v>
      </c>
      <c r="E146" s="64">
        <f>SUMIFS(OFM!AD:AD,OFM!C:C,C146)</f>
        <v>0</v>
      </c>
      <c r="F146" s="64">
        <f>SUMIFS(FAM!AF:AF,FAM!E:E,C146)</f>
        <v>0</v>
      </c>
      <c r="G146" s="68">
        <f>SUMIFS(B2S!I:I,B2S!C:C,C146)</f>
        <v>0</v>
      </c>
      <c r="H146" s="68">
        <f>SUMIF(TOP!C:C,'Sum JAN'!C146,TOP!F:F)</f>
        <v>0</v>
      </c>
      <c r="I146" s="102">
        <f t="shared" si="12"/>
        <v>0</v>
      </c>
      <c r="J146" s="94">
        <f>SUMIFS(PSP!V:V,PSP!D:D,C146)</f>
        <v>0</v>
      </c>
      <c r="K146" s="102">
        <f t="shared" si="11"/>
        <v>0</v>
      </c>
    </row>
    <row r="147" spans="2:11" s="98" customFormat="1" ht="15" hidden="1" customHeight="1">
      <c r="B147" s="1">
        <v>119</v>
      </c>
      <c r="C147" s="1" t="s">
        <v>992</v>
      </c>
      <c r="D147" s="1" t="s">
        <v>1349</v>
      </c>
      <c r="E147" s="64">
        <f>SUMIFS(OFM!AD:AD,OFM!C:C,C147)</f>
        <v>0</v>
      </c>
      <c r="F147" s="64">
        <f>SUMIFS(FAM!AI:AI,FAM!E:E,C147)</f>
        <v>0</v>
      </c>
      <c r="G147" s="68">
        <f>SUMIFS(B2S!I:I,B2S!C:C,C147)</f>
        <v>0</v>
      </c>
      <c r="H147" s="68">
        <f>SUMIF(TOP!C:C,'Sum JAN'!C147,TOP!F:F)</f>
        <v>0</v>
      </c>
      <c r="I147" s="102">
        <f t="shared" si="12"/>
        <v>0</v>
      </c>
      <c r="J147" s="94">
        <f>SUMIFS(PSP!V:V,PSP!D:D,C147)</f>
        <v>0</v>
      </c>
      <c r="K147" s="102">
        <f t="shared" si="11"/>
        <v>0</v>
      </c>
    </row>
    <row r="148" spans="2:11" s="98" customFormat="1" ht="15" hidden="1" customHeight="1">
      <c r="B148" s="95">
        <v>175</v>
      </c>
      <c r="C148" s="96" t="s">
        <v>1333</v>
      </c>
      <c r="D148" s="1" t="s">
        <v>1349</v>
      </c>
      <c r="E148" s="64">
        <f>SUMIFS(OFM!AD:AD,OFM!C:C,C148)</f>
        <v>0</v>
      </c>
      <c r="F148" s="64">
        <f>SUMIFS(FAM!AI:AI,FAM!E:E,C148)</f>
        <v>0</v>
      </c>
      <c r="G148" s="68">
        <f>SUMIFS(B2S!I:I,B2S!C:C,C148)</f>
        <v>0</v>
      </c>
      <c r="H148" s="68">
        <f>SUMIF(TOP!C:C,'Sum JAN'!C148,TOP!F:F)</f>
        <v>0</v>
      </c>
      <c r="I148" s="102">
        <f t="shared" si="12"/>
        <v>0</v>
      </c>
      <c r="J148" s="94">
        <f>SUMIFS(PSP!V:V,PSP!D:D,C148)</f>
        <v>0</v>
      </c>
      <c r="K148" s="102">
        <f t="shared" si="11"/>
        <v>0</v>
      </c>
    </row>
    <row r="149" spans="2:11" s="98" customFormat="1" ht="15" hidden="1" customHeight="1">
      <c r="B149" s="1">
        <v>113</v>
      </c>
      <c r="C149" s="1" t="s">
        <v>986</v>
      </c>
      <c r="D149" s="1" t="s">
        <v>1349</v>
      </c>
      <c r="E149" s="64">
        <f>SUMIFS(OFM!AD:AD,OFM!C:C,C149)</f>
        <v>0</v>
      </c>
      <c r="F149" s="64">
        <f>SUMIFS(FAM!AI:AI,FAM!E:E,C149)</f>
        <v>0</v>
      </c>
      <c r="G149" s="68">
        <f>SUMIFS(B2S!I:I,B2S!C:C,C149)</f>
        <v>0</v>
      </c>
      <c r="H149" s="68">
        <f>SUMIF(TOP!C:C,'Sum JAN'!C149,TOP!F:F)</f>
        <v>0</v>
      </c>
      <c r="I149" s="102">
        <f t="shared" si="12"/>
        <v>0</v>
      </c>
      <c r="J149" s="94">
        <f>SUMIFS(PSP!V:V,PSP!D:D,C149)</f>
        <v>0</v>
      </c>
      <c r="K149" s="102">
        <f t="shared" si="11"/>
        <v>0</v>
      </c>
    </row>
    <row r="150" spans="2:11" s="98" customFormat="1" ht="15" hidden="1" customHeight="1">
      <c r="B150" s="1">
        <v>96</v>
      </c>
      <c r="C150" s="1" t="s">
        <v>969</v>
      </c>
      <c r="D150" s="1" t="s">
        <v>1349</v>
      </c>
      <c r="E150" s="64">
        <f>SUMIFS(OFM!AD:AD,OFM!C:C,C150)</f>
        <v>0</v>
      </c>
      <c r="F150" s="64">
        <f>SUMIFS(FAM!AI:AI,FAM!E:E,C150)</f>
        <v>0</v>
      </c>
      <c r="G150" s="68">
        <f>SUMIFS(B2S!I:I,B2S!C:C,C150)</f>
        <v>0</v>
      </c>
      <c r="H150" s="68">
        <f>SUMIF(TOP!C:C,'Sum JAN'!C150,TOP!F:F)</f>
        <v>0</v>
      </c>
      <c r="I150" s="102">
        <f t="shared" si="12"/>
        <v>0</v>
      </c>
      <c r="J150" s="94">
        <f>SUMIFS(PSP!V:V,PSP!D:D,C150)</f>
        <v>0</v>
      </c>
      <c r="K150" s="102">
        <f t="shared" si="11"/>
        <v>0</v>
      </c>
    </row>
    <row r="151" spans="2:11" s="98" customFormat="1" ht="15" hidden="1" customHeight="1">
      <c r="B151" s="1">
        <v>49</v>
      </c>
      <c r="C151" s="1" t="s">
        <v>935</v>
      </c>
      <c r="D151" s="1" t="s">
        <v>1349</v>
      </c>
      <c r="E151" s="64">
        <f>SUMIFS(OFM!AD:AD,OFM!C:C,C151)</f>
        <v>0</v>
      </c>
      <c r="F151" s="64">
        <f>SUMIFS(FAM!AI:AI,FAM!E:E,C151)</f>
        <v>0</v>
      </c>
      <c r="G151" s="68">
        <f>SUMIFS(B2S!I:I,B2S!C:C,C151)</f>
        <v>0</v>
      </c>
      <c r="H151" s="68">
        <f>SUMIF(TOP!C:C,'Sum JAN'!C151,TOP!F:F)</f>
        <v>0</v>
      </c>
      <c r="I151" s="102">
        <f t="shared" si="12"/>
        <v>0</v>
      </c>
      <c r="J151" s="94">
        <f>SUMIFS(PSP!V:V,PSP!D:D,C151)</f>
        <v>0</v>
      </c>
      <c r="K151" s="102">
        <f t="shared" si="11"/>
        <v>0</v>
      </c>
    </row>
    <row r="152" spans="2:11" s="98" customFormat="1" ht="15" customHeight="1">
      <c r="B152" s="1">
        <v>22</v>
      </c>
      <c r="C152" s="1" t="s">
        <v>383</v>
      </c>
      <c r="D152" s="1" t="s">
        <v>1349</v>
      </c>
      <c r="E152" s="64">
        <f>SUMIFS(OFM!AG:AG,OFM!C:C,C152)</f>
        <v>0</v>
      </c>
      <c r="F152" s="64">
        <f>SUMIFS(FAM!AI:AI,FAM!E:E,C152)</f>
        <v>0</v>
      </c>
      <c r="G152" s="68">
        <f>SUMIFS(B2S!I:I,B2S!C:C,C152)</f>
        <v>0</v>
      </c>
      <c r="H152" s="68">
        <f>SUMIF(TOP!C:C,'Sum JAN'!C152,TOP!F:F)</f>
        <v>0</v>
      </c>
      <c r="I152" s="102">
        <f t="shared" si="12"/>
        <v>0</v>
      </c>
      <c r="J152" s="94">
        <f>SUMIFS(PSP!V:V,PSP!D:D,C152)</f>
        <v>2123.75</v>
      </c>
      <c r="K152" s="102">
        <f t="shared" si="11"/>
        <v>2123.75</v>
      </c>
    </row>
    <row r="153" spans="2:11" s="98" customFormat="1" ht="15" customHeight="1">
      <c r="B153" s="1">
        <v>30</v>
      </c>
      <c r="C153" s="1" t="s">
        <v>25</v>
      </c>
      <c r="D153" s="1" t="s">
        <v>1349</v>
      </c>
      <c r="E153" s="64">
        <f>SUMIFS(OFM!AG:AG,OFM!C:C,C153)</f>
        <v>5241</v>
      </c>
      <c r="F153" s="64">
        <f>SUMIFS(FAM!AI:AI,FAM!E:E,C153)</f>
        <v>0</v>
      </c>
      <c r="G153" s="68">
        <f>SUMIFS(B2S!I:I,B2S!C:C,C153)</f>
        <v>0</v>
      </c>
      <c r="H153" s="68">
        <f>SUMIF(TOP!C:C,'Sum JAN'!C153,TOP!F:F)</f>
        <v>0</v>
      </c>
      <c r="I153" s="102">
        <f t="shared" si="12"/>
        <v>5241</v>
      </c>
      <c r="J153" s="94">
        <f>SUMIFS(PSP!V:V,PSP!D:D,C153)</f>
        <v>8221.25</v>
      </c>
      <c r="K153" s="102">
        <f t="shared" si="11"/>
        <v>13462.25</v>
      </c>
    </row>
    <row r="154" spans="2:11" s="98" customFormat="1" ht="15" hidden="1" customHeight="1">
      <c r="B154" s="1">
        <v>64</v>
      </c>
      <c r="C154" s="1" t="s">
        <v>942</v>
      </c>
      <c r="D154" s="1" t="s">
        <v>1349</v>
      </c>
      <c r="E154" s="64">
        <f>SUMIFS(OFM!AD:AD,OFM!C:C,C154)</f>
        <v>0</v>
      </c>
      <c r="F154" s="64">
        <f>SUMIFS(FAM!AI:AI,FAM!E:E,C154)</f>
        <v>0</v>
      </c>
      <c r="G154" s="68">
        <f>SUMIFS(B2S!I:I,B2S!C:C,C154)</f>
        <v>0</v>
      </c>
      <c r="H154" s="68">
        <f>SUMIF(TOP!C:C,'Sum JAN'!C154,TOP!F:F)</f>
        <v>0</v>
      </c>
      <c r="I154" s="102">
        <f t="shared" si="12"/>
        <v>0</v>
      </c>
      <c r="J154" s="94">
        <f>SUMIFS(PSP!V:V,PSP!D:D,C154)</f>
        <v>0</v>
      </c>
      <c r="K154" s="102">
        <f t="shared" si="11"/>
        <v>0</v>
      </c>
    </row>
    <row r="155" spans="2:11" s="98" customFormat="1" ht="15" hidden="1" customHeight="1">
      <c r="B155" s="95">
        <v>166</v>
      </c>
      <c r="C155" s="96" t="s">
        <v>1324</v>
      </c>
      <c r="D155" s="1" t="s">
        <v>1349</v>
      </c>
      <c r="E155" s="64">
        <f>SUMIFS(OFM!AD:AD,OFM!C:C,C155)</f>
        <v>0</v>
      </c>
      <c r="F155" s="64">
        <f>SUMIFS(FAM!AI:AI,FAM!E:E,C155)</f>
        <v>0</v>
      </c>
      <c r="G155" s="68">
        <f>SUMIFS(B2S!I:I,B2S!C:C,C155)</f>
        <v>0</v>
      </c>
      <c r="H155" s="68">
        <f>SUMIF(TOP!C:C,'Sum JAN'!C155,TOP!F:F)</f>
        <v>0</v>
      </c>
      <c r="I155" s="102">
        <f t="shared" si="12"/>
        <v>0</v>
      </c>
      <c r="J155" s="94">
        <f>SUMIFS(PSP!V:V,PSP!D:D,C155)</f>
        <v>0</v>
      </c>
      <c r="K155" s="102">
        <f t="shared" si="11"/>
        <v>0</v>
      </c>
    </row>
    <row r="156" spans="2:11" s="98" customFormat="1" ht="15" hidden="1" customHeight="1">
      <c r="B156" s="1">
        <v>68</v>
      </c>
      <c r="C156" s="1" t="s">
        <v>946</v>
      </c>
      <c r="D156" s="1" t="s">
        <v>1349</v>
      </c>
      <c r="E156" s="64">
        <f>SUMIFS(OFM!AD:AD,OFM!C:C,C156)</f>
        <v>0</v>
      </c>
      <c r="F156" s="64">
        <f>SUMIFS(FAM!AI:AI,FAM!E:E,C156)</f>
        <v>0</v>
      </c>
      <c r="G156" s="68">
        <f>SUMIFS(B2S!I:I,B2S!C:C,C156)</f>
        <v>0</v>
      </c>
      <c r="H156" s="68">
        <f>SUMIF(TOP!C:C,'Sum JAN'!C156,TOP!F:F)</f>
        <v>0</v>
      </c>
      <c r="I156" s="102">
        <f t="shared" si="12"/>
        <v>0</v>
      </c>
      <c r="J156" s="94">
        <f>SUMIFS(PSP!V:V,PSP!D:D,C156)</f>
        <v>0</v>
      </c>
      <c r="K156" s="102">
        <f t="shared" si="11"/>
        <v>0</v>
      </c>
    </row>
    <row r="157" spans="2:11" s="98" customFormat="1" ht="15" hidden="1" customHeight="1">
      <c r="B157" s="1">
        <v>62</v>
      </c>
      <c r="C157" s="1" t="s">
        <v>581</v>
      </c>
      <c r="D157" s="1" t="s">
        <v>1349</v>
      </c>
      <c r="E157" s="64">
        <f>SUMIFS(OFM!AD:AD,OFM!C:C,C157)</f>
        <v>0</v>
      </c>
      <c r="F157" s="64">
        <f>SUMIFS(FAM!AI:AI,FAM!E:E,C157)</f>
        <v>0</v>
      </c>
      <c r="G157" s="68">
        <f>SUMIFS(B2S!I:I,B2S!C:C,C157)</f>
        <v>0</v>
      </c>
      <c r="H157" s="68">
        <f>SUMIF(TOP!C:C,'Sum JAN'!C157,TOP!F:F)</f>
        <v>0</v>
      </c>
      <c r="I157" s="102">
        <f t="shared" si="12"/>
        <v>0</v>
      </c>
      <c r="J157" s="94">
        <f>SUMIFS(PSP!V:V,PSP!D:D,C157)</f>
        <v>0</v>
      </c>
      <c r="K157" s="102">
        <f t="shared" si="11"/>
        <v>0</v>
      </c>
    </row>
    <row r="158" spans="2:11" s="98" customFormat="1" ht="15" hidden="1" customHeight="1">
      <c r="B158" s="1">
        <v>101</v>
      </c>
      <c r="C158" s="1" t="s">
        <v>974</v>
      </c>
      <c r="D158" s="1" t="s">
        <v>1349</v>
      </c>
      <c r="E158" s="64">
        <f>SUMIFS(OFM!AD:AD,OFM!C:C,C158)</f>
        <v>0</v>
      </c>
      <c r="F158" s="64">
        <f>SUMIFS(FAM!AI:AI,FAM!E:E,C158)</f>
        <v>0</v>
      </c>
      <c r="G158" s="68">
        <f>SUMIFS(B2S!I:I,B2S!C:C,C158)</f>
        <v>0</v>
      </c>
      <c r="H158" s="68">
        <f>SUMIF(TOP!C:C,'Sum JAN'!C158,TOP!F:F)</f>
        <v>0</v>
      </c>
      <c r="I158" s="102">
        <f t="shared" si="12"/>
        <v>0</v>
      </c>
      <c r="J158" s="94">
        <f>SUMIFS(PSP!V:V,PSP!D:D,C158)</f>
        <v>0</v>
      </c>
      <c r="K158" s="102">
        <f t="shared" si="11"/>
        <v>0</v>
      </c>
    </row>
    <row r="159" spans="2:11" s="98" customFormat="1" ht="15" hidden="1" customHeight="1">
      <c r="B159" s="1">
        <v>71</v>
      </c>
      <c r="C159" s="1" t="s">
        <v>949</v>
      </c>
      <c r="D159" s="1" t="s">
        <v>1349</v>
      </c>
      <c r="E159" s="64">
        <f>SUMIFS(OFM!AD:AD,OFM!C:C,C159)</f>
        <v>0</v>
      </c>
      <c r="F159" s="64">
        <f>SUMIFS(FAM!AI:AI,FAM!E:E,C159)</f>
        <v>0</v>
      </c>
      <c r="G159" s="68">
        <f>SUMIFS(B2S!I:I,B2S!C:C,C159)</f>
        <v>0</v>
      </c>
      <c r="H159" s="68">
        <f>SUMIF(TOP!C:C,'Sum JAN'!C159,TOP!F:F)</f>
        <v>0</v>
      </c>
      <c r="I159" s="102">
        <f t="shared" si="12"/>
        <v>0</v>
      </c>
      <c r="J159" s="94">
        <f>SUMIFS(PSP!V:V,PSP!D:D,C159)</f>
        <v>0</v>
      </c>
      <c r="K159" s="102">
        <f t="shared" si="11"/>
        <v>0</v>
      </c>
    </row>
    <row r="160" spans="2:11" s="98" customFormat="1" ht="15" hidden="1" customHeight="1">
      <c r="B160" s="1">
        <v>115</v>
      </c>
      <c r="C160" s="1" t="s">
        <v>988</v>
      </c>
      <c r="D160" s="1" t="s">
        <v>1349</v>
      </c>
      <c r="E160" s="64">
        <f>SUMIFS(OFM!AD:AD,OFM!C:C,C160)</f>
        <v>0</v>
      </c>
      <c r="F160" s="64">
        <f>SUMIFS(FAM!AI:AI,FAM!E:E,C160)</f>
        <v>0</v>
      </c>
      <c r="G160" s="68">
        <f>SUMIFS(B2S!I:I,B2S!C:C,C160)</f>
        <v>0</v>
      </c>
      <c r="H160" s="68">
        <f>SUMIF(TOP!C:C,'Sum JAN'!C160,TOP!F:F)</f>
        <v>0</v>
      </c>
      <c r="I160" s="102">
        <f t="shared" si="12"/>
        <v>0</v>
      </c>
      <c r="J160" s="94">
        <f>SUMIFS(PSP!V:V,PSP!D:D,C160)</f>
        <v>0</v>
      </c>
      <c r="K160" s="102">
        <f t="shared" si="11"/>
        <v>0</v>
      </c>
    </row>
    <row r="161" spans="2:11" s="98" customFormat="1" ht="15" customHeight="1">
      <c r="B161" s="1">
        <v>25</v>
      </c>
      <c r="C161" s="1" t="s">
        <v>12</v>
      </c>
      <c r="D161" s="1" t="s">
        <v>1349</v>
      </c>
      <c r="E161" s="64">
        <f>SUMIFS(OFM!AG:AG,OFM!C:C,C161)</f>
        <v>9102.5</v>
      </c>
      <c r="F161" s="64">
        <f>SUMIFS(FAM!AI:AI,FAM!E:E,C161)</f>
        <v>7726.5</v>
      </c>
      <c r="G161" s="68">
        <f>SUMIFS(B2S!I:I,B2S!C:C,C161)</f>
        <v>0</v>
      </c>
      <c r="H161" s="68">
        <f>SUMIF(TOP!C:C,'Sum JAN'!C161,TOP!F:F)</f>
        <v>0</v>
      </c>
      <c r="I161" s="102">
        <f t="shared" si="12"/>
        <v>16829</v>
      </c>
      <c r="J161" s="94">
        <f>SUMIFS(PSP!V:V,PSP!D:D,C161)</f>
        <v>23322.5</v>
      </c>
      <c r="K161" s="102">
        <f t="shared" si="11"/>
        <v>40151.5</v>
      </c>
    </row>
    <row r="162" spans="2:11" s="98" customFormat="1" ht="15" hidden="1" customHeight="1">
      <c r="B162" s="1">
        <v>142</v>
      </c>
      <c r="C162" s="1" t="s">
        <v>1015</v>
      </c>
      <c r="D162" s="1" t="s">
        <v>1349</v>
      </c>
      <c r="E162" s="64">
        <f>SUMIFS(OFM!AD:AD,OFM!C:C,C162)</f>
        <v>0</v>
      </c>
      <c r="F162" s="64">
        <f>SUMIFS(FAM!AI:AI,FAM!E:E,C162)</f>
        <v>0</v>
      </c>
      <c r="G162" s="68">
        <f>SUMIFS(B2S!I:I,B2S!C:C,C162)</f>
        <v>0</v>
      </c>
      <c r="H162" s="68">
        <f>SUMIF(TOP!C:C,'Sum JAN'!C162,TOP!F:F)</f>
        <v>0</v>
      </c>
      <c r="I162" s="102">
        <f t="shared" si="12"/>
        <v>0</v>
      </c>
      <c r="J162" s="94">
        <f>SUMIFS(PSP!V:V,PSP!D:D,C162)</f>
        <v>0</v>
      </c>
      <c r="K162" s="102">
        <f t="shared" si="11"/>
        <v>0</v>
      </c>
    </row>
    <row r="163" spans="2:11" ht="15" hidden="1" customHeight="1">
      <c r="B163" s="101">
        <v>154</v>
      </c>
      <c r="C163" s="101" t="s">
        <v>1087</v>
      </c>
      <c r="D163" s="101" t="s">
        <v>1038</v>
      </c>
      <c r="E163" s="64">
        <f>SUMIFS(OFM!AD:AD,OFM!C:C,C163)</f>
        <v>0</v>
      </c>
      <c r="F163" s="64">
        <f>SUMIFS(FAM!AF:AF,FAM!E:E,C163)</f>
        <v>0</v>
      </c>
      <c r="G163" s="68">
        <f>SUMIFS(B2S!I:I,B2S!C:C,C163)</f>
        <v>0</v>
      </c>
      <c r="H163" s="68">
        <f>SUMIF(TOP!C:C,'Sum JAN'!C163,TOP!F:F)</f>
        <v>0</v>
      </c>
      <c r="I163" s="102">
        <f t="shared" si="12"/>
        <v>0</v>
      </c>
      <c r="J163" s="94">
        <f>SUMIFS(PSP!V:V,PSP!D:D,C163)</f>
        <v>0</v>
      </c>
      <c r="K163" s="102">
        <f t="shared" si="11"/>
        <v>0</v>
      </c>
    </row>
    <row r="164" spans="2:11" s="98" customFormat="1" ht="15" hidden="1" customHeight="1">
      <c r="B164" s="1">
        <v>59</v>
      </c>
      <c r="C164" s="1" t="s">
        <v>938</v>
      </c>
      <c r="D164" s="1" t="s">
        <v>1349</v>
      </c>
      <c r="E164" s="64">
        <f>SUMIFS(OFM!AD:AD,OFM!C:C,C164)</f>
        <v>0</v>
      </c>
      <c r="F164" s="64">
        <f>SUMIFS(FAM!AI:AI,FAM!E:E,C164)</f>
        <v>0</v>
      </c>
      <c r="G164" s="68">
        <f>SUMIFS(B2S!I:I,B2S!C:C,C164)</f>
        <v>0</v>
      </c>
      <c r="H164" s="68">
        <f>SUMIF(TOP!C:C,'Sum JAN'!C164,TOP!F:F)</f>
        <v>0</v>
      </c>
      <c r="I164" s="102">
        <f t="shared" si="12"/>
        <v>0</v>
      </c>
      <c r="J164" s="94">
        <f>SUMIFS(PSP!V:V,PSP!D:D,C164)</f>
        <v>0</v>
      </c>
      <c r="K164" s="102">
        <f t="shared" si="11"/>
        <v>0</v>
      </c>
    </row>
    <row r="165" spans="2:11" s="98" customFormat="1" ht="15" customHeight="1">
      <c r="B165" s="1">
        <v>43</v>
      </c>
      <c r="C165" s="1" t="s">
        <v>515</v>
      </c>
      <c r="D165" s="1" t="s">
        <v>1349</v>
      </c>
      <c r="E165" s="64">
        <f>SUMIFS(OFM!AG:AG,OFM!C:C,C165)</f>
        <v>0</v>
      </c>
      <c r="F165" s="64">
        <f>SUMIFS(FAM!AI:AI,FAM!E:E,C165)</f>
        <v>0</v>
      </c>
      <c r="G165" s="68">
        <f>SUMIFS(B2S!I:I,B2S!C:C,C165)</f>
        <v>0</v>
      </c>
      <c r="H165" s="68">
        <f>SUMIF(TOP!C:C,'Sum JAN'!C165,TOP!F:F)</f>
        <v>0</v>
      </c>
      <c r="I165" s="102">
        <f t="shared" si="12"/>
        <v>0</v>
      </c>
      <c r="J165" s="94">
        <f>SUMIFS(PSP!V:V,PSP!D:D,C165)</f>
        <v>1150</v>
      </c>
      <c r="K165" s="102">
        <f t="shared" si="11"/>
        <v>1150</v>
      </c>
    </row>
    <row r="166" spans="2:11" s="98" customFormat="1" ht="15" hidden="1" customHeight="1">
      <c r="B166" s="1">
        <v>127</v>
      </c>
      <c r="C166" s="1" t="s">
        <v>1000</v>
      </c>
      <c r="D166" s="1" t="s">
        <v>1349</v>
      </c>
      <c r="E166" s="64">
        <f>SUMIFS(OFM!AD:AD,OFM!C:C,C166)</f>
        <v>0</v>
      </c>
      <c r="F166" s="64">
        <f>SUMIFS(FAM!AI:AI,FAM!E:E,C166)</f>
        <v>0</v>
      </c>
      <c r="G166" s="68">
        <f>SUMIFS(B2S!I:I,B2S!C:C,C166)</f>
        <v>0</v>
      </c>
      <c r="H166" s="68">
        <f>SUMIF(TOP!C:C,'Sum JAN'!C166,TOP!F:F)</f>
        <v>0</v>
      </c>
      <c r="I166" s="102">
        <f t="shared" si="12"/>
        <v>0</v>
      </c>
      <c r="J166" s="94">
        <f>SUMIFS(PSP!V:V,PSP!D:D,C166)</f>
        <v>0</v>
      </c>
      <c r="K166" s="102">
        <f t="shared" si="11"/>
        <v>0</v>
      </c>
    </row>
    <row r="167" spans="2:11" s="98" customFormat="1" ht="15" hidden="1" customHeight="1">
      <c r="B167" s="95">
        <v>181</v>
      </c>
      <c r="C167" s="96" t="s">
        <v>1339</v>
      </c>
      <c r="D167" s="1" t="s">
        <v>1349</v>
      </c>
      <c r="E167" s="64">
        <f>SUMIFS(OFM!AD:AD,OFM!C:C,C167)</f>
        <v>0</v>
      </c>
      <c r="F167" s="64">
        <f>SUMIFS(FAM!AI:AI,FAM!E:E,C167)</f>
        <v>0</v>
      </c>
      <c r="G167" s="68">
        <f>SUMIFS(B2S!I:I,B2S!C:C,C167)</f>
        <v>0</v>
      </c>
      <c r="H167" s="68">
        <f>SUMIF(TOP!C:C,'Sum JAN'!C167,TOP!F:F)</f>
        <v>0</v>
      </c>
      <c r="I167" s="102">
        <f t="shared" si="12"/>
        <v>0</v>
      </c>
      <c r="J167" s="94">
        <f>SUMIFS(PSP!V:V,PSP!D:D,C167)</f>
        <v>0</v>
      </c>
      <c r="K167" s="102">
        <f t="shared" si="11"/>
        <v>0</v>
      </c>
    </row>
    <row r="168" spans="2:11" s="98" customFormat="1" ht="15" customHeight="1">
      <c r="B168" s="1">
        <v>31</v>
      </c>
      <c r="C168" s="1" t="s">
        <v>284</v>
      </c>
      <c r="D168" s="1" t="s">
        <v>1349</v>
      </c>
      <c r="E168" s="64">
        <f>SUMIFS(OFM!AG:AG,OFM!C:C,C168)</f>
        <v>6059.25</v>
      </c>
      <c r="F168" s="64">
        <f>SUMIFS(FAM!AI:AI,FAM!E:E,C168)</f>
        <v>0</v>
      </c>
      <c r="G168" s="68">
        <f>SUMIFS(B2S!I:I,B2S!C:C,C168)</f>
        <v>0</v>
      </c>
      <c r="H168" s="68">
        <f>SUMIF(TOP!C:C,'Sum JAN'!C168,TOP!F:F)</f>
        <v>0</v>
      </c>
      <c r="I168" s="102">
        <f t="shared" si="12"/>
        <v>6059.25</v>
      </c>
      <c r="J168" s="94">
        <f>SUMIFS(PSP!V:V,PSP!D:D,C168)</f>
        <v>9136.25</v>
      </c>
      <c r="K168" s="102">
        <f t="shared" si="11"/>
        <v>15195.5</v>
      </c>
    </row>
    <row r="169" spans="2:11" s="98" customFormat="1" ht="15" hidden="1" customHeight="1">
      <c r="B169" s="95">
        <v>172</v>
      </c>
      <c r="C169" s="96" t="s">
        <v>1330</v>
      </c>
      <c r="D169" s="1" t="s">
        <v>1349</v>
      </c>
      <c r="E169" s="64">
        <f>SUMIFS(OFM!AD:AD,OFM!C:C,C169)</f>
        <v>0</v>
      </c>
      <c r="F169" s="64">
        <f>SUMIFS(FAM!AI:AI,FAM!E:E,C169)</f>
        <v>0</v>
      </c>
      <c r="G169" s="68">
        <f>SUMIFS(B2S!I:I,B2S!C:C,C169)</f>
        <v>0</v>
      </c>
      <c r="H169" s="68">
        <f>SUMIF(TOP!C:C,'Sum JAN'!C169,TOP!F:F)</f>
        <v>0</v>
      </c>
      <c r="I169" s="102">
        <f t="shared" si="12"/>
        <v>0</v>
      </c>
      <c r="J169" s="94">
        <f>SUMIFS(PSP!V:V,PSP!D:D,C169)</f>
        <v>0</v>
      </c>
      <c r="K169" s="102">
        <f t="shared" si="11"/>
        <v>0</v>
      </c>
    </row>
    <row r="170" spans="2:11" s="98" customFormat="1" ht="15" customHeight="1">
      <c r="B170" s="1">
        <v>50</v>
      </c>
      <c r="C170" s="113" t="s">
        <v>66</v>
      </c>
      <c r="D170" s="1" t="s">
        <v>1349</v>
      </c>
      <c r="E170" s="64">
        <f>SUMIFS(OFM!AG:AG,OFM!C:C,C170)</f>
        <v>0</v>
      </c>
      <c r="F170" s="64">
        <f>SUMIFS(FAM!AI:AI,FAM!E:E,C170)</f>
        <v>2273.75</v>
      </c>
      <c r="G170" s="68">
        <f>SUMIFS(B2S!I:I,B2S!C:C,C170)</f>
        <v>0</v>
      </c>
      <c r="H170" s="68">
        <f>SUMIF(TOP!C:C,'Sum JAN'!C170,TOP!F:F)</f>
        <v>0</v>
      </c>
      <c r="I170" s="102">
        <f t="shared" si="12"/>
        <v>2273.75</v>
      </c>
      <c r="J170" s="94">
        <f>SUMIFS(PSP!V:V,PSP!D:D,C170)</f>
        <v>4862.5</v>
      </c>
      <c r="K170" s="102">
        <f t="shared" si="11"/>
        <v>7136.25</v>
      </c>
    </row>
    <row r="171" spans="2:11" s="98" customFormat="1" ht="15" hidden="1" customHeight="1">
      <c r="B171" s="1">
        <v>134</v>
      </c>
      <c r="C171" s="113" t="s">
        <v>1007</v>
      </c>
      <c r="D171" s="1" t="s">
        <v>1349</v>
      </c>
      <c r="E171" s="64">
        <f>SUMIFS(OFM!AD:AD,OFM!C:C,C171)</f>
        <v>0</v>
      </c>
      <c r="F171" s="64">
        <f>SUMIFS(FAM!AI:AI,FAM!E:E,C171)</f>
        <v>0</v>
      </c>
      <c r="G171" s="68">
        <f>SUMIFS(B2S!I:I,B2S!C:C,C171)</f>
        <v>0</v>
      </c>
      <c r="H171" s="68">
        <f>SUMIF(TOP!C:C,'Sum JAN'!C171,TOP!F:F)</f>
        <v>0</v>
      </c>
      <c r="I171" s="102">
        <f t="shared" si="12"/>
        <v>0</v>
      </c>
      <c r="J171" s="94">
        <f>SUMIFS(PSP!V:V,PSP!D:D,C171)</f>
        <v>0</v>
      </c>
      <c r="K171" s="102">
        <f t="shared" ref="K171:K194" si="13">SUM(I171:J171)</f>
        <v>0</v>
      </c>
    </row>
    <row r="172" spans="2:11" s="98" customFormat="1" ht="15" hidden="1" customHeight="1">
      <c r="B172" s="1">
        <v>128</v>
      </c>
      <c r="C172" s="113" t="s">
        <v>1001</v>
      </c>
      <c r="D172" s="1" t="s">
        <v>1349</v>
      </c>
      <c r="E172" s="64">
        <f>SUMIFS(OFM!AD:AD,OFM!C:C,C172)</f>
        <v>0</v>
      </c>
      <c r="F172" s="64">
        <f>SUMIFS(FAM!AI:AI,FAM!E:E,C172)</f>
        <v>0</v>
      </c>
      <c r="G172" s="68">
        <f>SUMIFS(B2S!I:I,B2S!C:C,C172)</f>
        <v>0</v>
      </c>
      <c r="H172" s="68">
        <f>SUMIF(TOP!C:C,'Sum JAN'!C172,TOP!F:F)</f>
        <v>0</v>
      </c>
      <c r="I172" s="102">
        <f t="shared" si="12"/>
        <v>0</v>
      </c>
      <c r="J172" s="94">
        <f>SUMIFS(PSP!V:V,PSP!D:D,C172)</f>
        <v>0</v>
      </c>
      <c r="K172" s="102">
        <f t="shared" si="13"/>
        <v>0</v>
      </c>
    </row>
    <row r="173" spans="2:11" s="98" customFormat="1" ht="15" hidden="1" customHeight="1">
      <c r="B173" s="1">
        <v>152</v>
      </c>
      <c r="C173" s="113" t="s">
        <v>1025</v>
      </c>
      <c r="D173" s="1" t="s">
        <v>1349</v>
      </c>
      <c r="E173" s="64">
        <f>SUMIFS(OFM!AD:AD,OFM!C:C,C173)</f>
        <v>0</v>
      </c>
      <c r="F173" s="64">
        <f>SUMIFS(FAM!AI:AI,FAM!E:E,C173)</f>
        <v>0</v>
      </c>
      <c r="G173" s="68">
        <f>SUMIFS(B2S!I:I,B2S!C:C,C173)</f>
        <v>0</v>
      </c>
      <c r="H173" s="68">
        <f>SUMIF(TOP!C:C,'Sum JAN'!C173,TOP!F:F)</f>
        <v>0</v>
      </c>
      <c r="I173" s="102">
        <f t="shared" si="12"/>
        <v>0</v>
      </c>
      <c r="J173" s="94">
        <f>SUMIFS(PSP!V:V,PSP!D:D,C173)</f>
        <v>0</v>
      </c>
      <c r="K173" s="102">
        <f t="shared" si="13"/>
        <v>0</v>
      </c>
    </row>
    <row r="174" spans="2:11" s="98" customFormat="1" ht="15" hidden="1" customHeight="1">
      <c r="B174" s="1">
        <v>148</v>
      </c>
      <c r="C174" s="113" t="s">
        <v>1021</v>
      </c>
      <c r="D174" s="1" t="s">
        <v>1349</v>
      </c>
      <c r="E174" s="64">
        <f>SUMIFS(OFM!AD:AD,OFM!C:C,C174)</f>
        <v>0</v>
      </c>
      <c r="F174" s="64">
        <f>SUMIFS(FAM!AI:AI,FAM!E:E,C174)</f>
        <v>0</v>
      </c>
      <c r="G174" s="68">
        <f>SUMIFS(B2S!I:I,B2S!C:C,C174)</f>
        <v>0</v>
      </c>
      <c r="H174" s="68">
        <f>SUMIF(TOP!C:C,'Sum JAN'!C174,TOP!F:F)</f>
        <v>0</v>
      </c>
      <c r="I174" s="102">
        <f t="shared" ref="I174:I194" si="14">SUM(E174:H174)</f>
        <v>0</v>
      </c>
      <c r="J174" s="94">
        <f>SUMIFS(PSP!V:V,PSP!D:D,C174)</f>
        <v>0</v>
      </c>
      <c r="K174" s="102">
        <f t="shared" si="13"/>
        <v>0</v>
      </c>
    </row>
    <row r="175" spans="2:11" s="98" customFormat="1" ht="15" hidden="1" customHeight="1">
      <c r="B175" s="95">
        <v>162</v>
      </c>
      <c r="C175" s="97" t="s">
        <v>1320</v>
      </c>
      <c r="D175" s="1" t="s">
        <v>1349</v>
      </c>
      <c r="E175" s="64">
        <f>SUMIFS(OFM!AD:AD,OFM!C:C,C175)</f>
        <v>0</v>
      </c>
      <c r="F175" s="64">
        <f>SUMIFS(FAM!AI:AI,FAM!E:E,C175)</f>
        <v>0</v>
      </c>
      <c r="G175" s="68">
        <f>SUMIFS(B2S!I:I,B2S!C:C,C175)</f>
        <v>0</v>
      </c>
      <c r="H175" s="68">
        <f>SUMIF(TOP!C:C,'Sum JAN'!C175,TOP!F:F)</f>
        <v>0</v>
      </c>
      <c r="I175" s="102">
        <f t="shared" si="14"/>
        <v>0</v>
      </c>
      <c r="J175" s="94">
        <f>SUMIFS(PSP!V:V,PSP!D:D,C175)</f>
        <v>0</v>
      </c>
      <c r="K175" s="102">
        <f t="shared" si="13"/>
        <v>0</v>
      </c>
    </row>
    <row r="176" spans="2:11" s="98" customFormat="1" ht="15" hidden="1" customHeight="1">
      <c r="B176" s="1">
        <v>117</v>
      </c>
      <c r="C176" s="113" t="s">
        <v>990</v>
      </c>
      <c r="D176" s="1" t="s">
        <v>1349</v>
      </c>
      <c r="E176" s="64">
        <f>SUMIFS(OFM!AD:AD,OFM!C:C,C176)</f>
        <v>0</v>
      </c>
      <c r="F176" s="64">
        <f>SUMIFS(FAM!AI:AI,FAM!E:E,C176)</f>
        <v>0</v>
      </c>
      <c r="G176" s="68">
        <f>SUMIFS(B2S!I:I,B2S!C:C,C176)</f>
        <v>0</v>
      </c>
      <c r="H176" s="68">
        <f>SUMIF(TOP!C:C,'Sum JAN'!C176,TOP!F:F)</f>
        <v>0</v>
      </c>
      <c r="I176" s="102">
        <f t="shared" si="14"/>
        <v>0</v>
      </c>
      <c r="J176" s="94">
        <f>SUMIFS(PSP!V:V,PSP!D:D,C176)</f>
        <v>0</v>
      </c>
      <c r="K176" s="102">
        <f t="shared" si="13"/>
        <v>0</v>
      </c>
    </row>
    <row r="177" spans="2:11" s="98" customFormat="1" ht="15" hidden="1" customHeight="1">
      <c r="B177" s="1">
        <v>122</v>
      </c>
      <c r="C177" s="1" t="s">
        <v>995</v>
      </c>
      <c r="D177" s="1" t="s">
        <v>1349</v>
      </c>
      <c r="E177" s="64">
        <f>SUMIFS(OFM!AD:AD,OFM!C:C,C177)</f>
        <v>0</v>
      </c>
      <c r="F177" s="64">
        <f>SUMIFS(FAM!AI:AI,FAM!E:E,C177)</f>
        <v>0</v>
      </c>
      <c r="G177" s="68">
        <f>SUMIFS(B2S!I:I,B2S!C:C,C177)</f>
        <v>0</v>
      </c>
      <c r="H177" s="68">
        <f>SUMIF(TOP!C:C,'Sum JAN'!C177,TOP!F:F)</f>
        <v>0</v>
      </c>
      <c r="I177" s="102">
        <f t="shared" si="14"/>
        <v>0</v>
      </c>
      <c r="J177" s="94">
        <f>SUMIFS(PSP!V:V,PSP!D:D,C177)</f>
        <v>0</v>
      </c>
      <c r="K177" s="102">
        <f t="shared" si="13"/>
        <v>0</v>
      </c>
    </row>
    <row r="178" spans="2:11" s="98" customFormat="1" ht="15" customHeight="1">
      <c r="B178" s="1">
        <v>15</v>
      </c>
      <c r="C178" s="1" t="s">
        <v>38</v>
      </c>
      <c r="D178" s="1" t="s">
        <v>1349</v>
      </c>
      <c r="E178" s="64">
        <f>SUMIFS(OFM!AG:AG,OFM!C:C,C178)</f>
        <v>0</v>
      </c>
      <c r="F178" s="64">
        <f>SUMIFS(FAM!AI:AI,FAM!E:E,C178)</f>
        <v>0</v>
      </c>
      <c r="G178" s="68">
        <f>SUMIFS(B2S!I:I,B2S!C:C,C178)</f>
        <v>0</v>
      </c>
      <c r="H178" s="68">
        <f>SUMIF(TOP!C:C,'Sum JAN'!C178,TOP!F:F)</f>
        <v>0</v>
      </c>
      <c r="I178" s="102">
        <f t="shared" si="14"/>
        <v>0</v>
      </c>
      <c r="J178" s="94">
        <f>SUMIFS(PSP!V:V,PSP!D:D,C178)</f>
        <v>13085</v>
      </c>
      <c r="K178" s="102">
        <f t="shared" si="13"/>
        <v>13085</v>
      </c>
    </row>
    <row r="179" spans="2:11" s="98" customFormat="1" ht="15" customHeight="1">
      <c r="B179" s="1">
        <v>33</v>
      </c>
      <c r="C179" s="113" t="s">
        <v>602</v>
      </c>
      <c r="D179" s="1" t="s">
        <v>1349</v>
      </c>
      <c r="E179" s="64">
        <f>SUMIFS(OFM!AG:AG,OFM!C:C,C179)</f>
        <v>0</v>
      </c>
      <c r="F179" s="64">
        <f>SUMIFS(FAM!AI:AI,FAM!E:E,C179)</f>
        <v>0</v>
      </c>
      <c r="G179" s="68">
        <f>SUMIFS(B2S!I:I,B2S!C:C,C179)</f>
        <v>0</v>
      </c>
      <c r="H179" s="68">
        <f>SUMIF(TOP!C:C,'Sum JAN'!C179,TOP!F:F)</f>
        <v>0</v>
      </c>
      <c r="I179" s="102">
        <f t="shared" si="14"/>
        <v>0</v>
      </c>
      <c r="J179" s="94">
        <f>SUMIFS(PSP!V:V,PSP!D:D,C179)</f>
        <v>1055</v>
      </c>
      <c r="K179" s="102">
        <f t="shared" si="13"/>
        <v>1055</v>
      </c>
    </row>
    <row r="180" spans="2:11" s="98" customFormat="1" ht="15" hidden="1" customHeight="1">
      <c r="B180" s="95">
        <v>174</v>
      </c>
      <c r="C180" s="97" t="s">
        <v>1332</v>
      </c>
      <c r="D180" s="1" t="s">
        <v>1349</v>
      </c>
      <c r="E180" s="64">
        <f>SUMIFS(OFM!AD:AD,OFM!C:C,C180)</f>
        <v>0</v>
      </c>
      <c r="F180" s="64">
        <f>SUMIFS(FAM!AI:AI,FAM!E:E,C180)</f>
        <v>0</v>
      </c>
      <c r="G180" s="68">
        <f>SUMIFS(B2S!I:I,B2S!C:C,C180)</f>
        <v>0</v>
      </c>
      <c r="H180" s="68">
        <f>SUMIF(TOP!C:C,'Sum JAN'!C180,TOP!F:F)</f>
        <v>0</v>
      </c>
      <c r="I180" s="102">
        <f t="shared" si="14"/>
        <v>0</v>
      </c>
      <c r="J180" s="94">
        <f>SUMIFS(PSP!V:V,PSP!D:D,C180)</f>
        <v>0</v>
      </c>
      <c r="K180" s="102">
        <f t="shared" si="13"/>
        <v>0</v>
      </c>
    </row>
    <row r="181" spans="2:11" s="98" customFormat="1" ht="15" customHeight="1">
      <c r="B181" s="1">
        <v>19</v>
      </c>
      <c r="C181" s="113" t="s">
        <v>19</v>
      </c>
      <c r="D181" s="1" t="s">
        <v>1349</v>
      </c>
      <c r="E181" s="64">
        <f>SUMIFS(OFM!AG:AG,OFM!C:C,C181)</f>
        <v>0</v>
      </c>
      <c r="F181" s="64">
        <f>SUMIFS(FAM!AI:AI,FAM!E:E,C181)</f>
        <v>22417</v>
      </c>
      <c r="G181" s="68">
        <f>SUMIFS(B2S!I:I,B2S!C:C,C181)</f>
        <v>0</v>
      </c>
      <c r="H181" s="68">
        <f>SUMIF(TOP!C:C,'Sum JAN'!C181,TOP!F:F)</f>
        <v>1331</v>
      </c>
      <c r="I181" s="102">
        <f t="shared" si="14"/>
        <v>23748</v>
      </c>
      <c r="J181" s="94">
        <f>SUMIFS(PSP!V:V,PSP!D:D,C181)</f>
        <v>21412.5</v>
      </c>
      <c r="K181" s="102">
        <f t="shared" si="13"/>
        <v>45160.5</v>
      </c>
    </row>
    <row r="182" spans="2:11" s="98" customFormat="1" ht="15" hidden="1" customHeight="1">
      <c r="B182" s="1">
        <v>104</v>
      </c>
      <c r="C182" s="113" t="s">
        <v>977</v>
      </c>
      <c r="D182" s="1" t="s">
        <v>1349</v>
      </c>
      <c r="E182" s="64">
        <f>SUMIFS(OFM!AD:AD,OFM!C:C,C182)</f>
        <v>0</v>
      </c>
      <c r="F182" s="64">
        <f>SUMIFS(FAM!AI:AI,FAM!E:E,C182)</f>
        <v>0</v>
      </c>
      <c r="G182" s="68">
        <f>SUMIFS(B2S!I:I,B2S!C:C,C182)</f>
        <v>0</v>
      </c>
      <c r="H182" s="68">
        <f>SUMIF(TOP!C:C,'Sum JAN'!C182,TOP!F:F)</f>
        <v>0</v>
      </c>
      <c r="I182" s="102">
        <f t="shared" si="14"/>
        <v>0</v>
      </c>
      <c r="J182" s="94">
        <f>SUMIFS(PSP!V:V,PSP!D:D,C182)</f>
        <v>0</v>
      </c>
      <c r="K182" s="102">
        <f t="shared" si="13"/>
        <v>0</v>
      </c>
    </row>
    <row r="183" spans="2:11" s="98" customFormat="1" ht="15" customHeight="1">
      <c r="B183" s="1">
        <v>24</v>
      </c>
      <c r="C183" s="113" t="s">
        <v>34</v>
      </c>
      <c r="D183" s="1" t="s">
        <v>1349</v>
      </c>
      <c r="E183" s="64">
        <f>SUMIFS(OFM!AG:AG,OFM!C:C,C183)</f>
        <v>4046</v>
      </c>
      <c r="F183" s="64">
        <f>SUMIFS(FAM!AI:AI,FAM!E:E,C183)</f>
        <v>0</v>
      </c>
      <c r="G183" s="68">
        <f>SUMIFS(B2S!I:I,B2S!C:C,C183)</f>
        <v>0</v>
      </c>
      <c r="H183" s="68">
        <f>SUMIF(TOP!C:C,'Sum JAN'!C183,TOP!F:F)</f>
        <v>0</v>
      </c>
      <c r="I183" s="102">
        <f t="shared" si="14"/>
        <v>4046</v>
      </c>
      <c r="J183" s="94">
        <f>SUMIFS(PSP!V:V,PSP!D:D,C183)</f>
        <v>14561.25</v>
      </c>
      <c r="K183" s="102">
        <f t="shared" si="13"/>
        <v>18607.25</v>
      </c>
    </row>
    <row r="184" spans="2:11" s="98" customFormat="1" ht="15" customHeight="1">
      <c r="B184" s="1">
        <v>37</v>
      </c>
      <c r="C184" s="113" t="s">
        <v>512</v>
      </c>
      <c r="D184" s="1" t="s">
        <v>1349</v>
      </c>
      <c r="E184" s="64">
        <f>SUMIFS(OFM!AG:AG,OFM!C:C,C184)</f>
        <v>0</v>
      </c>
      <c r="F184" s="64">
        <f>SUMIFS(FAM!AI:AI,FAM!E:E,C184)</f>
        <v>0</v>
      </c>
      <c r="G184" s="68">
        <f>SUMIFS(B2S!I:I,B2S!C:C,C184)</f>
        <v>0</v>
      </c>
      <c r="H184" s="68">
        <f>SUMIF(TOP!C:C,'Sum JAN'!C184,TOP!F:F)</f>
        <v>0</v>
      </c>
      <c r="I184" s="102">
        <f t="shared" si="14"/>
        <v>0</v>
      </c>
      <c r="J184" s="94">
        <f>SUMIFS(PSP!V:V,PSP!D:D,C184)</f>
        <v>196.25</v>
      </c>
      <c r="K184" s="102">
        <f t="shared" si="13"/>
        <v>196.25</v>
      </c>
    </row>
    <row r="185" spans="2:11" s="98" customFormat="1" ht="15" hidden="1" customHeight="1">
      <c r="B185" s="1">
        <v>94</v>
      </c>
      <c r="C185" s="1" t="s">
        <v>967</v>
      </c>
      <c r="D185" s="1" t="s">
        <v>1349</v>
      </c>
      <c r="E185" s="64">
        <f>SUMIFS(OFM!AD:AD,OFM!C:C,C185)</f>
        <v>0</v>
      </c>
      <c r="F185" s="64">
        <f>SUMIFS(FAM!AI:AI,FAM!E:E,C185)</f>
        <v>0</v>
      </c>
      <c r="G185" s="68">
        <f>SUMIFS(B2S!I:I,B2S!C:C,C185)</f>
        <v>0</v>
      </c>
      <c r="H185" s="68">
        <f>SUMIF(TOP!C:C,'Sum JAN'!C185,TOP!F:F)</f>
        <v>0</v>
      </c>
      <c r="I185" s="102">
        <f t="shared" si="14"/>
        <v>0</v>
      </c>
      <c r="J185" s="94">
        <f>SUMIFS(PSP!V:V,PSP!D:D,C185)</f>
        <v>0</v>
      </c>
      <c r="K185" s="102">
        <f t="shared" si="13"/>
        <v>0</v>
      </c>
    </row>
    <row r="186" spans="2:11" s="98" customFormat="1" ht="15" customHeight="1">
      <c r="B186" s="1">
        <v>35</v>
      </c>
      <c r="C186" s="1" t="s">
        <v>313</v>
      </c>
      <c r="D186" s="1" t="s">
        <v>1349</v>
      </c>
      <c r="E186" s="64">
        <f>SUMIFS(OFM!AG:AG,OFM!C:C,C186)</f>
        <v>30360.75</v>
      </c>
      <c r="F186" s="64">
        <f>SUMIFS(FAM!AI:AI,FAM!E:E,C186)</f>
        <v>7065.25</v>
      </c>
      <c r="G186" s="68">
        <f>SUMIFS(B2S!I:I,B2S!C:C,C186)</f>
        <v>0</v>
      </c>
      <c r="H186" s="68">
        <f>SUMIF(TOP!C:C,'Sum JAN'!C186,TOP!F:F)</f>
        <v>0</v>
      </c>
      <c r="I186" s="102">
        <f t="shared" si="14"/>
        <v>37426</v>
      </c>
      <c r="J186" s="94">
        <f>SUMIFS(PSP!V:V,PSP!D:D,C186)</f>
        <v>911.25</v>
      </c>
      <c r="K186" s="102">
        <f t="shared" si="13"/>
        <v>38337.25</v>
      </c>
    </row>
    <row r="187" spans="2:11" s="98" customFormat="1" ht="15" customHeight="1">
      <c r="B187" s="1">
        <v>53</v>
      </c>
      <c r="C187" s="1" t="s">
        <v>637</v>
      </c>
      <c r="D187" s="1" t="s">
        <v>1349</v>
      </c>
      <c r="E187" s="64">
        <f>SUMIFS(OFM!AG:AG,OFM!C:C,C187)</f>
        <v>0</v>
      </c>
      <c r="F187" s="64">
        <f>SUMIFS(FAM!AI:AI,FAM!E:E,C187)</f>
        <v>0</v>
      </c>
      <c r="G187" s="68">
        <f>SUMIFS(B2S!I:I,B2S!C:C,C187)</f>
        <v>0</v>
      </c>
      <c r="H187" s="68">
        <f>SUMIF(TOP!C:C,'Sum JAN'!C187,TOP!F:F)</f>
        <v>0</v>
      </c>
      <c r="I187" s="102">
        <f t="shared" si="14"/>
        <v>0</v>
      </c>
      <c r="J187" s="94">
        <f>SUMIFS(PSP!V:V,PSP!D:D,C187)</f>
        <v>1151.25</v>
      </c>
      <c r="K187" s="102">
        <f t="shared" si="13"/>
        <v>1151.25</v>
      </c>
    </row>
    <row r="188" spans="2:11" s="98" customFormat="1" ht="15" customHeight="1">
      <c r="B188" s="1">
        <v>78</v>
      </c>
      <c r="C188" s="1" t="s">
        <v>372</v>
      </c>
      <c r="D188" s="1" t="s">
        <v>1349</v>
      </c>
      <c r="E188" s="64">
        <f>SUMIFS(OFM!AG:AG,OFM!C:C,C188)</f>
        <v>0</v>
      </c>
      <c r="F188" s="64">
        <f>SUMIFS(FAM!AI:AI,FAM!E:E,C188)</f>
        <v>0</v>
      </c>
      <c r="G188" s="68">
        <f>SUMIFS(B2S!I:I,B2S!C:C,C188)</f>
        <v>0</v>
      </c>
      <c r="H188" s="68">
        <f>SUMIF(TOP!C:C,'Sum JAN'!C188,TOP!F:F)</f>
        <v>0</v>
      </c>
      <c r="I188" s="102">
        <f t="shared" si="14"/>
        <v>0</v>
      </c>
      <c r="J188" s="94">
        <f>SUMIFS(PSP!V:V,PSP!D:D,C188)</f>
        <v>3493.75</v>
      </c>
      <c r="K188" s="102">
        <f t="shared" si="13"/>
        <v>3493.75</v>
      </c>
    </row>
    <row r="189" spans="2:11" s="98" customFormat="1" ht="15" hidden="1" customHeight="1">
      <c r="B189" s="95">
        <v>178</v>
      </c>
      <c r="C189" s="96" t="s">
        <v>1336</v>
      </c>
      <c r="D189" s="1" t="s">
        <v>1349</v>
      </c>
      <c r="E189" s="64">
        <f>SUMIFS(OFM!AD:AD,OFM!C:C,C189)</f>
        <v>0</v>
      </c>
      <c r="F189" s="64">
        <f>SUMIFS(FAM!AI:AI,FAM!E:E,C189)</f>
        <v>0</v>
      </c>
      <c r="G189" s="68">
        <f>SUMIFS(B2S!I:I,B2S!C:C,C189)</f>
        <v>0</v>
      </c>
      <c r="H189" s="68">
        <f>SUMIF(TOP!C:C,'Sum JAN'!C189,TOP!F:F)</f>
        <v>0</v>
      </c>
      <c r="I189" s="102">
        <f t="shared" si="14"/>
        <v>0</v>
      </c>
      <c r="J189" s="94">
        <f>SUMIFS(PSP!V:V,PSP!D:D,C189)</f>
        <v>0</v>
      </c>
      <c r="K189" s="102">
        <f t="shared" si="13"/>
        <v>0</v>
      </c>
    </row>
    <row r="190" spans="2:11" s="98" customFormat="1" ht="15" hidden="1" customHeight="1">
      <c r="B190" s="95">
        <v>164</v>
      </c>
      <c r="C190" s="96" t="s">
        <v>1322</v>
      </c>
      <c r="D190" s="1" t="s">
        <v>1349</v>
      </c>
      <c r="E190" s="64">
        <f>SUMIFS(OFM!AD:AD,OFM!C:C,C190)</f>
        <v>0</v>
      </c>
      <c r="F190" s="64">
        <f>SUMIFS(FAM!AI:AI,FAM!E:E,C190)</f>
        <v>0</v>
      </c>
      <c r="G190" s="68">
        <f>SUMIFS(B2S!I:I,B2S!C:C,C190)</f>
        <v>0</v>
      </c>
      <c r="H190" s="68">
        <f>SUMIF(TOP!C:C,'Sum JAN'!C190,TOP!F:F)</f>
        <v>0</v>
      </c>
      <c r="I190" s="102">
        <f t="shared" si="14"/>
        <v>0</v>
      </c>
      <c r="J190" s="94">
        <f>SUMIFS(PSP!V:V,PSP!D:D,C190)</f>
        <v>0</v>
      </c>
      <c r="K190" s="102">
        <f t="shared" si="13"/>
        <v>0</v>
      </c>
    </row>
    <row r="191" spans="2:11" s="98" customFormat="1" ht="15" hidden="1" customHeight="1">
      <c r="B191" s="1">
        <v>131</v>
      </c>
      <c r="C191" s="1" t="s">
        <v>1004</v>
      </c>
      <c r="D191" s="1" t="s">
        <v>1349</v>
      </c>
      <c r="E191" s="64">
        <f>SUMIFS(OFM!AD:AD,OFM!C:C,C191)</f>
        <v>0</v>
      </c>
      <c r="F191" s="64">
        <f>SUMIFS(FAM!AI:AI,FAM!E:E,C191)</f>
        <v>0</v>
      </c>
      <c r="G191" s="68">
        <f>SUMIFS(B2S!I:I,B2S!C:C,C191)</f>
        <v>0</v>
      </c>
      <c r="H191" s="68">
        <f>SUMIF(TOP!C:C,'Sum JAN'!C191,TOP!F:F)</f>
        <v>0</v>
      </c>
      <c r="I191" s="102">
        <f t="shared" si="14"/>
        <v>0</v>
      </c>
      <c r="J191" s="94">
        <f>SUMIFS(PSP!V:V,PSP!D:D,C191)</f>
        <v>0</v>
      </c>
      <c r="K191" s="102">
        <f t="shared" si="13"/>
        <v>0</v>
      </c>
    </row>
    <row r="192" spans="2:11" s="98" customFormat="1" ht="15" hidden="1" customHeight="1">
      <c r="B192" s="95">
        <v>180</v>
      </c>
      <c r="C192" s="96" t="s">
        <v>1338</v>
      </c>
      <c r="D192" s="1" t="s">
        <v>1349</v>
      </c>
      <c r="E192" s="64">
        <f>SUMIFS(OFM!AD:AD,OFM!C:C,C192)</f>
        <v>0</v>
      </c>
      <c r="F192" s="64">
        <f>SUMIFS(FAM!AI:AI,FAM!E:E,C192)</f>
        <v>0</v>
      </c>
      <c r="G192" s="68">
        <f>SUMIFS(B2S!I:I,B2S!C:C,C192)</f>
        <v>0</v>
      </c>
      <c r="H192" s="68">
        <f>SUMIF(TOP!C:C,'Sum JAN'!C192,TOP!F:F)</f>
        <v>0</v>
      </c>
      <c r="I192" s="102">
        <f t="shared" si="14"/>
        <v>0</v>
      </c>
      <c r="J192" s="94">
        <f>SUMIFS(PSP!V:V,PSP!D:D,C192)</f>
        <v>0</v>
      </c>
      <c r="K192" s="102">
        <f t="shared" si="13"/>
        <v>0</v>
      </c>
    </row>
    <row r="193" spans="2:11" s="98" customFormat="1" ht="15" hidden="1" customHeight="1">
      <c r="B193" s="95">
        <v>161</v>
      </c>
      <c r="C193" s="96" t="s">
        <v>1319</v>
      </c>
      <c r="D193" s="1" t="s">
        <v>1349</v>
      </c>
      <c r="E193" s="64">
        <f>SUMIFS(OFM!AD:AD,OFM!C:C,C193)</f>
        <v>0</v>
      </c>
      <c r="F193" s="64">
        <f>SUMIFS(FAM!AI:AI,FAM!E:E,C193)</f>
        <v>0</v>
      </c>
      <c r="G193" s="68">
        <f>SUMIFS(B2S!I:I,B2S!C:C,C193)</f>
        <v>0</v>
      </c>
      <c r="H193" s="68">
        <f>SUMIF(TOP!C:C,'Sum JAN'!C193,TOP!F:F)</f>
        <v>0</v>
      </c>
      <c r="I193" s="102">
        <f t="shared" si="14"/>
        <v>0</v>
      </c>
      <c r="J193" s="94">
        <f>SUMIFS(PSP!V:V,PSP!D:D,C193)</f>
        <v>0</v>
      </c>
      <c r="K193" s="102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64">
        <f>SUMIFS(OFM!AD:AD,OFM!C:C,C194)</f>
        <v>0</v>
      </c>
      <c r="F194" s="64">
        <f>SUMIFS(FAM!AI:AI,FAM!E:E,C194)</f>
        <v>0</v>
      </c>
      <c r="G194" s="68">
        <f>SUMIFS(B2S!I:I,B2S!C:C,C194)</f>
        <v>0</v>
      </c>
      <c r="H194" s="68">
        <f>SUMIF(TOP!C:C,'Sum JAN'!C194,TOP!F:F)</f>
        <v>0</v>
      </c>
      <c r="I194" s="102">
        <f t="shared" si="14"/>
        <v>0</v>
      </c>
      <c r="J194" s="94">
        <f>SUMIFS(PSP!V:V,PSP!D:D,C194)</f>
        <v>0</v>
      </c>
      <c r="K194" s="102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55" customWidth="1"/>
    <col min="2" max="2" width="7.28515625" style="54" customWidth="1"/>
    <col min="3" max="3" width="6.5703125" style="54" bestFit="1" customWidth="1"/>
    <col min="4" max="4" width="11.140625" style="54" customWidth="1"/>
    <col min="5" max="5" width="15.7109375" style="56" customWidth="1"/>
    <col min="6" max="7" width="15.7109375" style="55" customWidth="1"/>
    <col min="8" max="9" width="12.42578125" style="55" customWidth="1"/>
    <col min="10" max="10" width="18" style="105" customWidth="1"/>
    <col min="11" max="11" width="19.28515625" style="93" customWidth="1"/>
    <col min="12" max="12" width="18.7109375" style="93" customWidth="1"/>
    <col min="13" max="16384" width="9.140625" style="55"/>
  </cols>
  <sheetData>
    <row r="1" spans="2:12" ht="15" customHeight="1">
      <c r="J1" s="362" t="s">
        <v>1361</v>
      </c>
      <c r="K1" s="362"/>
    </row>
    <row r="2" spans="2:12" ht="15" customHeight="1">
      <c r="B2" s="53" t="s">
        <v>1424</v>
      </c>
      <c r="E2" s="51"/>
      <c r="F2" s="48"/>
      <c r="G2" s="48"/>
      <c r="H2" s="48"/>
      <c r="I2" s="48"/>
      <c r="J2" s="363"/>
      <c r="K2" s="363"/>
      <c r="L2" s="104"/>
    </row>
    <row r="3" spans="2:12" ht="15" customHeight="1">
      <c r="B3" s="364" t="s">
        <v>1026</v>
      </c>
      <c r="C3" s="364" t="s">
        <v>926</v>
      </c>
      <c r="D3" s="356" t="s">
        <v>1348</v>
      </c>
      <c r="E3" s="106" t="s">
        <v>45</v>
      </c>
      <c r="F3" s="107" t="s">
        <v>262</v>
      </c>
      <c r="G3" s="107" t="s">
        <v>921</v>
      </c>
      <c r="H3" s="108" t="s">
        <v>1316</v>
      </c>
      <c r="I3" s="108" t="s">
        <v>1421</v>
      </c>
      <c r="J3" s="365" t="s">
        <v>1422</v>
      </c>
      <c r="K3" s="367" t="s">
        <v>1423</v>
      </c>
      <c r="L3" s="356" t="s">
        <v>925</v>
      </c>
    </row>
    <row r="4" spans="2:12" ht="15.75" customHeight="1">
      <c r="B4" s="364"/>
      <c r="C4" s="364"/>
      <c r="D4" s="357"/>
      <c r="E4" s="106" t="s">
        <v>1420</v>
      </c>
      <c r="F4" s="106" t="s">
        <v>1420</v>
      </c>
      <c r="G4" s="106" t="s">
        <v>1420</v>
      </c>
      <c r="H4" s="106" t="s">
        <v>1420</v>
      </c>
      <c r="I4" s="106" t="s">
        <v>1420</v>
      </c>
      <c r="J4" s="366"/>
      <c r="K4" s="368"/>
      <c r="L4" s="357"/>
    </row>
    <row r="5" spans="2:12" ht="17.25" hidden="1" customHeight="1">
      <c r="B5" s="358" t="s">
        <v>1028</v>
      </c>
      <c r="C5" s="359"/>
      <c r="D5" s="115"/>
      <c r="E5" s="109">
        <f>SUM(E10:E180)</f>
        <v>549519</v>
      </c>
      <c r="F5" s="109">
        <f>SUM(F10:F180)</f>
        <v>369039.75</v>
      </c>
      <c r="G5" s="109">
        <f>SUM(G10:G180)</f>
        <v>43674.75</v>
      </c>
      <c r="H5" s="109">
        <f>SUM(H10:H180)</f>
        <v>68664.25</v>
      </c>
      <c r="I5" s="109"/>
      <c r="J5" s="109">
        <f>SUM(J10:J180)</f>
        <v>1037224.25</v>
      </c>
      <c r="K5" s="109">
        <f>SUM(K10:K180)</f>
        <v>647678.5</v>
      </c>
      <c r="L5" s="109">
        <f>SUM(L10:L180)</f>
        <v>1684902.75</v>
      </c>
    </row>
    <row r="6" spans="2:12" ht="17.25" customHeight="1">
      <c r="B6" s="360" t="s">
        <v>1541</v>
      </c>
      <c r="C6" s="361"/>
      <c r="D6" s="144"/>
      <c r="E6" s="145">
        <f>SUM(E7:E8)</f>
        <v>549519</v>
      </c>
      <c r="F6" s="145">
        <f t="shared" ref="F6:I6" si="0">SUM(F7:F8)</f>
        <v>369039.75</v>
      </c>
      <c r="G6" s="145">
        <f t="shared" si="0"/>
        <v>43674.75</v>
      </c>
      <c r="H6" s="145">
        <f t="shared" si="0"/>
        <v>68664.25</v>
      </c>
      <c r="I6" s="145">
        <f t="shared" si="0"/>
        <v>13860.75</v>
      </c>
      <c r="J6" s="145">
        <f>SUM(J7:J8)</f>
        <v>1044758.5</v>
      </c>
      <c r="K6" s="145">
        <f>SUM(K7:K8)</f>
        <v>647678.5</v>
      </c>
      <c r="L6" s="145">
        <f>SUM(L7:L8)</f>
        <v>1692437</v>
      </c>
    </row>
    <row r="7" spans="2:12" ht="17.25" customHeight="1">
      <c r="B7" s="358" t="s">
        <v>1362</v>
      </c>
      <c r="C7" s="359"/>
      <c r="D7" s="115"/>
      <c r="E7" s="109">
        <f>SUMIFS(E:E,D:D,"FC")</f>
        <v>310107</v>
      </c>
      <c r="F7" s="109">
        <f>SUMIFS(F:F,D:D,"FC")</f>
        <v>257894.25</v>
      </c>
      <c r="G7" s="109">
        <f>SUMIFS(G:G,D:D,"FC")</f>
        <v>9069.5</v>
      </c>
      <c r="H7" s="109">
        <f>SUMIFS(H:H,D:D,"FC")</f>
        <v>41784.75</v>
      </c>
      <c r="I7" s="109">
        <f>SUMIFS(I:I,D:D,"FC")</f>
        <v>6326.5</v>
      </c>
      <c r="J7" s="109">
        <f>SUM(E7:I7)</f>
        <v>625182</v>
      </c>
      <c r="K7" s="109">
        <f>SUMIFS(K:K,D:D,"FC")</f>
        <v>404848.5</v>
      </c>
      <c r="L7" s="109">
        <f>SUM(J7:K7)</f>
        <v>1030030.5</v>
      </c>
    </row>
    <row r="8" spans="2:12" ht="17.25" customHeight="1">
      <c r="B8" s="358" t="s">
        <v>1540</v>
      </c>
      <c r="C8" s="359"/>
      <c r="D8" s="118"/>
      <c r="E8" s="109">
        <f>SUMIFS(E:E,D:D,"KE")</f>
        <v>239412</v>
      </c>
      <c r="F8" s="109">
        <f>SUMIFS(F:F,D:D,"KE")</f>
        <v>111145.5</v>
      </c>
      <c r="G8" s="109">
        <f>SUMIFS(G:G,D:D,"KE")</f>
        <v>34605.25</v>
      </c>
      <c r="H8" s="109">
        <f>SUMIFS(H:H,D:D,"KE")</f>
        <v>26879.5</v>
      </c>
      <c r="I8" s="109">
        <f>SUMIFS(I:I,D:D,"KE")</f>
        <v>7534.25</v>
      </c>
      <c r="J8" s="109">
        <f>SUM(E8:I8)</f>
        <v>419576.5</v>
      </c>
      <c r="K8" s="109">
        <f>SUMIFS(K:K,D:D,"KE")</f>
        <v>242830</v>
      </c>
      <c r="L8" s="109">
        <f t="shared" ref="L8:L9" si="1">SUM(J8:K8)</f>
        <v>662406.5</v>
      </c>
    </row>
    <row r="9" spans="2:12" ht="4.5" customHeight="1">
      <c r="B9" s="114"/>
      <c r="C9" s="115"/>
      <c r="D9" s="115"/>
      <c r="E9" s="109"/>
      <c r="F9" s="109"/>
      <c r="G9" s="109"/>
      <c r="H9" s="109"/>
      <c r="I9" s="109"/>
      <c r="J9" s="109"/>
      <c r="K9" s="112"/>
      <c r="L9" s="109">
        <f t="shared" si="1"/>
        <v>0</v>
      </c>
    </row>
    <row r="10" spans="2:12" s="93" customFormat="1" ht="15" hidden="1" customHeight="1">
      <c r="B10" s="139">
        <v>0</v>
      </c>
      <c r="C10" s="139" t="s">
        <v>244</v>
      </c>
      <c r="D10" s="139" t="s">
        <v>1038</v>
      </c>
      <c r="E10" s="140">
        <f>SUMIFS(OFM!AJ:AJ,OFM!C:C,C10)</f>
        <v>0</v>
      </c>
      <c r="F10" s="140">
        <f>SUMIFS(FAM!AL:AL,FAM!E:E,C10)</f>
        <v>0</v>
      </c>
      <c r="G10" s="141">
        <f>SUMIFS(B2S!L:L,B2S!C:C,C10)</f>
        <v>0</v>
      </c>
      <c r="H10" s="141">
        <f>SUMIF(TOP!C:C,C10,TOP!I:I)</f>
        <v>0</v>
      </c>
      <c r="I10" s="141">
        <f>SUMIF(LEG!C:C,'Sum FEB'!C11,LEG!I:I)</f>
        <v>0</v>
      </c>
      <c r="J10" s="142">
        <f t="shared" ref="J10:J28" si="2">SUM(E10:H10)</f>
        <v>0</v>
      </c>
      <c r="K10" s="143">
        <f>SUMIFS(PSP!Y:Y,PSP!D:D,C10)</f>
        <v>0</v>
      </c>
      <c r="L10" s="142">
        <f t="shared" ref="L10:L41" si="3">SUM(J10:K10)</f>
        <v>0</v>
      </c>
    </row>
    <row r="11" spans="2:12" s="93" customFormat="1" ht="15" hidden="1" customHeight="1">
      <c r="B11" s="139">
        <v>0</v>
      </c>
      <c r="C11" s="139" t="s">
        <v>218</v>
      </c>
      <c r="D11" s="139" t="s">
        <v>1038</v>
      </c>
      <c r="E11" s="140">
        <f>SUMIFS(OFM!AJ:AJ,OFM!C:C,C11)</f>
        <v>0</v>
      </c>
      <c r="F11" s="140">
        <f>SUMIFS(FAM!AL:AL,FAM!E:E,C11)</f>
        <v>0</v>
      </c>
      <c r="G11" s="141">
        <f>SUMIFS(B2S!L:L,B2S!C:C,C11)</f>
        <v>0</v>
      </c>
      <c r="H11" s="141">
        <f>SUMIF(TOP!C:C,C11,TOP!I:I)</f>
        <v>0</v>
      </c>
      <c r="I11" s="141">
        <f>SUMIF(LEG!C:C,'Sum FEB'!C12,LEG!I:I)</f>
        <v>7534.25</v>
      </c>
      <c r="J11" s="142">
        <f t="shared" si="2"/>
        <v>0</v>
      </c>
      <c r="K11" s="143">
        <f>SUMIFS(PSP!Y:Y,PSP!D:D,C11)</f>
        <v>0</v>
      </c>
      <c r="L11" s="142">
        <f t="shared" si="3"/>
        <v>0</v>
      </c>
    </row>
    <row r="12" spans="2:12" s="93" customFormat="1" ht="15" hidden="1" customHeight="1">
      <c r="B12" s="139">
        <v>0</v>
      </c>
      <c r="C12" s="139" t="s">
        <v>5</v>
      </c>
      <c r="D12" s="139" t="s">
        <v>1038</v>
      </c>
      <c r="E12" s="140">
        <f>SUMIFS(OFM!AJ:AJ,OFM!C:C,C12)</f>
        <v>239412</v>
      </c>
      <c r="F12" s="140">
        <f>SUMIFS(FAM!AL:AL,FAM!E:E,C12)</f>
        <v>111145.5</v>
      </c>
      <c r="G12" s="141">
        <f>SUMIFS(B2S!L:L,B2S!C:C,C12)</f>
        <v>34605.25</v>
      </c>
      <c r="H12" s="141">
        <f>SUMIF(TOP!C:C,C12,TOP!I:I)</f>
        <v>26879.5</v>
      </c>
      <c r="I12" s="141">
        <f>SUMIF(LEG!C:C,'Sum FEB'!C10,LEG!I:I)</f>
        <v>0</v>
      </c>
      <c r="J12" s="142">
        <f t="shared" si="2"/>
        <v>412042.25</v>
      </c>
      <c r="K12" s="143">
        <f>SUMIFS(PSP!Y:Y,PSP!D:D,C12)</f>
        <v>242830</v>
      </c>
      <c r="L12" s="142">
        <f t="shared" si="3"/>
        <v>654872.25</v>
      </c>
    </row>
    <row r="13" spans="2:12" s="93" customFormat="1" ht="12.75" hidden="1">
      <c r="B13" s="139">
        <v>1</v>
      </c>
      <c r="C13" s="139" t="s">
        <v>929</v>
      </c>
      <c r="D13" s="139" t="s">
        <v>1038</v>
      </c>
      <c r="E13" s="140">
        <f>SUMIFS(OFM!AJ:AJ,OFM!C:C,C13)</f>
        <v>0</v>
      </c>
      <c r="F13" s="140">
        <f>SUMIFS(FAM!AL:AL,FAM!E:E,C13)</f>
        <v>0</v>
      </c>
      <c r="G13" s="141">
        <f>SUMIFS(B2S!L:L,B2S!C:C,C13)</f>
        <v>0</v>
      </c>
      <c r="H13" s="141">
        <f>SUMIF(TOP!C:C,C13,TOP!I:I)</f>
        <v>0</v>
      </c>
      <c r="I13" s="141">
        <f>SUMIF(LEG!C:C,'Sum FEB'!C13,LEG!I:I)</f>
        <v>0</v>
      </c>
      <c r="J13" s="142">
        <f t="shared" si="2"/>
        <v>0</v>
      </c>
      <c r="K13" s="143">
        <f>SUMIFS(PSP!Y:Y,PSP!D:D,C13)</f>
        <v>0</v>
      </c>
      <c r="L13" s="142">
        <f t="shared" si="3"/>
        <v>0</v>
      </c>
    </row>
    <row r="14" spans="2:12" s="93" customFormat="1" ht="12.75" hidden="1">
      <c r="B14" s="139">
        <v>2</v>
      </c>
      <c r="C14" s="139" t="s">
        <v>930</v>
      </c>
      <c r="D14" s="139" t="s">
        <v>1038</v>
      </c>
      <c r="E14" s="140">
        <f>SUMIFS(OFM!AJ:AJ,OFM!C:C,C14)</f>
        <v>0</v>
      </c>
      <c r="F14" s="140">
        <f>SUMIFS(FAM!AL:AL,FAM!E:E,C14)</f>
        <v>0</v>
      </c>
      <c r="G14" s="141">
        <f>SUMIFS(B2S!L:L,B2S!C:C,C14)</f>
        <v>0</v>
      </c>
      <c r="H14" s="141">
        <f>SUMIF(TOP!C:C,C14,TOP!I:I)</f>
        <v>0</v>
      </c>
      <c r="I14" s="141">
        <f>SUMIF(LEG!C:C,'Sum FEB'!C14,LEG!I:I)</f>
        <v>0</v>
      </c>
      <c r="J14" s="142">
        <f t="shared" si="2"/>
        <v>0</v>
      </c>
      <c r="K14" s="143">
        <f>SUMIFS(PSP!Y:Y,PSP!D:D,C14)</f>
        <v>0</v>
      </c>
      <c r="L14" s="142">
        <f t="shared" si="3"/>
        <v>0</v>
      </c>
    </row>
    <row r="15" spans="2:12" s="93" customFormat="1" ht="15" hidden="1" customHeight="1">
      <c r="B15" s="139">
        <v>3</v>
      </c>
      <c r="C15" s="139" t="s">
        <v>265</v>
      </c>
      <c r="D15" s="139" t="s">
        <v>1038</v>
      </c>
      <c r="E15" s="140">
        <f>SUMIFS(OFM!AJ:AJ,OFM!C:C,C15)</f>
        <v>0</v>
      </c>
      <c r="F15" s="140">
        <f>SUMIFS(FAM!AL:AL,FAM!E:E,C15)</f>
        <v>0</v>
      </c>
      <c r="G15" s="141">
        <f>SUMIFS(B2S!L:L,B2S!C:C,C15)</f>
        <v>0</v>
      </c>
      <c r="H15" s="141">
        <f>SUMIF(TOP!C:C,C15,TOP!I:I)</f>
        <v>0</v>
      </c>
      <c r="I15" s="141">
        <f>SUMIF(LEG!C:C,'Sum FEB'!C15,LEG!I:I)</f>
        <v>0</v>
      </c>
      <c r="J15" s="142">
        <f t="shared" si="2"/>
        <v>0</v>
      </c>
      <c r="K15" s="143">
        <f>SUMIFS(PSP!Y:Y,PSP!D:D,C15)</f>
        <v>0</v>
      </c>
      <c r="L15" s="142">
        <f t="shared" si="3"/>
        <v>0</v>
      </c>
    </row>
    <row r="16" spans="2:12" s="98" customFormat="1" ht="15" customHeight="1">
      <c r="B16" s="1">
        <v>5</v>
      </c>
      <c r="C16" s="1" t="s">
        <v>307</v>
      </c>
      <c r="D16" s="1" t="s">
        <v>1349</v>
      </c>
      <c r="E16" s="64">
        <f>SUMIFS(OFM!AJ:AJ,OFM!C:C,C16)</f>
        <v>17837.75</v>
      </c>
      <c r="F16" s="64">
        <f>SUMIFS(FAM!AL:AL,FAM!E:E,C16)</f>
        <v>0</v>
      </c>
      <c r="G16" s="68">
        <f>SUMIFS(B2S!L:L,B2S!C:C,C16)</f>
        <v>0</v>
      </c>
      <c r="H16" s="68">
        <f>SUMIF(TOP!C:C,C16,TOP!I:I)</f>
        <v>2577</v>
      </c>
      <c r="I16" s="68">
        <f>SUMIF(LEG!C:C,'Sum FEB'!C16,LEG!I:I)</f>
        <v>0</v>
      </c>
      <c r="J16" s="147">
        <f>SUM(E16:I16)</f>
        <v>20414.75</v>
      </c>
      <c r="K16" s="148">
        <f>SUMIFS(PSP!Y:Y,PSP!D:D,C16)</f>
        <v>6620</v>
      </c>
      <c r="L16" s="102">
        <f t="shared" si="3"/>
        <v>27034.75</v>
      </c>
    </row>
    <row r="17" spans="2:12" s="98" customFormat="1" ht="15" customHeight="1">
      <c r="B17" s="1">
        <v>6</v>
      </c>
      <c r="C17" s="1" t="s">
        <v>310</v>
      </c>
      <c r="D17" s="1" t="s">
        <v>1349</v>
      </c>
      <c r="E17" s="64">
        <f>SUMIFS(OFM!AJ:AJ,OFM!C:C,C17)</f>
        <v>0</v>
      </c>
      <c r="F17" s="64">
        <f>SUMIFS(FAM!AL:AL,FAM!E:E,C17)</f>
        <v>0</v>
      </c>
      <c r="G17" s="68">
        <f>SUMIFS(B2S!L:L,B2S!C:C,C17)</f>
        <v>0</v>
      </c>
      <c r="H17" s="68">
        <f>SUMIF(TOP!C:C,C17,TOP!I:I)</f>
        <v>2643</v>
      </c>
      <c r="I17" s="68">
        <f>SUMIF(LEG!C:C,'Sum FEB'!C17,LEG!I:I)</f>
        <v>0</v>
      </c>
      <c r="J17" s="147">
        <f t="shared" ref="J17:J26" si="4">SUM(E17:I17)</f>
        <v>2643</v>
      </c>
      <c r="K17" s="148">
        <f>SUMIFS(PSP!Y:Y,PSP!D:D,C17)</f>
        <v>752.5</v>
      </c>
      <c r="L17" s="102">
        <f t="shared" si="3"/>
        <v>3395.5</v>
      </c>
    </row>
    <row r="18" spans="2:12" s="98" customFormat="1" ht="15" customHeight="1">
      <c r="B18" s="1">
        <v>7</v>
      </c>
      <c r="C18" s="1" t="s">
        <v>545</v>
      </c>
      <c r="D18" s="1" t="s">
        <v>1349</v>
      </c>
      <c r="E18" s="64">
        <f>SUMIFS(OFM!AJ:AJ,OFM!C:C,C18)</f>
        <v>0</v>
      </c>
      <c r="F18" s="64">
        <f>SUMIFS(FAM!AL:AL,FAM!E:E,C18)</f>
        <v>0</v>
      </c>
      <c r="G18" s="68">
        <f>SUMIFS(B2S!L:L,B2S!C:C,C18)</f>
        <v>0</v>
      </c>
      <c r="H18" s="68">
        <f>SUMIF(TOP!C:C,C18,TOP!I:I)</f>
        <v>912.5</v>
      </c>
      <c r="I18" s="68">
        <f>SUMIF(LEG!C:C,'Sum FEB'!C18,LEG!I:I)</f>
        <v>0</v>
      </c>
      <c r="J18" s="147">
        <f t="shared" si="4"/>
        <v>912.5</v>
      </c>
      <c r="K18" s="148">
        <f>SUMIFS(PSP!Y:Y,PSP!D:D,C18)</f>
        <v>1206.25</v>
      </c>
      <c r="L18" s="102">
        <f t="shared" si="3"/>
        <v>2118.75</v>
      </c>
    </row>
    <row r="19" spans="2:12" s="98" customFormat="1" ht="15" customHeight="1">
      <c r="B19" s="1">
        <v>8</v>
      </c>
      <c r="C19" s="1" t="s">
        <v>125</v>
      </c>
      <c r="D19" s="1" t="s">
        <v>1349</v>
      </c>
      <c r="E19" s="64">
        <f>SUMIFS(OFM!AJ:AJ,OFM!C:C,C19)</f>
        <v>17828.5</v>
      </c>
      <c r="F19" s="64">
        <f>SUMIFS(FAM!AL:AL,FAM!E:E,C19)</f>
        <v>27878.75</v>
      </c>
      <c r="G19" s="68">
        <f>SUMIFS(B2S!L:L,B2S!C:C,C19)</f>
        <v>0</v>
      </c>
      <c r="H19" s="68">
        <f>SUMIF(TOP!C:C,C19,TOP!I:I)</f>
        <v>2311.5</v>
      </c>
      <c r="I19" s="68">
        <f>SUMIF(LEG!C:C,'Sum FEB'!C19,LEG!I:I)</f>
        <v>0</v>
      </c>
      <c r="J19" s="147">
        <f t="shared" si="4"/>
        <v>48018.75</v>
      </c>
      <c r="K19" s="148">
        <f>SUMIFS(PSP!Y:Y,PSP!D:D,C19)</f>
        <v>14371.25</v>
      </c>
      <c r="L19" s="102">
        <f t="shared" si="3"/>
        <v>62390</v>
      </c>
    </row>
    <row r="20" spans="2:12" s="98" customFormat="1" ht="15" customHeight="1">
      <c r="B20" s="1">
        <v>9</v>
      </c>
      <c r="C20" s="1" t="s">
        <v>364</v>
      </c>
      <c r="D20" s="1" t="s">
        <v>1349</v>
      </c>
      <c r="E20" s="64">
        <f>SUMIFS(OFM!AJ:AJ,OFM!C:C,C20)</f>
        <v>5659.5</v>
      </c>
      <c r="F20" s="64">
        <f>SUMIFS(FAM!AL:AL,FAM!E:E,C20)</f>
        <v>0</v>
      </c>
      <c r="G20" s="68">
        <f>SUMIFS(B2S!L:L,B2S!C:C,C20)</f>
        <v>0</v>
      </c>
      <c r="H20" s="68">
        <f>SUMIF(TOP!C:C,C20,TOP!I:I)</f>
        <v>0</v>
      </c>
      <c r="I20" s="68">
        <f>SUMIF(LEG!C:C,'Sum FEB'!C20,LEG!I:I)</f>
        <v>0</v>
      </c>
      <c r="J20" s="147">
        <f t="shared" si="4"/>
        <v>5659.5</v>
      </c>
      <c r="K20" s="148">
        <f>SUMIFS(PSP!Y:Y,PSP!D:D,C20)</f>
        <v>726.25</v>
      </c>
      <c r="L20" s="102">
        <f t="shared" si="3"/>
        <v>6385.75</v>
      </c>
    </row>
    <row r="21" spans="2:12" s="98" customFormat="1" ht="15" customHeight="1">
      <c r="B21" s="1">
        <v>10</v>
      </c>
      <c r="C21" s="1" t="s">
        <v>43</v>
      </c>
      <c r="D21" s="1" t="s">
        <v>1349</v>
      </c>
      <c r="E21" s="64">
        <f>SUMIFS(OFM!AJ:AJ,OFM!C:C,C21)</f>
        <v>9481.75</v>
      </c>
      <c r="F21" s="64">
        <f>SUMIFS(FAM!AL:AL,FAM!E:E,C21)</f>
        <v>0</v>
      </c>
      <c r="G21" s="68">
        <f>SUMIFS(B2S!L:L,B2S!C:C,C21)</f>
        <v>0</v>
      </c>
      <c r="H21" s="68">
        <f>SUMIF(TOP!C:C,C21,TOP!I:I)</f>
        <v>0</v>
      </c>
      <c r="I21" s="68">
        <f>SUMIF(LEG!C:C,'Sum FEB'!C21,LEG!I:I)</f>
        <v>0</v>
      </c>
      <c r="J21" s="147">
        <f t="shared" si="4"/>
        <v>9481.75</v>
      </c>
      <c r="K21" s="148">
        <f>SUMIFS(PSP!Y:Y,PSP!D:D,C21)</f>
        <v>1027.5</v>
      </c>
      <c r="L21" s="102">
        <f t="shared" si="3"/>
        <v>10509.25</v>
      </c>
    </row>
    <row r="22" spans="2:12" s="98" customFormat="1" ht="15" customHeight="1">
      <c r="B22" s="1">
        <v>11</v>
      </c>
      <c r="C22" s="1" t="s">
        <v>204</v>
      </c>
      <c r="D22" s="1" t="s">
        <v>1349</v>
      </c>
      <c r="E22" s="64">
        <f>SUMIFS(OFM!AJ:AJ,OFM!C:C,C22)</f>
        <v>0</v>
      </c>
      <c r="F22" s="64">
        <f>SUMIFS(FAM!AL:AL,FAM!E:E,C22)</f>
        <v>0</v>
      </c>
      <c r="G22" s="68">
        <f>SUMIFS(B2S!L:L,B2S!C:C,C22)</f>
        <v>0</v>
      </c>
      <c r="H22" s="68">
        <f>SUMIF(TOP!C:C,C22,TOP!I:I)</f>
        <v>2797.25</v>
      </c>
      <c r="I22" s="68">
        <f>SUMIF(LEG!C:C,'Sum FEB'!C22,LEG!I:I)</f>
        <v>0</v>
      </c>
      <c r="J22" s="147">
        <f t="shared" si="4"/>
        <v>2797.25</v>
      </c>
      <c r="K22" s="148">
        <f>SUMIFS(PSP!Y:Y,PSP!D:D,C22)</f>
        <v>4087.5</v>
      </c>
      <c r="L22" s="102">
        <f t="shared" si="3"/>
        <v>6884.75</v>
      </c>
    </row>
    <row r="23" spans="2:12" s="98" customFormat="1" ht="15" customHeight="1">
      <c r="B23" s="1">
        <v>12</v>
      </c>
      <c r="C23" s="1" t="s">
        <v>14</v>
      </c>
      <c r="D23" s="1" t="s">
        <v>1349</v>
      </c>
      <c r="E23" s="64">
        <f>SUMIFS(OFM!AJ:AJ,OFM!C:C,C23)</f>
        <v>3737.75</v>
      </c>
      <c r="F23" s="64">
        <f>SUMIFS(FAM!AL:AL,FAM!E:E,C23)</f>
        <v>0</v>
      </c>
      <c r="G23" s="68">
        <f>SUMIFS(B2S!L:L,B2S!C:C,C23)</f>
        <v>0</v>
      </c>
      <c r="H23" s="68">
        <f>SUMIF(TOP!C:C,C23,TOP!I:I)</f>
        <v>705.25</v>
      </c>
      <c r="I23" s="68">
        <f>SUMIF(LEG!C:C,'Sum FEB'!C23,LEG!I:I)</f>
        <v>0</v>
      </c>
      <c r="J23" s="147">
        <f t="shared" si="4"/>
        <v>4443</v>
      </c>
      <c r="K23" s="148">
        <f>SUMIFS(PSP!Y:Y,PSP!D:D,C23)</f>
        <v>7008.75</v>
      </c>
      <c r="L23" s="102">
        <f t="shared" si="3"/>
        <v>11451.75</v>
      </c>
    </row>
    <row r="24" spans="2:12" s="98" customFormat="1" ht="15" customHeight="1">
      <c r="B24" s="1">
        <v>13</v>
      </c>
      <c r="C24" s="1" t="s">
        <v>36</v>
      </c>
      <c r="D24" s="1" t="s">
        <v>1349</v>
      </c>
      <c r="E24" s="64">
        <f>SUMIFS(OFM!AJ:AJ,OFM!C:C,C24)</f>
        <v>0</v>
      </c>
      <c r="F24" s="64">
        <f>SUMIFS(FAM!AL:AL,FAM!E:E,C24)</f>
        <v>0</v>
      </c>
      <c r="G24" s="68">
        <f>SUMIFS(B2S!L:L,B2S!C:C,C24)</f>
        <v>0</v>
      </c>
      <c r="H24" s="68">
        <f>SUMIF(TOP!C:C,C24,TOP!I:I)</f>
        <v>0</v>
      </c>
      <c r="I24" s="68">
        <f>SUMIF(LEG!C:C,'Sum FEB'!C24,LEG!I:I)</f>
        <v>0</v>
      </c>
      <c r="J24" s="147">
        <f t="shared" si="4"/>
        <v>0</v>
      </c>
      <c r="K24" s="148">
        <f>SUMIFS(PSP!Y:Y,PSP!D:D,C24)</f>
        <v>8527.5</v>
      </c>
      <c r="L24" s="102">
        <f t="shared" si="3"/>
        <v>8527.5</v>
      </c>
    </row>
    <row r="25" spans="2:12" s="98" customFormat="1" ht="15" customHeight="1">
      <c r="B25" s="1">
        <v>14</v>
      </c>
      <c r="C25" s="1" t="s">
        <v>23</v>
      </c>
      <c r="D25" s="1" t="s">
        <v>1349</v>
      </c>
      <c r="E25" s="64">
        <f>SUMIFS(OFM!AJ:AJ,OFM!C:C,C25)</f>
        <v>38109.75</v>
      </c>
      <c r="F25" s="64">
        <f>SUMIFS(FAM!AL:AL,FAM!E:E,C25)</f>
        <v>23667.5</v>
      </c>
      <c r="G25" s="68">
        <f>SUMIFS(B2S!L:L,B2S!C:C,C25)</f>
        <v>0</v>
      </c>
      <c r="H25" s="68">
        <f>SUMIF(TOP!C:C,C25,TOP!I:I)</f>
        <v>0</v>
      </c>
      <c r="I25" s="68">
        <f>SUMIF(LEG!C:C,'Sum FEB'!C25,LEG!I:I)</f>
        <v>0</v>
      </c>
      <c r="J25" s="147">
        <f t="shared" si="4"/>
        <v>61777.25</v>
      </c>
      <c r="K25" s="148">
        <f>SUMIFS(PSP!Y:Y,PSP!D:D,C25)</f>
        <v>59278.75</v>
      </c>
      <c r="L25" s="102">
        <f t="shared" si="3"/>
        <v>121056</v>
      </c>
    </row>
    <row r="26" spans="2:12" s="98" customFormat="1" ht="12.75">
      <c r="B26" s="1">
        <v>15</v>
      </c>
      <c r="C26" s="1" t="s">
        <v>38</v>
      </c>
      <c r="D26" s="1" t="s">
        <v>1349</v>
      </c>
      <c r="E26" s="64">
        <f>SUMIFS(OFM!AJ:AJ,OFM!C:C,C26)</f>
        <v>0</v>
      </c>
      <c r="F26" s="64">
        <f>SUMIFS(FAM!AL:AL,FAM!E:E,C26)</f>
        <v>0</v>
      </c>
      <c r="G26" s="68">
        <f>SUMIFS(B2S!L:L,B2S!C:C,C26)</f>
        <v>0</v>
      </c>
      <c r="H26" s="68">
        <f>SUMIF(TOP!C:C,C26,TOP!I:I)</f>
        <v>0</v>
      </c>
      <c r="I26" s="68">
        <f>SUMIF(LEG!C:C,'Sum FEB'!C26,LEG!I:I)</f>
        <v>0</v>
      </c>
      <c r="J26" s="147">
        <f t="shared" si="4"/>
        <v>0</v>
      </c>
      <c r="K26" s="148">
        <f>SUMIFS(PSP!Y:Y,PSP!D:D,C26)</f>
        <v>12906.25</v>
      </c>
      <c r="L26" s="102">
        <f t="shared" si="3"/>
        <v>12906.25</v>
      </c>
    </row>
    <row r="27" spans="2:12" ht="12.75" hidden="1">
      <c r="B27" s="139">
        <v>16</v>
      </c>
      <c r="C27" s="139" t="s">
        <v>931</v>
      </c>
      <c r="D27" s="139" t="s">
        <v>1038</v>
      </c>
      <c r="E27" s="140">
        <f>SUMIFS(OFM!AJ:AJ,OFM!C:C,C27)</f>
        <v>0</v>
      </c>
      <c r="F27" s="140">
        <f>SUMIFS(FAM!AL:AL,FAM!E:E,C27)</f>
        <v>0</v>
      </c>
      <c r="G27" s="141">
        <f>SUMIFS(B2S!L:L,B2S!C:C,C27)</f>
        <v>0</v>
      </c>
      <c r="H27" s="141">
        <f>SUMIF(TOP!C:C,C27,TOP!I:I)</f>
        <v>0</v>
      </c>
      <c r="I27" s="141">
        <f>SUMIF(LEG!C:C,'Sum FEB'!C27,LEG!I:I)</f>
        <v>0</v>
      </c>
      <c r="J27" s="142">
        <f t="shared" si="2"/>
        <v>0</v>
      </c>
      <c r="K27" s="143">
        <f>SUMIFS(PSP!Y:Y,PSP!D:D,C27)</f>
        <v>0</v>
      </c>
      <c r="L27" s="142">
        <f t="shared" si="3"/>
        <v>0</v>
      </c>
    </row>
    <row r="28" spans="2:12" s="93" customFormat="1" ht="15" hidden="1" customHeight="1">
      <c r="B28" s="139">
        <v>17</v>
      </c>
      <c r="C28" s="139" t="s">
        <v>32</v>
      </c>
      <c r="D28" s="139" t="s">
        <v>1038</v>
      </c>
      <c r="E28" s="140">
        <f>SUMIFS(OFM!AJ:AJ,OFM!C:C,C28)</f>
        <v>0</v>
      </c>
      <c r="F28" s="140">
        <f>SUMIFS(FAM!AL:AL,FAM!E:E,C28)</f>
        <v>0</v>
      </c>
      <c r="G28" s="141">
        <f>SUMIFS(B2S!L:L,B2S!C:C,C28)</f>
        <v>0</v>
      </c>
      <c r="H28" s="141">
        <f>SUMIF(TOP!C:C,C28,TOP!I:I)</f>
        <v>0</v>
      </c>
      <c r="I28" s="141">
        <f>SUMIF(LEG!C:C,'Sum FEB'!C28,LEG!I:I)</f>
        <v>0</v>
      </c>
      <c r="J28" s="142">
        <f t="shared" si="2"/>
        <v>0</v>
      </c>
      <c r="K28" s="143">
        <f>SUMIFS(PSP!Y:Y,PSP!D:D,C28)</f>
        <v>0</v>
      </c>
      <c r="L28" s="142">
        <f t="shared" si="3"/>
        <v>0</v>
      </c>
    </row>
    <row r="29" spans="2:12" s="98" customFormat="1" ht="15" customHeight="1">
      <c r="B29" s="1">
        <v>18</v>
      </c>
      <c r="C29" s="1" t="s">
        <v>148</v>
      </c>
      <c r="D29" s="1" t="s">
        <v>1349</v>
      </c>
      <c r="E29" s="64">
        <f>SUMIFS(OFM!AJ:AJ,OFM!C:C,C29)</f>
        <v>0</v>
      </c>
      <c r="F29" s="64">
        <f>SUMIFS(FAM!AL:AL,FAM!E:E,C29)</f>
        <v>2784.5</v>
      </c>
      <c r="G29" s="68">
        <f>SUMIFS(B2S!L:L,B2S!C:C,C29)</f>
        <v>0</v>
      </c>
      <c r="H29" s="68">
        <f>SUMIF(TOP!C:C,C29,TOP!I:I)</f>
        <v>2547</v>
      </c>
      <c r="I29" s="68">
        <f>SUMIF(LEG!C:C,'Sum FEB'!C29,LEG!I:I)</f>
        <v>0</v>
      </c>
      <c r="J29" s="147">
        <f t="shared" ref="J29:J50" si="5">SUM(E29:I29)</f>
        <v>5331.5</v>
      </c>
      <c r="K29" s="148">
        <f>SUMIFS(PSP!Y:Y,PSP!D:D,C29)</f>
        <v>25031.25</v>
      </c>
      <c r="L29" s="102">
        <f t="shared" si="3"/>
        <v>30362.75</v>
      </c>
    </row>
    <row r="30" spans="2:12" s="98" customFormat="1" ht="15" customHeight="1">
      <c r="B30" s="1">
        <v>19</v>
      </c>
      <c r="C30" s="1" t="s">
        <v>19</v>
      </c>
      <c r="D30" s="1" t="s">
        <v>1349</v>
      </c>
      <c r="E30" s="64">
        <f>SUMIFS(OFM!AJ:AJ,OFM!C:C,C30)</f>
        <v>0</v>
      </c>
      <c r="F30" s="64">
        <f>SUMIFS(FAM!AL:AL,FAM!E:E,C30)</f>
        <v>22150.75</v>
      </c>
      <c r="G30" s="68">
        <f>SUMIFS(B2S!L:L,B2S!C:C,C30)</f>
        <v>0</v>
      </c>
      <c r="H30" s="68">
        <f>SUMIF(TOP!C:C,C30,TOP!I:I)</f>
        <v>5497</v>
      </c>
      <c r="I30" s="68">
        <f>SUMIF(LEG!C:C,'Sum FEB'!C30,LEG!I:I)</f>
        <v>0</v>
      </c>
      <c r="J30" s="147">
        <f t="shared" si="5"/>
        <v>27647.75</v>
      </c>
      <c r="K30" s="148">
        <f>SUMIFS(PSP!Y:Y,PSP!D:D,C30)</f>
        <v>27051</v>
      </c>
      <c r="L30" s="102">
        <f t="shared" si="3"/>
        <v>54698.75</v>
      </c>
    </row>
    <row r="31" spans="2:12" s="98" customFormat="1" ht="15" customHeight="1">
      <c r="B31" s="1">
        <v>20</v>
      </c>
      <c r="C31" s="1" t="s">
        <v>29</v>
      </c>
      <c r="D31" s="1" t="s">
        <v>1349</v>
      </c>
      <c r="E31" s="64">
        <f>SUMIFS(OFM!AJ:AJ,OFM!C:C,C31)</f>
        <v>28788</v>
      </c>
      <c r="F31" s="64">
        <f>SUMIFS(FAM!AL:AL,FAM!E:E,C31)</f>
        <v>6949</v>
      </c>
      <c r="G31" s="68">
        <f>SUMIFS(B2S!L:L,B2S!C:C,C31)</f>
        <v>0</v>
      </c>
      <c r="H31" s="68">
        <f>SUMIF(TOP!C:C,C31,TOP!I:I)</f>
        <v>0</v>
      </c>
      <c r="I31" s="68">
        <f>SUMIF(LEG!C:C,'Sum FEB'!C31,LEG!I:I)</f>
        <v>0</v>
      </c>
      <c r="J31" s="147">
        <f t="shared" si="5"/>
        <v>35737</v>
      </c>
      <c r="K31" s="148">
        <f>SUMIFS(PSP!Y:Y,PSP!D:D,C31)</f>
        <v>28515</v>
      </c>
      <c r="L31" s="102">
        <f t="shared" si="3"/>
        <v>64252</v>
      </c>
    </row>
    <row r="32" spans="2:12" s="98" customFormat="1" ht="15" customHeight="1">
      <c r="B32" s="1">
        <v>21</v>
      </c>
      <c r="C32" s="1" t="s">
        <v>3</v>
      </c>
      <c r="D32" s="1" t="s">
        <v>1349</v>
      </c>
      <c r="E32" s="64">
        <f>SUMIFS(OFM!AJ:AJ,OFM!C:C,C32)</f>
        <v>50611</v>
      </c>
      <c r="F32" s="64">
        <f>SUMIFS(FAM!AL:AL,FAM!E:E,C32)</f>
        <v>14549.5</v>
      </c>
      <c r="G32" s="68">
        <f>SUMIFS(B2S!L:L,B2S!C:C,C32)</f>
        <v>0</v>
      </c>
      <c r="H32" s="68">
        <f>SUMIF(TOP!C:C,C32,TOP!I:I)</f>
        <v>0</v>
      </c>
      <c r="I32" s="68">
        <f>SUMIF(LEG!C:C,'Sum FEB'!C32,LEG!I:I)</f>
        <v>0</v>
      </c>
      <c r="J32" s="147">
        <f t="shared" si="5"/>
        <v>65160.5</v>
      </c>
      <c r="K32" s="148">
        <f>SUMIFS(PSP!Y:Y,PSP!D:D,C32)</f>
        <v>2515</v>
      </c>
      <c r="L32" s="102">
        <f t="shared" si="3"/>
        <v>67675.5</v>
      </c>
    </row>
    <row r="33" spans="2:12" s="98" customFormat="1" ht="15" customHeight="1">
      <c r="B33" s="1">
        <v>22</v>
      </c>
      <c r="C33" s="1" t="s">
        <v>383</v>
      </c>
      <c r="D33" s="1" t="s">
        <v>1349</v>
      </c>
      <c r="E33" s="64">
        <f>SUMIFS(OFM!AJ:AJ,OFM!C:C,C33)</f>
        <v>0</v>
      </c>
      <c r="F33" s="64">
        <f>SUMIFS(FAM!AL:AL,FAM!E:E,C33)</f>
        <v>0</v>
      </c>
      <c r="G33" s="68">
        <f>SUMIFS(B2S!L:L,B2S!C:C,C33)</f>
        <v>0</v>
      </c>
      <c r="H33" s="68">
        <f>SUMIF(TOP!C:C,C33,TOP!I:I)</f>
        <v>0</v>
      </c>
      <c r="I33" s="68">
        <f>SUMIF(LEG!C:C,'Sum FEB'!C33,LEG!I:I)</f>
        <v>0</v>
      </c>
      <c r="J33" s="147">
        <f t="shared" si="5"/>
        <v>0</v>
      </c>
      <c r="K33" s="148">
        <f>SUMIFS(PSP!Y:Y,PSP!D:D,C33)</f>
        <v>263.75</v>
      </c>
      <c r="L33" s="102">
        <f t="shared" si="3"/>
        <v>263.75</v>
      </c>
    </row>
    <row r="34" spans="2:12" s="98" customFormat="1" ht="15" customHeight="1">
      <c r="B34" s="1">
        <v>23</v>
      </c>
      <c r="C34" s="1" t="s">
        <v>341</v>
      </c>
      <c r="D34" s="1" t="s">
        <v>1349</v>
      </c>
      <c r="E34" s="64">
        <f>SUMIFS(OFM!AJ:AJ,OFM!C:C,C34)</f>
        <v>0</v>
      </c>
      <c r="F34" s="64">
        <f>SUMIFS(FAM!AL:AL,FAM!E:E,C34)</f>
        <v>0</v>
      </c>
      <c r="G34" s="68">
        <f>SUMIFS(B2S!L:L,B2S!C:C,C34)</f>
        <v>0</v>
      </c>
      <c r="H34" s="68">
        <f>SUMIF(TOP!C:C,C34,TOP!I:I)</f>
        <v>738.25</v>
      </c>
      <c r="I34" s="68">
        <f>SUMIF(LEG!C:C,'Sum FEB'!C34,LEG!I:I)</f>
        <v>0</v>
      </c>
      <c r="J34" s="147">
        <f t="shared" si="5"/>
        <v>738.25</v>
      </c>
      <c r="K34" s="148">
        <f>SUMIFS(PSP!Y:Y,PSP!D:D,C34)</f>
        <v>4640</v>
      </c>
      <c r="L34" s="102">
        <f t="shared" si="3"/>
        <v>5378.25</v>
      </c>
    </row>
    <row r="35" spans="2:12" s="98" customFormat="1" ht="15" customHeight="1">
      <c r="B35" s="1">
        <v>24</v>
      </c>
      <c r="C35" s="1" t="s">
        <v>34</v>
      </c>
      <c r="D35" s="1" t="s">
        <v>1349</v>
      </c>
      <c r="E35" s="64">
        <f>SUMIFS(OFM!AJ:AJ,OFM!C:C,C35)</f>
        <v>4811.5</v>
      </c>
      <c r="F35" s="64">
        <f>SUMIFS(FAM!AL:AL,FAM!E:E,C35)</f>
        <v>0</v>
      </c>
      <c r="G35" s="68">
        <f>SUMIFS(B2S!L:L,B2S!C:C,C35)</f>
        <v>0</v>
      </c>
      <c r="H35" s="68">
        <f>SUMIF(TOP!C:C,C35,TOP!I:I)</f>
        <v>0</v>
      </c>
      <c r="I35" s="68">
        <f>SUMIF(LEG!C:C,'Sum FEB'!C35,LEG!I:I)</f>
        <v>0</v>
      </c>
      <c r="J35" s="147">
        <f t="shared" si="5"/>
        <v>4811.5</v>
      </c>
      <c r="K35" s="148">
        <f>SUMIFS(PSP!Y:Y,PSP!D:D,C35)</f>
        <v>14888.75</v>
      </c>
      <c r="L35" s="102">
        <f t="shared" si="3"/>
        <v>19700.25</v>
      </c>
    </row>
    <row r="36" spans="2:12" s="98" customFormat="1" ht="15" customHeight="1">
      <c r="B36" s="1">
        <v>25</v>
      </c>
      <c r="C36" s="1" t="s">
        <v>12</v>
      </c>
      <c r="D36" s="1" t="s">
        <v>1349</v>
      </c>
      <c r="E36" s="64">
        <f>SUMIFS(OFM!AJ:AJ,OFM!C:C,C36)</f>
        <v>7983.5</v>
      </c>
      <c r="F36" s="64">
        <f>SUMIFS(FAM!AL:AL,FAM!E:E,C36)</f>
        <v>6978.5</v>
      </c>
      <c r="G36" s="68">
        <f>SUMIFS(B2S!L:L,B2S!C:C,C36)</f>
        <v>0</v>
      </c>
      <c r="H36" s="68">
        <f>SUMIF(TOP!C:C,C36,TOP!I:I)</f>
        <v>0</v>
      </c>
      <c r="I36" s="68">
        <f>SUMIF(LEG!C:C,'Sum FEB'!C36,LEG!I:I)</f>
        <v>0</v>
      </c>
      <c r="J36" s="147">
        <f t="shared" si="5"/>
        <v>14962</v>
      </c>
      <c r="K36" s="148">
        <f>SUMIFS(PSP!Y:Y,PSP!D:D,C36)</f>
        <v>27327.5</v>
      </c>
      <c r="L36" s="102">
        <f t="shared" si="3"/>
        <v>42289.5</v>
      </c>
    </row>
    <row r="37" spans="2:12" s="98" customFormat="1" ht="15" customHeight="1">
      <c r="B37" s="1">
        <v>26</v>
      </c>
      <c r="C37" s="1" t="s">
        <v>130</v>
      </c>
      <c r="D37" s="1" t="s">
        <v>1349</v>
      </c>
      <c r="E37" s="64">
        <f>SUMIFS(OFM!AJ:AJ,OFM!C:C,C37)</f>
        <v>0</v>
      </c>
      <c r="F37" s="64">
        <f>SUMIFS(FAM!AL:AL,FAM!E:E,C37)</f>
        <v>8542.75</v>
      </c>
      <c r="G37" s="68">
        <f>SUMIFS(B2S!L:L,B2S!C:C,C37)</f>
        <v>0</v>
      </c>
      <c r="H37" s="68">
        <f>SUMIF(TOP!C:C,C37,TOP!I:I)</f>
        <v>0</v>
      </c>
      <c r="I37" s="68">
        <f>SUMIF(LEG!C:C,'Sum FEB'!C37,LEG!I:I)</f>
        <v>0</v>
      </c>
      <c r="J37" s="147">
        <f t="shared" si="5"/>
        <v>8542.75</v>
      </c>
      <c r="K37" s="148">
        <f>SUMIFS(PSP!Y:Y,PSP!D:D,C37)</f>
        <v>21266.25</v>
      </c>
      <c r="L37" s="102">
        <f t="shared" si="3"/>
        <v>29809</v>
      </c>
    </row>
    <row r="38" spans="2:12" s="98" customFormat="1" ht="15" customHeight="1">
      <c r="B38" s="1">
        <v>27</v>
      </c>
      <c r="C38" s="1" t="s">
        <v>932</v>
      </c>
      <c r="D38" s="1" t="s">
        <v>1349</v>
      </c>
      <c r="E38" s="64">
        <f>SUMIFS(OFM!AJ:AJ,OFM!C:C,C38)</f>
        <v>2219.75</v>
      </c>
      <c r="F38" s="64">
        <f>SUMIFS(FAM!AL:AL,FAM!E:E,C38)</f>
        <v>0</v>
      </c>
      <c r="G38" s="68">
        <f>SUMIFS(B2S!L:L,B2S!C:C,C38)</f>
        <v>0</v>
      </c>
      <c r="H38" s="68">
        <f>SUMIF(TOP!C:C,C38,TOP!I:I)</f>
        <v>0</v>
      </c>
      <c r="I38" s="68">
        <f>SUMIF(LEG!C:C,'Sum FEB'!C38,LEG!I:I)</f>
        <v>0</v>
      </c>
      <c r="J38" s="147">
        <f t="shared" si="5"/>
        <v>2219.75</v>
      </c>
      <c r="K38" s="148">
        <f>SUMIFS(PSP!Y:Y,PSP!D:D,C38)</f>
        <v>0</v>
      </c>
      <c r="L38" s="102">
        <f t="shared" si="3"/>
        <v>2219.75</v>
      </c>
    </row>
    <row r="39" spans="2:12" s="98" customFormat="1" ht="15" customHeight="1">
      <c r="B39" s="1">
        <v>28</v>
      </c>
      <c r="C39" s="1" t="s">
        <v>84</v>
      </c>
      <c r="D39" s="1" t="s">
        <v>1349</v>
      </c>
      <c r="E39" s="64">
        <f>SUMIFS(OFM!AJ:AJ,OFM!C:C,C39)</f>
        <v>0</v>
      </c>
      <c r="F39" s="64">
        <f>SUMIFS(FAM!AL:AL,FAM!E:E,C39)</f>
        <v>5433</v>
      </c>
      <c r="G39" s="68">
        <f>SUMIFS(B2S!L:L,B2S!C:C,C39)</f>
        <v>0</v>
      </c>
      <c r="H39" s="68">
        <f>SUMIF(TOP!C:C,C39,TOP!I:I)</f>
        <v>2617.75</v>
      </c>
      <c r="I39" s="68">
        <f>SUMIF(LEG!C:C,'Sum FEB'!C39,LEG!I:I)</f>
        <v>0</v>
      </c>
      <c r="J39" s="147">
        <f t="shared" si="5"/>
        <v>8050.75</v>
      </c>
      <c r="K39" s="148">
        <f>SUMIFS(PSP!Y:Y,PSP!D:D,C39)</f>
        <v>5147.5</v>
      </c>
      <c r="L39" s="102">
        <f t="shared" si="3"/>
        <v>13198.25</v>
      </c>
    </row>
    <row r="40" spans="2:12" s="98" customFormat="1" ht="15" customHeight="1">
      <c r="B40" s="1">
        <v>29</v>
      </c>
      <c r="C40" s="1" t="s">
        <v>216</v>
      </c>
      <c r="D40" s="1" t="s">
        <v>1349</v>
      </c>
      <c r="E40" s="64">
        <f>SUMIFS(OFM!AJ:AJ,OFM!C:C,C40)</f>
        <v>0</v>
      </c>
      <c r="F40" s="64">
        <f>SUMIFS(FAM!AL:AL,FAM!E:E,C40)</f>
        <v>0</v>
      </c>
      <c r="G40" s="68">
        <f>SUMIFS(B2S!L:L,B2S!C:C,C40)</f>
        <v>0</v>
      </c>
      <c r="H40" s="68">
        <f>SUMIF(TOP!C:C,C40,TOP!I:I)</f>
        <v>3053</v>
      </c>
      <c r="I40" s="68">
        <f>SUMIF(LEG!C:C,'Sum FEB'!C40,LEG!I:I)</f>
        <v>0</v>
      </c>
      <c r="J40" s="147">
        <f t="shared" si="5"/>
        <v>3053</v>
      </c>
      <c r="K40" s="148">
        <f>SUMIFS(PSP!Y:Y,PSP!D:D,C40)</f>
        <v>0</v>
      </c>
      <c r="L40" s="102">
        <f t="shared" si="3"/>
        <v>3053</v>
      </c>
    </row>
    <row r="41" spans="2:12" s="98" customFormat="1" ht="15" customHeight="1">
      <c r="B41" s="1">
        <v>30</v>
      </c>
      <c r="C41" s="1" t="s">
        <v>25</v>
      </c>
      <c r="D41" s="1" t="s">
        <v>1349</v>
      </c>
      <c r="E41" s="64">
        <f>SUMIFS(OFM!AJ:AJ,OFM!C:C,C41)</f>
        <v>6402.5</v>
      </c>
      <c r="F41" s="64">
        <f>SUMIFS(FAM!AL:AL,FAM!E:E,C41)</f>
        <v>0</v>
      </c>
      <c r="G41" s="68">
        <f>SUMIFS(B2S!L:L,B2S!C:C,C41)</f>
        <v>0</v>
      </c>
      <c r="H41" s="68">
        <f>SUMIF(TOP!C:C,C41,TOP!I:I)</f>
        <v>0</v>
      </c>
      <c r="I41" s="68">
        <f>SUMIF(LEG!C:C,'Sum FEB'!C41,LEG!I:I)</f>
        <v>0</v>
      </c>
      <c r="J41" s="147">
        <f t="shared" si="5"/>
        <v>6402.5</v>
      </c>
      <c r="K41" s="148">
        <f>SUMIFS(PSP!Y:Y,PSP!D:D,C41)</f>
        <v>9938.75</v>
      </c>
      <c r="L41" s="102">
        <f t="shared" si="3"/>
        <v>16341.25</v>
      </c>
    </row>
    <row r="42" spans="2:12" s="98" customFormat="1" ht="15" customHeight="1">
      <c r="B42" s="1">
        <v>31</v>
      </c>
      <c r="C42" s="1" t="s">
        <v>284</v>
      </c>
      <c r="D42" s="1" t="s">
        <v>1349</v>
      </c>
      <c r="E42" s="64">
        <f>SUMIFS(OFM!AJ:AJ,OFM!C:C,C42)</f>
        <v>9952.25</v>
      </c>
      <c r="F42" s="64">
        <f>SUMIFS(FAM!AL:AL,FAM!E:E,C42)</f>
        <v>0</v>
      </c>
      <c r="G42" s="68">
        <f>SUMIFS(B2S!L:L,B2S!C:C,C42)</f>
        <v>0</v>
      </c>
      <c r="H42" s="68">
        <f>SUMIF(TOP!C:C,C42,TOP!I:I)</f>
        <v>0</v>
      </c>
      <c r="I42" s="68">
        <f>SUMIF(LEG!C:C,'Sum FEB'!C42,LEG!I:I)</f>
        <v>0</v>
      </c>
      <c r="J42" s="147">
        <f t="shared" si="5"/>
        <v>9952.25</v>
      </c>
      <c r="K42" s="148">
        <f>SUMIFS(PSP!Y:Y,PSP!D:D,C42)</f>
        <v>8407.5</v>
      </c>
      <c r="L42" s="102">
        <f t="shared" ref="L42:L73" si="6">SUM(J42:K42)</f>
        <v>18359.75</v>
      </c>
    </row>
    <row r="43" spans="2:12" s="98" customFormat="1" ht="15" customHeight="1">
      <c r="B43" s="1">
        <v>32</v>
      </c>
      <c r="C43" s="1" t="s">
        <v>501</v>
      </c>
      <c r="D43" s="1" t="s">
        <v>1349</v>
      </c>
      <c r="E43" s="64">
        <f>SUMIFS(OFM!AJ:AJ,OFM!C:C,C43)</f>
        <v>8869</v>
      </c>
      <c r="F43" s="64">
        <f>SUMIFS(FAM!AL:AL,FAM!E:E,C43)</f>
        <v>0</v>
      </c>
      <c r="G43" s="68">
        <f>SUMIFS(B2S!L:L,B2S!C:C,C43)</f>
        <v>0</v>
      </c>
      <c r="H43" s="68">
        <f>SUMIF(TOP!C:C,C43,TOP!I:I)</f>
        <v>0</v>
      </c>
      <c r="I43" s="68">
        <f>SUMIF(LEG!C:C,'Sum FEB'!C43,LEG!I:I)</f>
        <v>0</v>
      </c>
      <c r="J43" s="147">
        <f t="shared" si="5"/>
        <v>8869</v>
      </c>
      <c r="K43" s="148">
        <f>SUMIFS(PSP!Y:Y,PSP!D:D,C43)</f>
        <v>1433.75</v>
      </c>
      <c r="L43" s="102">
        <f t="shared" si="6"/>
        <v>10302.75</v>
      </c>
    </row>
    <row r="44" spans="2:12" s="98" customFormat="1" ht="15" customHeight="1">
      <c r="B44" s="1">
        <v>33</v>
      </c>
      <c r="C44" s="1" t="s">
        <v>602</v>
      </c>
      <c r="D44" s="1" t="s">
        <v>1349</v>
      </c>
      <c r="E44" s="64">
        <f>SUMIFS(OFM!AJ:AJ,OFM!C:C,C44)</f>
        <v>0</v>
      </c>
      <c r="F44" s="64">
        <f>SUMIFS(FAM!AL:AL,FAM!E:E,C44)</f>
        <v>0</v>
      </c>
      <c r="G44" s="68">
        <f>SUMIFS(B2S!L:L,B2S!C:C,C44)</f>
        <v>0</v>
      </c>
      <c r="H44" s="68">
        <f>SUMIF(TOP!C:C,C44,TOP!I:I)</f>
        <v>0</v>
      </c>
      <c r="I44" s="68">
        <f>SUMIF(LEG!C:C,'Sum FEB'!C44,LEG!I:I)</f>
        <v>0</v>
      </c>
      <c r="J44" s="147">
        <f t="shared" si="5"/>
        <v>0</v>
      </c>
      <c r="K44" s="148">
        <f>SUMIFS(PSP!Y:Y,PSP!D:D,C44)</f>
        <v>668.75</v>
      </c>
      <c r="L44" s="102">
        <f t="shared" si="6"/>
        <v>668.75</v>
      </c>
    </row>
    <row r="45" spans="2:12" s="98" customFormat="1" ht="15" customHeight="1">
      <c r="B45" s="1">
        <v>34</v>
      </c>
      <c r="C45" s="1" t="s">
        <v>463</v>
      </c>
      <c r="D45" s="1" t="s">
        <v>1349</v>
      </c>
      <c r="E45" s="64">
        <f>SUMIFS(OFM!AJ:AJ,OFM!C:C,C45)</f>
        <v>0</v>
      </c>
      <c r="F45" s="64">
        <f>SUMIFS(FAM!AL:AL,FAM!E:E,C45)</f>
        <v>0</v>
      </c>
      <c r="G45" s="68">
        <f>SUMIFS(B2S!L:L,B2S!C:C,C45)</f>
        <v>0</v>
      </c>
      <c r="H45" s="68">
        <f>SUMIF(TOP!C:C,C45,TOP!I:I)</f>
        <v>0</v>
      </c>
      <c r="I45" s="68">
        <f>SUMIF(LEG!C:C,'Sum FEB'!C45,LEG!I:I)</f>
        <v>0</v>
      </c>
      <c r="J45" s="147">
        <f t="shared" si="5"/>
        <v>0</v>
      </c>
      <c r="K45" s="148">
        <f>SUMIFS(PSP!Y:Y,PSP!D:D,C45)</f>
        <v>15736.25</v>
      </c>
      <c r="L45" s="102">
        <f t="shared" si="6"/>
        <v>15736.25</v>
      </c>
    </row>
    <row r="46" spans="2:12" s="98" customFormat="1" ht="15" customHeight="1">
      <c r="B46" s="1">
        <v>35</v>
      </c>
      <c r="C46" s="1" t="s">
        <v>313</v>
      </c>
      <c r="D46" s="1" t="s">
        <v>1349</v>
      </c>
      <c r="E46" s="64">
        <f>SUMIFS(OFM!AJ:AJ,OFM!C:C,C46)</f>
        <v>45499.25</v>
      </c>
      <c r="F46" s="64">
        <f>SUMIFS(FAM!AL:AL,FAM!E:E,C46)</f>
        <v>7874.75</v>
      </c>
      <c r="G46" s="68">
        <f>SUMIFS(B2S!L:L,B2S!C:C,C46)</f>
        <v>0</v>
      </c>
      <c r="H46" s="68">
        <f>SUMIF(TOP!C:C,C46,TOP!I:I)</f>
        <v>0</v>
      </c>
      <c r="I46" s="68">
        <f>SUMIF(LEG!C:C,'Sum FEB'!C46,LEG!I:I)</f>
        <v>1860.5</v>
      </c>
      <c r="J46" s="147">
        <f t="shared" si="5"/>
        <v>55234.5</v>
      </c>
      <c r="K46" s="148">
        <f>SUMIFS(PSP!Y:Y,PSP!D:D,C46)</f>
        <v>1163.75</v>
      </c>
      <c r="L46" s="102">
        <f t="shared" si="6"/>
        <v>56398.25</v>
      </c>
    </row>
    <row r="47" spans="2:12" s="98" customFormat="1" ht="15" customHeight="1">
      <c r="B47" s="1">
        <v>36</v>
      </c>
      <c r="C47" s="1" t="s">
        <v>552</v>
      </c>
      <c r="D47" s="1" t="s">
        <v>1349</v>
      </c>
      <c r="E47" s="64">
        <f>SUMIFS(OFM!AJ:AJ,OFM!C:C,C47)</f>
        <v>0</v>
      </c>
      <c r="F47" s="64">
        <f>SUMIFS(FAM!AL:AL,FAM!E:E,C47)</f>
        <v>16442.75</v>
      </c>
      <c r="G47" s="68">
        <f>SUMIFS(B2S!L:L,B2S!C:C,C47)</f>
        <v>9069.5</v>
      </c>
      <c r="H47" s="68">
        <f>SUMIF(TOP!C:C,C47,TOP!I:I)</f>
        <v>1428.75</v>
      </c>
      <c r="I47" s="68">
        <f>SUMIF(LEG!C:C,'Sum FEB'!C47,LEG!I:I)</f>
        <v>0</v>
      </c>
      <c r="J47" s="147">
        <f t="shared" si="5"/>
        <v>26941</v>
      </c>
      <c r="K47" s="148">
        <f>SUMIFS(PSP!Y:Y,PSP!D:D,C47)</f>
        <v>810</v>
      </c>
      <c r="L47" s="102">
        <f t="shared" si="6"/>
        <v>27751</v>
      </c>
    </row>
    <row r="48" spans="2:12" s="98" customFormat="1" ht="15" customHeight="1">
      <c r="B48" s="1">
        <v>37</v>
      </c>
      <c r="C48" s="1" t="s">
        <v>512</v>
      </c>
      <c r="D48" s="1" t="s">
        <v>1349</v>
      </c>
      <c r="E48" s="64">
        <f>SUMIFS(OFM!AJ:AJ,OFM!C:C,C48)</f>
        <v>0</v>
      </c>
      <c r="F48" s="64">
        <f>SUMIFS(FAM!AL:AL,FAM!E:E,C48)</f>
        <v>0</v>
      </c>
      <c r="G48" s="68">
        <f>SUMIFS(B2S!L:L,B2S!C:C,C48)</f>
        <v>0</v>
      </c>
      <c r="H48" s="68">
        <f>SUMIF(TOP!C:C,C48,TOP!I:I)</f>
        <v>645.25</v>
      </c>
      <c r="I48" s="68">
        <f>SUMIF(LEG!C:C,'Sum FEB'!C48,LEG!I:I)</f>
        <v>0</v>
      </c>
      <c r="J48" s="147">
        <f t="shared" si="5"/>
        <v>645.25</v>
      </c>
      <c r="K48" s="148">
        <f>SUMIFS(PSP!Y:Y,PSP!D:D,C48)</f>
        <v>133.75</v>
      </c>
      <c r="L48" s="102">
        <f t="shared" si="6"/>
        <v>779</v>
      </c>
    </row>
    <row r="49" spans="2:12" s="98" customFormat="1" ht="15" customHeight="1">
      <c r="B49" s="1">
        <v>38</v>
      </c>
      <c r="C49" s="1" t="s">
        <v>259</v>
      </c>
      <c r="D49" s="1" t="s">
        <v>1349</v>
      </c>
      <c r="E49" s="64">
        <f>SUMIFS(OFM!AJ:AJ,OFM!C:C,C49)</f>
        <v>0</v>
      </c>
      <c r="F49" s="64">
        <f>SUMIFS(FAM!AL:AL,FAM!E:E,C49)</f>
        <v>0</v>
      </c>
      <c r="G49" s="68">
        <f>SUMIFS(B2S!L:L,B2S!C:C,C49)</f>
        <v>0</v>
      </c>
      <c r="H49" s="68">
        <f>SUMIF(TOP!C:C,C49,TOP!I:I)</f>
        <v>0</v>
      </c>
      <c r="I49" s="68">
        <f>SUMIF(LEG!C:C,'Sum FEB'!C49,LEG!I:I)</f>
        <v>0</v>
      </c>
      <c r="J49" s="147">
        <f t="shared" si="5"/>
        <v>0</v>
      </c>
      <c r="K49" s="148">
        <f>SUMIFS(PSP!Y:Y,PSP!D:D,C49)</f>
        <v>6201.25</v>
      </c>
      <c r="L49" s="102">
        <f t="shared" si="6"/>
        <v>6201.25</v>
      </c>
    </row>
    <row r="50" spans="2:12" s="98" customFormat="1" ht="15" customHeight="1">
      <c r="B50" s="1">
        <v>39</v>
      </c>
      <c r="C50" s="1" t="s">
        <v>367</v>
      </c>
      <c r="D50" s="1" t="s">
        <v>1349</v>
      </c>
      <c r="E50" s="64">
        <f>SUMIFS(OFM!AJ:AJ,OFM!C:C,C50)</f>
        <v>0</v>
      </c>
      <c r="F50" s="64">
        <f>SUMIFS(FAM!AL:AL,FAM!E:E,C50)</f>
        <v>0</v>
      </c>
      <c r="G50" s="68">
        <f>SUMIFS(B2S!L:L,B2S!C:C,C50)</f>
        <v>0</v>
      </c>
      <c r="H50" s="68">
        <f>SUMIF(TOP!C:C,C50,TOP!I:I)</f>
        <v>0</v>
      </c>
      <c r="I50" s="68">
        <f>SUMIF(LEG!C:C,'Sum FEB'!C50,LEG!I:I)</f>
        <v>0</v>
      </c>
      <c r="J50" s="147">
        <f t="shared" si="5"/>
        <v>0</v>
      </c>
      <c r="K50" s="148">
        <f>SUMIFS(PSP!Y:Y,PSP!D:D,C50)</f>
        <v>1757.5</v>
      </c>
      <c r="L50" s="102">
        <f t="shared" si="6"/>
        <v>1757.5</v>
      </c>
    </row>
    <row r="51" spans="2:12" s="98" customFormat="1" ht="15" hidden="1" customHeight="1">
      <c r="B51" s="1">
        <v>40</v>
      </c>
      <c r="C51" s="1" t="s">
        <v>933</v>
      </c>
      <c r="D51" s="1" t="s">
        <v>1349</v>
      </c>
      <c r="E51" s="64">
        <f>SUMIFS(OFM!AJ:AJ,OFM!C:C,C51)</f>
        <v>0</v>
      </c>
      <c r="F51" s="64">
        <f>SUMIFS(FAM!AL:AL,FAM!E:E,C51)</f>
        <v>0</v>
      </c>
      <c r="G51" s="68">
        <f>SUMIFS(B2S!L:L,B2S!C:C,C51)</f>
        <v>0</v>
      </c>
      <c r="H51" s="68">
        <f>SUMIF(TOP!C:C,C51,TOP!I:I)</f>
        <v>0</v>
      </c>
      <c r="I51" s="68">
        <f>SUMIF(LEG!C:C,'Sum FEB'!C51,LEG!I:I)</f>
        <v>0</v>
      </c>
      <c r="J51" s="102">
        <f t="shared" ref="J51:J73" si="7">SUM(E51:H51)</f>
        <v>0</v>
      </c>
      <c r="K51" s="94">
        <f>SUMIFS(PSP!Y:Y,PSP!D:D,C51)</f>
        <v>0</v>
      </c>
      <c r="L51" s="102">
        <f t="shared" si="6"/>
        <v>0</v>
      </c>
    </row>
    <row r="52" spans="2:12" s="98" customFormat="1" ht="15" customHeight="1">
      <c r="B52" s="1">
        <v>41</v>
      </c>
      <c r="C52" s="1" t="s">
        <v>480</v>
      </c>
      <c r="D52" s="1" t="s">
        <v>1349</v>
      </c>
      <c r="E52" s="64">
        <f>SUMIFS(OFM!AJ:AJ,OFM!C:C,C52)</f>
        <v>0</v>
      </c>
      <c r="F52" s="64">
        <f>SUMIFS(FAM!AL:AL,FAM!E:E,C52)</f>
        <v>0</v>
      </c>
      <c r="G52" s="68">
        <f>SUMIFS(B2S!L:L,B2S!C:C,C52)</f>
        <v>0</v>
      </c>
      <c r="H52" s="68">
        <f>SUMIF(TOP!C:C,C52,TOP!I:I)</f>
        <v>0</v>
      </c>
      <c r="I52" s="68">
        <f>SUMIF(LEG!C:C,'Sum FEB'!C52,LEG!I:I)</f>
        <v>0</v>
      </c>
      <c r="J52" s="147">
        <f>SUM(E52:I52)</f>
        <v>0</v>
      </c>
      <c r="K52" s="148">
        <f>SUMIFS(PSP!Y:Y,PSP!D:D,C52)</f>
        <v>4297.5</v>
      </c>
      <c r="L52" s="102">
        <f t="shared" si="6"/>
        <v>4297.5</v>
      </c>
    </row>
    <row r="53" spans="2:12" s="98" customFormat="1" ht="15" hidden="1" customHeight="1">
      <c r="B53" s="1">
        <v>42</v>
      </c>
      <c r="C53" s="1" t="s">
        <v>934</v>
      </c>
      <c r="D53" s="1" t="s">
        <v>1349</v>
      </c>
      <c r="E53" s="64">
        <f>SUMIFS(OFM!AJ:AJ,OFM!C:C,C53)</f>
        <v>0</v>
      </c>
      <c r="F53" s="64">
        <f>SUMIFS(FAM!AL:AL,FAM!E:E,C53)</f>
        <v>0</v>
      </c>
      <c r="G53" s="68">
        <f>SUMIFS(B2S!L:L,B2S!C:C,C53)</f>
        <v>0</v>
      </c>
      <c r="H53" s="68">
        <f>SUMIF(TOP!C:C,C53,TOP!I:I)</f>
        <v>0</v>
      </c>
      <c r="I53" s="68">
        <f>SUMIF(LEG!C:C,'Sum FEB'!C53,LEG!I:I)</f>
        <v>0</v>
      </c>
      <c r="J53" s="102">
        <f t="shared" si="7"/>
        <v>0</v>
      </c>
      <c r="K53" s="94">
        <f>SUMIFS(PSP!Y:Y,PSP!D:D,C53)</f>
        <v>0</v>
      </c>
      <c r="L53" s="102">
        <f t="shared" si="6"/>
        <v>0</v>
      </c>
    </row>
    <row r="54" spans="2:12" s="98" customFormat="1" ht="15" customHeight="1">
      <c r="B54" s="1">
        <v>43</v>
      </c>
      <c r="C54" s="1" t="s">
        <v>515</v>
      </c>
      <c r="D54" s="1" t="s">
        <v>1349</v>
      </c>
      <c r="E54" s="64">
        <f>SUMIFS(OFM!AJ:AJ,OFM!C:C,C54)</f>
        <v>0</v>
      </c>
      <c r="F54" s="64">
        <f>SUMIFS(FAM!AL:AL,FAM!E:E,C54)</f>
        <v>0</v>
      </c>
      <c r="G54" s="68">
        <f>SUMIFS(B2S!L:L,B2S!C:C,C54)</f>
        <v>0</v>
      </c>
      <c r="H54" s="68">
        <f>SUMIF(TOP!C:C,C54,TOP!I:I)</f>
        <v>585</v>
      </c>
      <c r="I54" s="68">
        <f>SUMIF(LEG!C:C,'Sum FEB'!C54,LEG!I:I)</f>
        <v>0</v>
      </c>
      <c r="J54" s="147">
        <f t="shared" ref="J54:J59" si="8">SUM(E54:I54)</f>
        <v>585</v>
      </c>
      <c r="K54" s="148">
        <f>SUMIFS(PSP!Y:Y,PSP!D:D,C54)</f>
        <v>1425</v>
      </c>
      <c r="L54" s="102">
        <f t="shared" si="6"/>
        <v>2010</v>
      </c>
    </row>
    <row r="55" spans="2:12" s="98" customFormat="1" ht="15" customHeight="1">
      <c r="B55" s="1">
        <v>44</v>
      </c>
      <c r="C55" s="1" t="s">
        <v>238</v>
      </c>
      <c r="D55" s="1" t="s">
        <v>1349</v>
      </c>
      <c r="E55" s="64">
        <f>SUMIFS(OFM!AJ:AJ,OFM!C:C,C55)</f>
        <v>0</v>
      </c>
      <c r="F55" s="64">
        <f>SUMIFS(FAM!AL:AL,FAM!E:E,C55)</f>
        <v>0</v>
      </c>
      <c r="G55" s="68">
        <f>SUMIFS(B2S!L:L,B2S!C:C,C55)</f>
        <v>0</v>
      </c>
      <c r="H55" s="68">
        <f>SUMIF(TOP!C:C,C55,TOP!I:I)</f>
        <v>0</v>
      </c>
      <c r="I55" s="68">
        <f>SUMIF(LEG!C:C,'Sum FEB'!C55,LEG!I:I)</f>
        <v>0</v>
      </c>
      <c r="J55" s="147">
        <f t="shared" si="8"/>
        <v>0</v>
      </c>
      <c r="K55" s="148">
        <f>SUMIFS(PSP!Y:Y,PSP!D:D,C55)</f>
        <v>0</v>
      </c>
      <c r="L55" s="102">
        <f t="shared" si="6"/>
        <v>0</v>
      </c>
    </row>
    <row r="56" spans="2:12" s="98" customFormat="1" ht="15" customHeight="1">
      <c r="B56" s="1">
        <v>45</v>
      </c>
      <c r="C56" s="1" t="s">
        <v>297</v>
      </c>
      <c r="D56" s="1" t="s">
        <v>1349</v>
      </c>
      <c r="E56" s="64">
        <f>SUMIFS(OFM!AJ:AJ,OFM!C:C,C56)</f>
        <v>0</v>
      </c>
      <c r="F56" s="64">
        <f>SUMIFS(FAM!AL:AL,FAM!E:E,C56)</f>
        <v>0</v>
      </c>
      <c r="G56" s="68">
        <f>SUMIFS(B2S!L:L,B2S!C:C,C56)</f>
        <v>0</v>
      </c>
      <c r="H56" s="68">
        <f>SUMIF(TOP!C:C,C56,TOP!I:I)</f>
        <v>1102.25</v>
      </c>
      <c r="I56" s="68">
        <f>SUMIF(LEG!C:C,'Sum FEB'!C56,LEG!I:I)</f>
        <v>0</v>
      </c>
      <c r="J56" s="147">
        <f t="shared" si="8"/>
        <v>1102.25</v>
      </c>
      <c r="K56" s="148">
        <f>SUMIFS(PSP!Y:Y,PSP!D:D,C56)</f>
        <v>4858.75</v>
      </c>
      <c r="L56" s="102">
        <f t="shared" si="6"/>
        <v>5961</v>
      </c>
    </row>
    <row r="57" spans="2:12" s="98" customFormat="1" ht="15" customHeight="1">
      <c r="B57" s="1">
        <v>46</v>
      </c>
      <c r="C57" s="1" t="s">
        <v>191</v>
      </c>
      <c r="D57" s="1" t="s">
        <v>1349</v>
      </c>
      <c r="E57" s="64">
        <f>SUMIFS(OFM!AJ:AJ,OFM!C:C,C57)</f>
        <v>0</v>
      </c>
      <c r="F57" s="64">
        <f>SUMIFS(FAM!AL:AL,FAM!E:E,C57)</f>
        <v>0</v>
      </c>
      <c r="G57" s="68">
        <f>SUMIFS(B2S!L:L,B2S!C:C,C57)</f>
        <v>0</v>
      </c>
      <c r="H57" s="68">
        <f>SUMIF(TOP!C:C,C57,TOP!I:I)</f>
        <v>0</v>
      </c>
      <c r="I57" s="68">
        <f>SUMIF(LEG!C:C,'Sum FEB'!C57,LEG!I:I)</f>
        <v>0</v>
      </c>
      <c r="J57" s="147">
        <f t="shared" si="8"/>
        <v>0</v>
      </c>
      <c r="K57" s="148">
        <f>SUMIFS(PSP!Y:Y,PSP!D:D,C57)</f>
        <v>11203.75</v>
      </c>
      <c r="L57" s="102">
        <f t="shared" si="6"/>
        <v>11203.75</v>
      </c>
    </row>
    <row r="58" spans="2:12" s="98" customFormat="1" ht="15" customHeight="1">
      <c r="B58" s="1">
        <v>47</v>
      </c>
      <c r="C58" s="1" t="s">
        <v>302</v>
      </c>
      <c r="D58" s="1" t="s">
        <v>1349</v>
      </c>
      <c r="E58" s="64">
        <f>SUMIFS(OFM!AJ:AJ,OFM!C:C,C58)</f>
        <v>0</v>
      </c>
      <c r="F58" s="64">
        <f>SUMIFS(FAM!AL:AL,FAM!E:E,C58)</f>
        <v>0</v>
      </c>
      <c r="G58" s="68">
        <f>SUMIFS(B2S!L:L,B2S!C:C,C58)</f>
        <v>0</v>
      </c>
      <c r="H58" s="68">
        <f>SUMIF(TOP!C:C,C58,TOP!I:I)</f>
        <v>0</v>
      </c>
      <c r="I58" s="68">
        <f>SUMIF(LEG!C:C,'Sum FEB'!C58,LEG!I:I)</f>
        <v>0</v>
      </c>
      <c r="J58" s="147">
        <f t="shared" si="8"/>
        <v>0</v>
      </c>
      <c r="K58" s="148">
        <f>SUMIFS(PSP!Y:Y,PSP!D:D,C58)</f>
        <v>4623.75</v>
      </c>
      <c r="L58" s="102">
        <f t="shared" si="6"/>
        <v>4623.75</v>
      </c>
    </row>
    <row r="59" spans="2:12" s="98" customFormat="1" ht="15" customHeight="1">
      <c r="B59" s="1">
        <v>48</v>
      </c>
      <c r="C59" s="1" t="s">
        <v>16</v>
      </c>
      <c r="D59" s="1" t="s">
        <v>1349</v>
      </c>
      <c r="E59" s="64">
        <f>SUMIFS(OFM!AJ:AJ,OFM!C:C,C59)</f>
        <v>52315.25</v>
      </c>
      <c r="F59" s="64">
        <f>SUMIFS(FAM!AL:AL,FAM!E:E,C59)</f>
        <v>43562.75</v>
      </c>
      <c r="G59" s="68">
        <f>SUMIFS(B2S!L:L,B2S!C:C,C59)</f>
        <v>0</v>
      </c>
      <c r="H59" s="68">
        <f>SUMIF(TOP!C:C,C59,TOP!I:I)</f>
        <v>7554.5</v>
      </c>
      <c r="I59" s="68">
        <f>SUMIF(LEG!C:C,'Sum FEB'!C59,LEG!I:I)</f>
        <v>0</v>
      </c>
      <c r="J59" s="147">
        <f t="shared" si="8"/>
        <v>103432.5</v>
      </c>
      <c r="K59" s="148">
        <f>SUMIFS(PSP!Y:Y,PSP!D:D,C59)</f>
        <v>19193.75</v>
      </c>
      <c r="L59" s="102">
        <f t="shared" si="6"/>
        <v>122626.25</v>
      </c>
    </row>
    <row r="60" spans="2:12" s="98" customFormat="1" ht="15" hidden="1" customHeight="1">
      <c r="B60" s="1">
        <v>49</v>
      </c>
      <c r="C60" s="1" t="s">
        <v>935</v>
      </c>
      <c r="D60" s="1" t="s">
        <v>1349</v>
      </c>
      <c r="E60" s="64">
        <f>SUMIFS(OFM!AJ:AJ,OFM!C:C,C60)</f>
        <v>0</v>
      </c>
      <c r="F60" s="64">
        <f>SUMIFS(FAM!AL:AL,FAM!E:E,C60)</f>
        <v>0</v>
      </c>
      <c r="G60" s="68">
        <f>SUMIFS(B2S!L:L,B2S!C:C,C60)</f>
        <v>0</v>
      </c>
      <c r="H60" s="68">
        <f>SUMIF(TOP!C:C,C60,TOP!I:I)</f>
        <v>0</v>
      </c>
      <c r="I60" s="68">
        <f>SUMIF(LEG!C:C,'Sum FEB'!C60,LEG!I:I)</f>
        <v>0</v>
      </c>
      <c r="J60" s="102">
        <f t="shared" si="7"/>
        <v>0</v>
      </c>
      <c r="K60" s="94">
        <f>SUMIFS(PSP!Y:Y,PSP!D:D,C60)</f>
        <v>0</v>
      </c>
      <c r="L60" s="102">
        <f t="shared" si="6"/>
        <v>0</v>
      </c>
    </row>
    <row r="61" spans="2:12" s="98" customFormat="1" ht="15" customHeight="1">
      <c r="B61" s="1">
        <v>50</v>
      </c>
      <c r="C61" s="1" t="s">
        <v>66</v>
      </c>
      <c r="D61" s="1" t="s">
        <v>1349</v>
      </c>
      <c r="E61" s="64">
        <f>SUMIFS(OFM!AJ:AJ,OFM!C:C,C61)</f>
        <v>0</v>
      </c>
      <c r="F61" s="64">
        <f>SUMIFS(FAM!AL:AL,FAM!E:E,C61)</f>
        <v>2371.5</v>
      </c>
      <c r="G61" s="68">
        <f>SUMIFS(B2S!L:L,B2S!C:C,C61)</f>
        <v>0</v>
      </c>
      <c r="H61" s="68">
        <f>SUMIF(TOP!C:C,C61,TOP!I:I)</f>
        <v>0</v>
      </c>
      <c r="I61" s="68">
        <f>SUMIF(LEG!C:C,'Sum FEB'!C61,LEG!I:I)</f>
        <v>0</v>
      </c>
      <c r="J61" s="147">
        <f t="shared" ref="J61:J67" si="9">SUM(E61:I61)</f>
        <v>2371.5</v>
      </c>
      <c r="K61" s="148">
        <f>SUMIFS(PSP!Y:Y,PSP!D:D,C61)</f>
        <v>5046.25</v>
      </c>
      <c r="L61" s="102">
        <f t="shared" si="6"/>
        <v>7417.75</v>
      </c>
    </row>
    <row r="62" spans="2:12" s="98" customFormat="1" ht="15" customHeight="1">
      <c r="B62" s="1">
        <v>51</v>
      </c>
      <c r="C62" s="1" t="s">
        <v>123</v>
      </c>
      <c r="D62" s="1" t="s">
        <v>1349</v>
      </c>
      <c r="E62" s="64">
        <f>SUMIFS(OFM!AJ:AJ,OFM!C:C,C62)</f>
        <v>0</v>
      </c>
      <c r="F62" s="64">
        <f>SUMIFS(FAM!AL:AL,FAM!E:E,C62)</f>
        <v>38039</v>
      </c>
      <c r="G62" s="68">
        <f>SUMIFS(B2S!L:L,B2S!C:C,C62)</f>
        <v>0</v>
      </c>
      <c r="H62" s="68">
        <f>SUMIF(TOP!C:C,C62,TOP!I:I)</f>
        <v>1676.5</v>
      </c>
      <c r="I62" s="68">
        <f>SUMIF(LEG!C:C,'Sum FEB'!C62,LEG!I:I)</f>
        <v>0</v>
      </c>
      <c r="J62" s="147">
        <f t="shared" si="9"/>
        <v>39715.5</v>
      </c>
      <c r="K62" s="148">
        <f>SUMIFS(PSP!Y:Y,PSP!D:D,C62)</f>
        <v>7435</v>
      </c>
      <c r="L62" s="102">
        <f t="shared" si="6"/>
        <v>47150.5</v>
      </c>
    </row>
    <row r="63" spans="2:12" s="98" customFormat="1" ht="15" customHeight="1">
      <c r="B63" s="1">
        <v>52</v>
      </c>
      <c r="C63" s="1" t="s">
        <v>207</v>
      </c>
      <c r="D63" s="1" t="s">
        <v>1349</v>
      </c>
      <c r="E63" s="64">
        <f>SUMIFS(OFM!AJ:AJ,OFM!C:C,C63)</f>
        <v>0</v>
      </c>
      <c r="F63" s="64">
        <f>SUMIFS(FAM!AL:AL,FAM!E:E,C63)</f>
        <v>0</v>
      </c>
      <c r="G63" s="68">
        <f>SUMIFS(B2S!L:L,B2S!C:C,C63)</f>
        <v>0</v>
      </c>
      <c r="H63" s="68">
        <f>SUMIF(TOP!C:C,C63,TOP!I:I)</f>
        <v>0</v>
      </c>
      <c r="I63" s="68">
        <f>SUMIF(LEG!C:C,'Sum FEB'!C63,LEG!I:I)</f>
        <v>0</v>
      </c>
      <c r="J63" s="147">
        <f t="shared" si="9"/>
        <v>0</v>
      </c>
      <c r="K63" s="148">
        <f>SUMIFS(PSP!Y:Y,PSP!D:D,C63)</f>
        <v>0</v>
      </c>
      <c r="L63" s="102">
        <f t="shared" si="6"/>
        <v>0</v>
      </c>
    </row>
    <row r="64" spans="2:12" s="98" customFormat="1" ht="15" customHeight="1">
      <c r="B64" s="1">
        <v>53</v>
      </c>
      <c r="C64" s="1" t="s">
        <v>637</v>
      </c>
      <c r="D64" s="1" t="s">
        <v>1349</v>
      </c>
      <c r="E64" s="64">
        <f>SUMIFS(OFM!AJ:AJ,OFM!C:C,C64)</f>
        <v>0</v>
      </c>
      <c r="F64" s="64">
        <f>SUMIFS(FAM!AL:AL,FAM!E:E,C64)</f>
        <v>0</v>
      </c>
      <c r="G64" s="68">
        <f>SUMIFS(B2S!L:L,B2S!C:C,C64)</f>
        <v>0</v>
      </c>
      <c r="H64" s="68">
        <f>SUMIF(TOP!C:C,C64,TOP!I:I)</f>
        <v>0</v>
      </c>
      <c r="I64" s="68">
        <f>SUMIF(LEG!C:C,'Sum FEB'!C64,LEG!I:I)</f>
        <v>0</v>
      </c>
      <c r="J64" s="147">
        <f t="shared" si="9"/>
        <v>0</v>
      </c>
      <c r="K64" s="148">
        <f>SUMIFS(PSP!Y:Y,PSP!D:D,C64)</f>
        <v>1515</v>
      </c>
      <c r="L64" s="102">
        <f t="shared" si="6"/>
        <v>1515</v>
      </c>
    </row>
    <row r="65" spans="2:12" s="98" customFormat="1" ht="15" customHeight="1">
      <c r="B65" s="1">
        <v>54</v>
      </c>
      <c r="C65" s="1" t="s">
        <v>261</v>
      </c>
      <c r="D65" s="1" t="s">
        <v>1349</v>
      </c>
      <c r="E65" s="64">
        <f>SUMIFS(OFM!AJ:AJ,OFM!C:C,C65)</f>
        <v>0</v>
      </c>
      <c r="F65" s="64">
        <f>SUMIFS(FAM!AL:AL,FAM!E:E,C65)</f>
        <v>0</v>
      </c>
      <c r="G65" s="68">
        <f>SUMIFS(B2S!L:L,B2S!C:C,C65)</f>
        <v>0</v>
      </c>
      <c r="H65" s="68">
        <f>SUMIF(TOP!C:C,C65,TOP!I:I)</f>
        <v>1875</v>
      </c>
      <c r="I65" s="68">
        <f>SUMIF(LEG!C:C,'Sum FEB'!C65,LEG!I:I)</f>
        <v>0</v>
      </c>
      <c r="J65" s="147">
        <f t="shared" si="9"/>
        <v>1875</v>
      </c>
      <c r="K65" s="148">
        <f>SUMIFS(PSP!Y:Y,PSP!D:D,C65)</f>
        <v>1880</v>
      </c>
      <c r="L65" s="102">
        <f t="shared" si="6"/>
        <v>3755</v>
      </c>
    </row>
    <row r="66" spans="2:12" s="98" customFormat="1" ht="15" customHeight="1">
      <c r="B66" s="1">
        <v>55</v>
      </c>
      <c r="C66" s="1" t="s">
        <v>58</v>
      </c>
      <c r="D66" s="1" t="s">
        <v>1349</v>
      </c>
      <c r="E66" s="64">
        <f>SUMIFS(OFM!AJ:AJ,OFM!C:C,C66)</f>
        <v>0</v>
      </c>
      <c r="F66" s="64">
        <f>SUMIFS(FAM!AL:AL,FAM!E:E,C66)</f>
        <v>11872</v>
      </c>
      <c r="G66" s="68">
        <f>SUMIFS(B2S!L:L,B2S!C:C,C66)</f>
        <v>0</v>
      </c>
      <c r="H66" s="68">
        <f>SUMIF(TOP!C:C,C66,TOP!I:I)</f>
        <v>63</v>
      </c>
      <c r="I66" s="68">
        <f>SUMIF(LEG!C:C,'Sum FEB'!C66,LEG!I:I)</f>
        <v>0</v>
      </c>
      <c r="J66" s="147">
        <f t="shared" si="9"/>
        <v>11935</v>
      </c>
      <c r="K66" s="148">
        <f>SUMIFS(PSP!Y:Y,PSP!D:D,C66)</f>
        <v>6877.5</v>
      </c>
      <c r="L66" s="102">
        <f t="shared" si="6"/>
        <v>18812.5</v>
      </c>
    </row>
    <row r="67" spans="2:12" s="98" customFormat="1" ht="15" customHeight="1">
      <c r="B67" s="1">
        <v>56</v>
      </c>
      <c r="C67" s="1" t="s">
        <v>21</v>
      </c>
      <c r="D67" s="1" t="s">
        <v>1349</v>
      </c>
      <c r="E67" s="64">
        <f>SUMIFS(OFM!AJ:AJ,OFM!C:C,C67)</f>
        <v>0</v>
      </c>
      <c r="F67" s="64">
        <f>SUMIFS(FAM!AL:AL,FAM!E:E,C67)</f>
        <v>18797.25</v>
      </c>
      <c r="G67" s="68">
        <f>SUMIFS(B2S!L:L,B2S!C:C,C67)</f>
        <v>0</v>
      </c>
      <c r="H67" s="68">
        <f>SUMIF(TOP!C:C,C67,TOP!I:I)</f>
        <v>455</v>
      </c>
      <c r="I67" s="68">
        <f>SUMIF(LEG!C:C,'Sum FEB'!C67,LEG!I:I)</f>
        <v>4466</v>
      </c>
      <c r="J67" s="147">
        <f t="shared" si="9"/>
        <v>23718.25</v>
      </c>
      <c r="K67" s="148">
        <f>SUMIFS(PSP!Y:Y,PSP!D:D,C67)</f>
        <v>0</v>
      </c>
      <c r="L67" s="102">
        <f t="shared" si="6"/>
        <v>23718.25</v>
      </c>
    </row>
    <row r="68" spans="2:12" s="98" customFormat="1" ht="15" hidden="1" customHeight="1">
      <c r="B68" s="1">
        <v>57</v>
      </c>
      <c r="C68" s="1" t="s">
        <v>936</v>
      </c>
      <c r="D68" s="1" t="s">
        <v>1349</v>
      </c>
      <c r="E68" s="64">
        <f>SUMIFS(OFM!AJ:AJ,OFM!C:C,C68)</f>
        <v>0</v>
      </c>
      <c r="F68" s="64">
        <f>SUMIFS(FAM!AL:AL,FAM!E:E,C68)</f>
        <v>0</v>
      </c>
      <c r="G68" s="68">
        <f>SUMIFS(B2S!L:L,B2S!C:C,C68)</f>
        <v>0</v>
      </c>
      <c r="H68" s="68">
        <f>SUMIF(TOP!C:C,C68,TOP!I:I)</f>
        <v>0</v>
      </c>
      <c r="I68" s="68">
        <f>SUMIF(LEG!C:C,'Sum FEB'!C68,LEG!I:I)</f>
        <v>0</v>
      </c>
      <c r="J68" s="102">
        <f t="shared" si="7"/>
        <v>0</v>
      </c>
      <c r="K68" s="94">
        <f>SUMIFS(PSP!Y:Y,PSP!D:D,C68)</f>
        <v>0</v>
      </c>
      <c r="L68" s="102">
        <f t="shared" si="6"/>
        <v>0</v>
      </c>
    </row>
    <row r="69" spans="2:12" s="98" customFormat="1" ht="15" hidden="1" customHeight="1">
      <c r="B69" s="1">
        <v>58</v>
      </c>
      <c r="C69" s="1" t="s">
        <v>937</v>
      </c>
      <c r="D69" s="1" t="s">
        <v>1349</v>
      </c>
      <c r="E69" s="64">
        <f>SUMIFS(OFM!AJ:AJ,OFM!C:C,C69)</f>
        <v>0</v>
      </c>
      <c r="F69" s="64">
        <f>SUMIFS(FAM!AL:AL,FAM!E:E,C69)</f>
        <v>0</v>
      </c>
      <c r="G69" s="68">
        <f>SUMIFS(B2S!L:L,B2S!C:C,C69)</f>
        <v>0</v>
      </c>
      <c r="H69" s="68">
        <f>SUMIF(TOP!C:C,C69,TOP!I:I)</f>
        <v>0</v>
      </c>
      <c r="I69" s="68">
        <f>SUMIF(LEG!C:C,'Sum FEB'!C69,LEG!I:I)</f>
        <v>0</v>
      </c>
      <c r="J69" s="102">
        <f t="shared" si="7"/>
        <v>0</v>
      </c>
      <c r="K69" s="94">
        <f>SUMIFS(PSP!Y:Y,PSP!D:D,C69)</f>
        <v>0</v>
      </c>
      <c r="L69" s="102">
        <f t="shared" si="6"/>
        <v>0</v>
      </c>
    </row>
    <row r="70" spans="2:12" s="98" customFormat="1" ht="15" hidden="1" customHeight="1">
      <c r="B70" s="1">
        <v>59</v>
      </c>
      <c r="C70" s="1" t="s">
        <v>938</v>
      </c>
      <c r="D70" s="1" t="s">
        <v>1349</v>
      </c>
      <c r="E70" s="64">
        <f>SUMIFS(OFM!AJ:AJ,OFM!C:C,C70)</f>
        <v>0</v>
      </c>
      <c r="F70" s="64">
        <f>SUMIFS(FAM!AL:AL,FAM!E:E,C70)</f>
        <v>0</v>
      </c>
      <c r="G70" s="68">
        <f>SUMIFS(B2S!L:L,B2S!C:C,C70)</f>
        <v>0</v>
      </c>
      <c r="H70" s="68">
        <f>SUMIF(TOP!C:C,C70,TOP!I:I)</f>
        <v>0</v>
      </c>
      <c r="I70" s="68">
        <f>SUMIF(LEG!C:C,'Sum FEB'!C70,LEG!I:I)</f>
        <v>0</v>
      </c>
      <c r="J70" s="102">
        <f t="shared" si="7"/>
        <v>0</v>
      </c>
      <c r="K70" s="94">
        <f>SUMIFS(PSP!Y:Y,PSP!D:D,C70)</f>
        <v>0</v>
      </c>
      <c r="L70" s="102">
        <f t="shared" si="6"/>
        <v>0</v>
      </c>
    </row>
    <row r="71" spans="2:12" s="98" customFormat="1" ht="15" hidden="1" customHeight="1">
      <c r="B71" s="1">
        <v>60</v>
      </c>
      <c r="C71" s="1" t="s">
        <v>939</v>
      </c>
      <c r="D71" s="1" t="s">
        <v>1349</v>
      </c>
      <c r="E71" s="64">
        <f>SUMIFS(OFM!AJ:AJ,OFM!C:C,C71)</f>
        <v>0</v>
      </c>
      <c r="F71" s="64">
        <f>SUMIFS(FAM!AL:AL,FAM!E:E,C71)</f>
        <v>0</v>
      </c>
      <c r="G71" s="68">
        <f>SUMIFS(B2S!L:L,B2S!C:C,C71)</f>
        <v>0</v>
      </c>
      <c r="H71" s="68">
        <f>SUMIF(TOP!C:C,C71,TOP!I:I)</f>
        <v>0</v>
      </c>
      <c r="I71" s="68">
        <f>SUMIF(LEG!C:C,'Sum FEB'!C71,LEG!I:I)</f>
        <v>0</v>
      </c>
      <c r="J71" s="102">
        <f t="shared" si="7"/>
        <v>0</v>
      </c>
      <c r="K71" s="94">
        <f>SUMIFS(PSP!Y:Y,PSP!D:D,C71)</f>
        <v>0</v>
      </c>
      <c r="L71" s="102">
        <f t="shared" si="6"/>
        <v>0</v>
      </c>
    </row>
    <row r="72" spans="2:12" s="98" customFormat="1" ht="15" hidden="1" customHeight="1">
      <c r="B72" s="1">
        <v>61</v>
      </c>
      <c r="C72" s="1" t="s">
        <v>940</v>
      </c>
      <c r="D72" s="1" t="s">
        <v>1349</v>
      </c>
      <c r="E72" s="64">
        <f>SUMIFS(OFM!AJ:AJ,OFM!C:C,C72)</f>
        <v>0</v>
      </c>
      <c r="F72" s="64">
        <f>SUMIFS(FAM!AL:AL,FAM!E:E,C72)</f>
        <v>0</v>
      </c>
      <c r="G72" s="68">
        <f>SUMIFS(B2S!L:L,B2S!C:C,C72)</f>
        <v>0</v>
      </c>
      <c r="H72" s="68">
        <f>SUMIF(TOP!C:C,C72,TOP!I:I)</f>
        <v>0</v>
      </c>
      <c r="I72" s="68">
        <f>SUMIF(LEG!C:C,'Sum FEB'!C72,LEG!I:I)</f>
        <v>0</v>
      </c>
      <c r="J72" s="102">
        <f t="shared" si="7"/>
        <v>0</v>
      </c>
      <c r="K72" s="94">
        <f>SUMIFS(PSP!Y:Y,PSP!D:D,C72)</f>
        <v>0</v>
      </c>
      <c r="L72" s="102">
        <f t="shared" si="6"/>
        <v>0</v>
      </c>
    </row>
    <row r="73" spans="2:12" s="98" customFormat="1" ht="15" hidden="1" customHeight="1">
      <c r="B73" s="1">
        <v>62</v>
      </c>
      <c r="C73" s="1" t="s">
        <v>581</v>
      </c>
      <c r="D73" s="1" t="s">
        <v>1349</v>
      </c>
      <c r="E73" s="64">
        <f>SUMIFS(OFM!AJ:AJ,OFM!C:C,C73)</f>
        <v>0</v>
      </c>
      <c r="F73" s="64">
        <f>SUMIFS(FAM!AL:AL,FAM!E:E,C73)</f>
        <v>0</v>
      </c>
      <c r="G73" s="68">
        <f>SUMIFS(B2S!L:L,B2S!C:C,C73)</f>
        <v>0</v>
      </c>
      <c r="H73" s="68">
        <f>SUMIF(TOP!C:C,C73,TOP!I:I)</f>
        <v>0</v>
      </c>
      <c r="I73" s="68">
        <f>SUMIF(LEG!C:C,'Sum FEB'!C73,LEG!I:I)</f>
        <v>0</v>
      </c>
      <c r="J73" s="102">
        <f t="shared" si="7"/>
        <v>0</v>
      </c>
      <c r="K73" s="94">
        <f>SUMIFS(PSP!Y:Y,PSP!D:D,C73)</f>
        <v>0</v>
      </c>
      <c r="L73" s="102">
        <f t="shared" si="6"/>
        <v>0</v>
      </c>
    </row>
    <row r="74" spans="2:12" s="98" customFormat="1" ht="15" hidden="1" customHeight="1">
      <c r="B74" s="1">
        <v>63</v>
      </c>
      <c r="C74" s="1" t="s">
        <v>941</v>
      </c>
      <c r="D74" s="1" t="s">
        <v>1349</v>
      </c>
      <c r="E74" s="64">
        <f>SUMIFS(OFM!AJ:AJ,OFM!C:C,C74)</f>
        <v>0</v>
      </c>
      <c r="F74" s="64">
        <f>SUMIFS(FAM!AL:AL,FAM!E:E,C74)</f>
        <v>0</v>
      </c>
      <c r="G74" s="68">
        <f>SUMIFS(B2S!L:L,B2S!C:C,C74)</f>
        <v>0</v>
      </c>
      <c r="H74" s="68">
        <f>SUMIF(TOP!C:C,C74,TOP!I:I)</f>
        <v>0</v>
      </c>
      <c r="I74" s="68">
        <f>SUMIF(LEG!C:C,'Sum FEB'!C74,LEG!I:I)</f>
        <v>0</v>
      </c>
      <c r="J74" s="102">
        <f t="shared" ref="J74:J105" si="10">SUM(E74:H74)</f>
        <v>0</v>
      </c>
      <c r="K74" s="94">
        <f>SUMIFS(PSP!Y:Y,PSP!D:D,C74)</f>
        <v>0</v>
      </c>
      <c r="L74" s="102">
        <f t="shared" ref="L74:L105" si="11">SUM(J74:K74)</f>
        <v>0</v>
      </c>
    </row>
    <row r="75" spans="2:12" s="98" customFormat="1" ht="15" hidden="1" customHeight="1">
      <c r="B75" s="1">
        <v>64</v>
      </c>
      <c r="C75" s="1" t="s">
        <v>942</v>
      </c>
      <c r="D75" s="1" t="s">
        <v>1349</v>
      </c>
      <c r="E75" s="64">
        <f>SUMIFS(OFM!AJ:AJ,OFM!C:C,C75)</f>
        <v>0</v>
      </c>
      <c r="F75" s="64">
        <f>SUMIFS(FAM!AL:AL,FAM!E:E,C75)</f>
        <v>0</v>
      </c>
      <c r="G75" s="68">
        <f>SUMIFS(B2S!L:L,B2S!C:C,C75)</f>
        <v>0</v>
      </c>
      <c r="H75" s="68">
        <f>SUMIF(TOP!C:C,C75,TOP!I:I)</f>
        <v>0</v>
      </c>
      <c r="I75" s="68">
        <f>SUMIF(LEG!C:C,'Sum FEB'!C75,LEG!I:I)</f>
        <v>0</v>
      </c>
      <c r="J75" s="102">
        <f t="shared" si="10"/>
        <v>0</v>
      </c>
      <c r="K75" s="94">
        <f>SUMIFS(PSP!Y:Y,PSP!D:D,C75)</f>
        <v>0</v>
      </c>
      <c r="L75" s="102">
        <f t="shared" si="11"/>
        <v>0</v>
      </c>
    </row>
    <row r="76" spans="2:12" s="98" customFormat="1" ht="15" hidden="1" customHeight="1">
      <c r="B76" s="1">
        <v>65</v>
      </c>
      <c r="C76" s="1" t="s">
        <v>943</v>
      </c>
      <c r="D76" s="1" t="s">
        <v>1349</v>
      </c>
      <c r="E76" s="64">
        <f>SUMIFS(OFM!AJ:AJ,OFM!C:C,C76)</f>
        <v>0</v>
      </c>
      <c r="F76" s="64">
        <f>SUMIFS(FAM!AL:AL,FAM!E:E,C76)</f>
        <v>0</v>
      </c>
      <c r="G76" s="68">
        <f>SUMIFS(B2S!L:L,B2S!C:C,C76)</f>
        <v>0</v>
      </c>
      <c r="H76" s="68">
        <f>SUMIF(TOP!C:C,C76,TOP!I:I)</f>
        <v>0</v>
      </c>
      <c r="I76" s="68">
        <f>SUMIF(LEG!C:C,'Sum FEB'!C76,LEG!I:I)</f>
        <v>0</v>
      </c>
      <c r="J76" s="102">
        <f t="shared" si="10"/>
        <v>0</v>
      </c>
      <c r="K76" s="94">
        <f>SUMIFS(PSP!Y:Y,PSP!D:D,C76)</f>
        <v>0</v>
      </c>
      <c r="L76" s="102">
        <f t="shared" si="11"/>
        <v>0</v>
      </c>
    </row>
    <row r="77" spans="2:12" s="98" customFormat="1" ht="15" hidden="1" customHeight="1">
      <c r="B77" s="1">
        <v>66</v>
      </c>
      <c r="C77" s="1" t="s">
        <v>944</v>
      </c>
      <c r="D77" s="1" t="s">
        <v>1349</v>
      </c>
      <c r="E77" s="64">
        <f>SUMIFS(OFM!AJ:AJ,OFM!C:C,C77)</f>
        <v>0</v>
      </c>
      <c r="F77" s="64">
        <f>SUMIFS(FAM!AL:AL,FAM!E:E,C77)</f>
        <v>0</v>
      </c>
      <c r="G77" s="68">
        <f>SUMIFS(B2S!L:L,B2S!C:C,C77)</f>
        <v>0</v>
      </c>
      <c r="H77" s="68">
        <f>SUMIF(TOP!C:C,C77,TOP!I:I)</f>
        <v>0</v>
      </c>
      <c r="I77" s="68">
        <f>SUMIF(LEG!C:C,'Sum FEB'!C77,LEG!I:I)</f>
        <v>0</v>
      </c>
      <c r="J77" s="102">
        <f t="shared" si="10"/>
        <v>0</v>
      </c>
      <c r="K77" s="94">
        <f>SUMIFS(PSP!Y:Y,PSP!D:D,C77)</f>
        <v>0</v>
      </c>
      <c r="L77" s="102">
        <f t="shared" si="11"/>
        <v>0</v>
      </c>
    </row>
    <row r="78" spans="2:12" s="98" customFormat="1" ht="15" hidden="1" customHeight="1">
      <c r="B78" s="1">
        <v>67</v>
      </c>
      <c r="C78" s="1" t="s">
        <v>945</v>
      </c>
      <c r="D78" s="1" t="s">
        <v>1349</v>
      </c>
      <c r="E78" s="64">
        <f>SUMIFS(OFM!AJ:AJ,OFM!C:C,C78)</f>
        <v>0</v>
      </c>
      <c r="F78" s="64">
        <f>SUMIFS(FAM!AL:AL,FAM!E:E,C78)</f>
        <v>0</v>
      </c>
      <c r="G78" s="68">
        <f>SUMIFS(B2S!L:L,B2S!C:C,C78)</f>
        <v>0</v>
      </c>
      <c r="H78" s="68">
        <f>SUMIF(TOP!C:C,C78,TOP!I:I)</f>
        <v>0</v>
      </c>
      <c r="I78" s="68">
        <f>SUMIF(LEG!C:C,'Sum FEB'!C78,LEG!I:I)</f>
        <v>0</v>
      </c>
      <c r="J78" s="102">
        <f t="shared" si="10"/>
        <v>0</v>
      </c>
      <c r="K78" s="94">
        <f>SUMIFS(PSP!Y:Y,PSP!D:D,C78)</f>
        <v>0</v>
      </c>
      <c r="L78" s="102">
        <f t="shared" si="11"/>
        <v>0</v>
      </c>
    </row>
    <row r="79" spans="2:12" s="98" customFormat="1" ht="15" hidden="1" customHeight="1">
      <c r="B79" s="1">
        <v>68</v>
      </c>
      <c r="C79" s="1" t="s">
        <v>946</v>
      </c>
      <c r="D79" s="1" t="s">
        <v>1349</v>
      </c>
      <c r="E79" s="64">
        <f>SUMIFS(OFM!AJ:AJ,OFM!C:C,C79)</f>
        <v>0</v>
      </c>
      <c r="F79" s="64">
        <f>SUMIFS(FAM!AL:AL,FAM!E:E,C79)</f>
        <v>0</v>
      </c>
      <c r="G79" s="68">
        <f>SUMIFS(B2S!L:L,B2S!C:C,C79)</f>
        <v>0</v>
      </c>
      <c r="H79" s="68">
        <f>SUMIF(TOP!C:C,C79,TOP!I:I)</f>
        <v>0</v>
      </c>
      <c r="I79" s="68">
        <f>SUMIF(LEG!C:C,'Sum FEB'!C79,LEG!I:I)</f>
        <v>0</v>
      </c>
      <c r="J79" s="102">
        <f t="shared" si="10"/>
        <v>0</v>
      </c>
      <c r="K79" s="94">
        <f>SUMIFS(PSP!Y:Y,PSP!D:D,C79)</f>
        <v>0</v>
      </c>
      <c r="L79" s="102">
        <f t="shared" si="11"/>
        <v>0</v>
      </c>
    </row>
    <row r="80" spans="2:12" s="98" customFormat="1" ht="15" hidden="1" customHeight="1">
      <c r="B80" s="1">
        <v>69</v>
      </c>
      <c r="C80" s="1" t="s">
        <v>947</v>
      </c>
      <c r="D80" s="1" t="s">
        <v>1349</v>
      </c>
      <c r="E80" s="64">
        <f>SUMIFS(OFM!AJ:AJ,OFM!C:C,C80)</f>
        <v>0</v>
      </c>
      <c r="F80" s="64">
        <f>SUMIFS(FAM!AL:AL,FAM!E:E,C80)</f>
        <v>0</v>
      </c>
      <c r="G80" s="68">
        <f>SUMIFS(B2S!L:L,B2S!C:C,C80)</f>
        <v>0</v>
      </c>
      <c r="H80" s="68">
        <f>SUMIF(TOP!C:C,C80,TOP!I:I)</f>
        <v>0</v>
      </c>
      <c r="I80" s="68">
        <f>SUMIF(LEG!C:C,'Sum FEB'!C80,LEG!I:I)</f>
        <v>0</v>
      </c>
      <c r="J80" s="102">
        <f t="shared" si="10"/>
        <v>0</v>
      </c>
      <c r="K80" s="94">
        <f>SUMIFS(PSP!Y:Y,PSP!D:D,C80)</f>
        <v>0</v>
      </c>
      <c r="L80" s="102">
        <f t="shared" si="11"/>
        <v>0</v>
      </c>
    </row>
    <row r="81" spans="2:12" s="98" customFormat="1" ht="15" customHeight="1">
      <c r="B81" s="1">
        <v>70</v>
      </c>
      <c r="C81" s="1" t="s">
        <v>948</v>
      </c>
      <c r="D81" s="1" t="s">
        <v>1349</v>
      </c>
      <c r="E81" s="64">
        <f>SUMIFS(OFM!AJ:AJ,OFM!C:C,C81)</f>
        <v>0</v>
      </c>
      <c r="F81" s="64">
        <f>SUMIFS(FAM!AL:AL,FAM!E:E,C81)</f>
        <v>0</v>
      </c>
      <c r="G81" s="68">
        <f>SUMIFS(B2S!L:L,B2S!C:C,C81)</f>
        <v>0</v>
      </c>
      <c r="H81" s="68">
        <f>SUMIF(TOP!C:C,C81,TOP!I:I)</f>
        <v>0</v>
      </c>
      <c r="I81" s="68">
        <f>SUMIF(LEG!C:C,'Sum FEB'!C81,LEG!I:I)</f>
        <v>0</v>
      </c>
      <c r="J81" s="147">
        <f>SUM(E81:I81)</f>
        <v>0</v>
      </c>
      <c r="K81" s="148">
        <f>SUMIFS(PSP!Y:Y,PSP!D:D,C81)</f>
        <v>566.25</v>
      </c>
      <c r="L81" s="102">
        <f t="shared" si="11"/>
        <v>566.25</v>
      </c>
    </row>
    <row r="82" spans="2:12" s="98" customFormat="1" ht="15" hidden="1" customHeight="1">
      <c r="B82" s="1">
        <v>71</v>
      </c>
      <c r="C82" s="1" t="s">
        <v>949</v>
      </c>
      <c r="D82" s="1" t="s">
        <v>1349</v>
      </c>
      <c r="E82" s="64">
        <f>SUMIFS(OFM!AJ:AJ,OFM!C:C,C82)</f>
        <v>0</v>
      </c>
      <c r="F82" s="64">
        <f>SUMIFS(FAM!AL:AL,FAM!E:E,C82)</f>
        <v>0</v>
      </c>
      <c r="G82" s="68">
        <f>SUMIFS(B2S!L:L,B2S!C:C,C82)</f>
        <v>0</v>
      </c>
      <c r="H82" s="68">
        <f>SUMIF(TOP!C:C,C82,TOP!I:I)</f>
        <v>0</v>
      </c>
      <c r="I82" s="68">
        <f>SUMIF(LEG!C:C,'Sum FEB'!C82,LEG!I:I)</f>
        <v>0</v>
      </c>
      <c r="J82" s="102">
        <f t="shared" si="10"/>
        <v>0</v>
      </c>
      <c r="K82" s="94">
        <f>SUMIFS(PSP!Y:Y,PSP!D:D,C82)</f>
        <v>0</v>
      </c>
      <c r="L82" s="102">
        <f t="shared" si="11"/>
        <v>0</v>
      </c>
    </row>
    <row r="83" spans="2:12" s="98" customFormat="1" ht="15" customHeight="1">
      <c r="B83" s="1">
        <v>72</v>
      </c>
      <c r="C83" s="1" t="s">
        <v>222</v>
      </c>
      <c r="D83" s="1" t="s">
        <v>1349</v>
      </c>
      <c r="E83" s="64">
        <f>SUMIFS(OFM!AJ:AJ,OFM!C:C,C83)</f>
        <v>0</v>
      </c>
      <c r="F83" s="64">
        <f>SUMIFS(FAM!AL:AL,FAM!E:E,C83)</f>
        <v>0</v>
      </c>
      <c r="G83" s="68">
        <f>SUMIFS(B2S!L:L,B2S!C:C,C83)</f>
        <v>0</v>
      </c>
      <c r="H83" s="68">
        <f>SUMIF(TOP!C:C,C83,TOP!I:I)</f>
        <v>0</v>
      </c>
      <c r="I83" s="68">
        <f>SUMIF(LEG!C:C,'Sum FEB'!C83,LEG!I:I)</f>
        <v>0</v>
      </c>
      <c r="J83" s="147">
        <f>SUM(E83:I83)</f>
        <v>0</v>
      </c>
      <c r="K83" s="148">
        <f>SUMIFS(PSP!Y:Y,PSP!D:D,C83)</f>
        <v>245</v>
      </c>
      <c r="L83" s="102">
        <f t="shared" si="11"/>
        <v>245</v>
      </c>
    </row>
    <row r="84" spans="2:12" s="98" customFormat="1" ht="15" hidden="1" customHeight="1">
      <c r="B84" s="1">
        <v>73</v>
      </c>
      <c r="C84" s="1" t="s">
        <v>950</v>
      </c>
      <c r="D84" s="1" t="s">
        <v>1349</v>
      </c>
      <c r="E84" s="64">
        <f>SUMIFS(OFM!AJ:AJ,OFM!C:C,C84)</f>
        <v>0</v>
      </c>
      <c r="F84" s="64">
        <f>SUMIFS(FAM!AL:AL,FAM!E:E,C84)</f>
        <v>0</v>
      </c>
      <c r="G84" s="68">
        <f>SUMIFS(B2S!L:L,B2S!C:C,C84)</f>
        <v>0</v>
      </c>
      <c r="H84" s="68">
        <f>SUMIF(TOP!C:C,C84,TOP!I:I)</f>
        <v>0</v>
      </c>
      <c r="I84" s="68">
        <f>SUMIF(LEG!C:C,'Sum FEB'!C84,LEG!I:I)</f>
        <v>0</v>
      </c>
      <c r="J84" s="102">
        <f t="shared" si="10"/>
        <v>0</v>
      </c>
      <c r="K84" s="94">
        <f>SUMIFS(PSP!Y:Y,PSP!D:D,C84)</f>
        <v>0</v>
      </c>
      <c r="L84" s="102">
        <f t="shared" si="11"/>
        <v>0</v>
      </c>
    </row>
    <row r="85" spans="2:12" s="98" customFormat="1" ht="15" hidden="1" customHeight="1">
      <c r="B85" s="1">
        <v>74</v>
      </c>
      <c r="C85" s="1" t="s">
        <v>951</v>
      </c>
      <c r="D85" s="1" t="s">
        <v>1349</v>
      </c>
      <c r="E85" s="64">
        <f>SUMIFS(OFM!AJ:AJ,OFM!C:C,C85)</f>
        <v>0</v>
      </c>
      <c r="F85" s="64">
        <f>SUMIFS(FAM!AL:AL,FAM!E:E,C85)</f>
        <v>0</v>
      </c>
      <c r="G85" s="68">
        <f>SUMIFS(B2S!L:L,B2S!C:C,C85)</f>
        <v>0</v>
      </c>
      <c r="H85" s="68">
        <f>SUMIF(TOP!C:C,C85,TOP!I:I)</f>
        <v>0</v>
      </c>
      <c r="I85" s="68">
        <f>SUMIF(LEG!C:C,'Sum FEB'!C85,LEG!I:I)</f>
        <v>0</v>
      </c>
      <c r="J85" s="102">
        <f t="shared" si="10"/>
        <v>0</v>
      </c>
      <c r="K85" s="94">
        <f>SUMIFS(PSP!Y:Y,PSP!D:D,C85)</f>
        <v>0</v>
      </c>
      <c r="L85" s="102">
        <f t="shared" si="11"/>
        <v>0</v>
      </c>
    </row>
    <row r="86" spans="2:12" s="98" customFormat="1" ht="15" customHeight="1">
      <c r="B86" s="1">
        <v>75</v>
      </c>
      <c r="C86" s="1" t="s">
        <v>390</v>
      </c>
      <c r="D86" s="1" t="s">
        <v>1349</v>
      </c>
      <c r="E86" s="64">
        <f>SUMIFS(OFM!AJ:AJ,OFM!C:C,C86)</f>
        <v>0</v>
      </c>
      <c r="F86" s="64">
        <f>SUMIFS(FAM!AL:AL,FAM!E:E,C86)</f>
        <v>0</v>
      </c>
      <c r="G86" s="68">
        <f>SUMIFS(B2S!L:L,B2S!C:C,C86)</f>
        <v>0</v>
      </c>
      <c r="H86" s="68">
        <f>SUMIF(TOP!C:C,C86,TOP!I:I)</f>
        <v>0</v>
      </c>
      <c r="I86" s="68">
        <f>SUMIF(LEG!C:C,'Sum FEB'!C86,LEG!I:I)</f>
        <v>0</v>
      </c>
      <c r="J86" s="147">
        <f t="shared" ref="J86:J87" si="12">SUM(E86:I86)</f>
        <v>0</v>
      </c>
      <c r="K86" s="148">
        <f>SUMIFS(PSP!Y:Y,PSP!D:D,C86)</f>
        <v>11391.25</v>
      </c>
      <c r="L86" s="102">
        <f t="shared" si="11"/>
        <v>11391.25</v>
      </c>
    </row>
    <row r="87" spans="2:12" s="98" customFormat="1" ht="15" customHeight="1">
      <c r="B87" s="1">
        <v>76</v>
      </c>
      <c r="C87" s="1" t="s">
        <v>322</v>
      </c>
      <c r="D87" s="1" t="s">
        <v>1349</v>
      </c>
      <c r="E87" s="64">
        <f>SUMIFS(OFM!AJ:AJ,OFM!C:C,C87)</f>
        <v>0</v>
      </c>
      <c r="F87" s="64">
        <f>SUMIFS(FAM!AL:AL,FAM!E:E,C87)</f>
        <v>0</v>
      </c>
      <c r="G87" s="68">
        <f>SUMIFS(B2S!L:L,B2S!C:C,C87)</f>
        <v>0</v>
      </c>
      <c r="H87" s="68">
        <f>SUMIF(TOP!C:C,C87,TOP!I:I)</f>
        <v>0</v>
      </c>
      <c r="I87" s="68">
        <f>SUMIF(LEG!C:C,'Sum FEB'!C87,LEG!I:I)</f>
        <v>0</v>
      </c>
      <c r="J87" s="147">
        <f t="shared" si="12"/>
        <v>0</v>
      </c>
      <c r="K87" s="148">
        <f>SUMIFS(PSP!Y:Y,PSP!D:D,C87)</f>
        <v>1620</v>
      </c>
      <c r="L87" s="102">
        <f t="shared" si="11"/>
        <v>1620</v>
      </c>
    </row>
    <row r="88" spans="2:12" s="98" customFormat="1" ht="12.75" hidden="1">
      <c r="B88" s="1">
        <v>77</v>
      </c>
      <c r="C88" s="1" t="s">
        <v>952</v>
      </c>
      <c r="D88" s="1" t="s">
        <v>1349</v>
      </c>
      <c r="E88" s="64">
        <f>SUMIFS(OFM!AJ:AJ,OFM!C:C,C88)</f>
        <v>0</v>
      </c>
      <c r="F88" s="64">
        <f>SUMIFS(FAM!AL:AL,FAM!E:E,C88)</f>
        <v>0</v>
      </c>
      <c r="G88" s="68">
        <f>SUMIFS(B2S!L:L,B2S!C:C,C88)</f>
        <v>0</v>
      </c>
      <c r="H88" s="68">
        <f>SUMIF(TOP!C:C,C88,TOP!I:I)</f>
        <v>0</v>
      </c>
      <c r="I88" s="68">
        <f>SUMIF(LEG!C:C,'Sum FEB'!C88,LEG!I:I)</f>
        <v>0</v>
      </c>
      <c r="J88" s="102">
        <f t="shared" si="10"/>
        <v>0</v>
      </c>
      <c r="K88" s="94">
        <f>SUMIFS(PSP!Y:Y,PSP!D:D,C88)</f>
        <v>0</v>
      </c>
      <c r="L88" s="102">
        <f t="shared" si="11"/>
        <v>0</v>
      </c>
    </row>
    <row r="89" spans="2:12" s="98" customFormat="1" ht="15" customHeight="1">
      <c r="B89" s="1">
        <v>78</v>
      </c>
      <c r="C89" s="1" t="s">
        <v>372</v>
      </c>
      <c r="D89" s="1" t="s">
        <v>1349</v>
      </c>
      <c r="E89" s="64">
        <f>SUMIFS(OFM!AJ:AJ,OFM!C:C,C89)</f>
        <v>0</v>
      </c>
      <c r="F89" s="64">
        <f>SUMIFS(FAM!AL:AL,FAM!E:E,C89)</f>
        <v>0</v>
      </c>
      <c r="G89" s="68">
        <f>SUMIFS(B2S!L:L,B2S!C:C,C89)</f>
        <v>0</v>
      </c>
      <c r="H89" s="68">
        <f>SUMIF(TOP!C:C,C89,TOP!I:I)</f>
        <v>0</v>
      </c>
      <c r="I89" s="68">
        <f>SUMIF(LEG!C:C,'Sum FEB'!C89,LEG!I:I)</f>
        <v>0</v>
      </c>
      <c r="J89" s="147">
        <f>SUM(E89:I89)</f>
        <v>0</v>
      </c>
      <c r="K89" s="148">
        <f>SUMIFS(PSP!Y:Y,PSP!D:D,C89)</f>
        <v>3260</v>
      </c>
      <c r="L89" s="102">
        <f t="shared" si="11"/>
        <v>3260</v>
      </c>
    </row>
    <row r="90" spans="2:12" s="98" customFormat="1" ht="15" hidden="1" customHeight="1">
      <c r="B90" s="1">
        <v>79</v>
      </c>
      <c r="C90" s="1" t="s">
        <v>953</v>
      </c>
      <c r="D90" s="1" t="s">
        <v>1349</v>
      </c>
      <c r="E90" s="64">
        <f>SUMIFS(OFM!AJ:AJ,OFM!C:C,C90)</f>
        <v>0</v>
      </c>
      <c r="F90" s="64">
        <f>SUMIFS(FAM!AL:AL,FAM!E:E,C90)</f>
        <v>0</v>
      </c>
      <c r="G90" s="68">
        <f>SUMIFS(B2S!L:L,B2S!C:C,C90)</f>
        <v>0</v>
      </c>
      <c r="H90" s="68">
        <f>SUMIF(TOP!C:C,C90,TOP!I:I)</f>
        <v>0</v>
      </c>
      <c r="I90" s="68">
        <f>SUMIF(LEG!C:C,'Sum FEB'!C90,LEG!I:I)</f>
        <v>0</v>
      </c>
      <c r="J90" s="102">
        <f t="shared" si="10"/>
        <v>0</v>
      </c>
      <c r="K90" s="94">
        <f>SUMIFS(PSP!Y:Y,PSP!D:D,C90)</f>
        <v>0</v>
      </c>
      <c r="L90" s="102">
        <f t="shared" si="11"/>
        <v>0</v>
      </c>
    </row>
    <row r="91" spans="2:12" s="98" customFormat="1" ht="15" hidden="1" customHeight="1">
      <c r="B91" s="1">
        <v>80</v>
      </c>
      <c r="C91" s="1" t="s">
        <v>954</v>
      </c>
      <c r="D91" s="1" t="s">
        <v>1349</v>
      </c>
      <c r="E91" s="64">
        <f>SUMIFS(OFM!AJ:AJ,OFM!C:C,C91)</f>
        <v>0</v>
      </c>
      <c r="F91" s="64">
        <f>SUMIFS(FAM!AL:AL,FAM!E:E,C91)</f>
        <v>0</v>
      </c>
      <c r="G91" s="68">
        <f>SUMIFS(B2S!L:L,B2S!C:C,C91)</f>
        <v>0</v>
      </c>
      <c r="H91" s="68">
        <f>SUMIF(TOP!C:C,C91,TOP!I:I)</f>
        <v>0</v>
      </c>
      <c r="I91" s="68">
        <f>SUMIF(LEG!C:C,'Sum FEB'!C91,LEG!I:I)</f>
        <v>0</v>
      </c>
      <c r="J91" s="102">
        <f t="shared" si="10"/>
        <v>0</v>
      </c>
      <c r="K91" s="94">
        <f>SUMIFS(PSP!Y:Y,PSP!D:D,C91)</f>
        <v>0</v>
      </c>
      <c r="L91" s="102">
        <f t="shared" si="11"/>
        <v>0</v>
      </c>
    </row>
    <row r="92" spans="2:12" s="98" customFormat="1" ht="15" hidden="1" customHeight="1">
      <c r="B92" s="1">
        <v>81</v>
      </c>
      <c r="C92" s="1" t="s">
        <v>955</v>
      </c>
      <c r="D92" s="1" t="s">
        <v>1349</v>
      </c>
      <c r="E92" s="64">
        <f>SUMIFS(OFM!AJ:AJ,OFM!C:C,C92)</f>
        <v>0</v>
      </c>
      <c r="F92" s="64">
        <f>SUMIFS(FAM!AL:AL,FAM!E:E,C92)</f>
        <v>0</v>
      </c>
      <c r="G92" s="68">
        <f>SUMIFS(B2S!L:L,B2S!C:C,C92)</f>
        <v>0</v>
      </c>
      <c r="H92" s="68">
        <f>SUMIF(TOP!C:C,C92,TOP!I:I)</f>
        <v>0</v>
      </c>
      <c r="I92" s="68">
        <f>SUMIF(LEG!C:C,'Sum FEB'!C92,LEG!I:I)</f>
        <v>0</v>
      </c>
      <c r="J92" s="102">
        <f t="shared" si="10"/>
        <v>0</v>
      </c>
      <c r="K92" s="94">
        <f>SUMIFS(PSP!Y:Y,PSP!D:D,C92)</f>
        <v>0</v>
      </c>
      <c r="L92" s="102">
        <f t="shared" si="11"/>
        <v>0</v>
      </c>
    </row>
    <row r="93" spans="2:12" s="98" customFormat="1" ht="15" hidden="1" customHeight="1">
      <c r="B93" s="1">
        <v>82</v>
      </c>
      <c r="C93" s="1" t="s">
        <v>956</v>
      </c>
      <c r="D93" s="1" t="s">
        <v>1349</v>
      </c>
      <c r="E93" s="64">
        <f>SUMIFS(OFM!AJ:AJ,OFM!C:C,C93)</f>
        <v>0</v>
      </c>
      <c r="F93" s="64">
        <f>SUMIFS(FAM!AL:AL,FAM!E:E,C93)</f>
        <v>0</v>
      </c>
      <c r="G93" s="68">
        <f>SUMIFS(B2S!L:L,B2S!C:C,C93)</f>
        <v>0</v>
      </c>
      <c r="H93" s="68">
        <f>SUMIF(TOP!C:C,C93,TOP!I:I)</f>
        <v>0</v>
      </c>
      <c r="I93" s="68">
        <f>SUMIF(LEG!C:C,'Sum FEB'!C93,LEG!I:I)</f>
        <v>0</v>
      </c>
      <c r="J93" s="102">
        <f t="shared" si="10"/>
        <v>0</v>
      </c>
      <c r="K93" s="94">
        <f>SUMIFS(PSP!Y:Y,PSP!D:D,C93)</f>
        <v>0</v>
      </c>
      <c r="L93" s="102">
        <f t="shared" si="11"/>
        <v>0</v>
      </c>
    </row>
    <row r="94" spans="2:12" s="98" customFormat="1" ht="15" hidden="1" customHeight="1">
      <c r="B94" s="1">
        <v>83</v>
      </c>
      <c r="C94" s="1" t="s">
        <v>957</v>
      </c>
      <c r="D94" s="1" t="s">
        <v>1349</v>
      </c>
      <c r="E94" s="64">
        <f>SUMIFS(OFM!AJ:AJ,OFM!C:C,C94)</f>
        <v>0</v>
      </c>
      <c r="F94" s="64">
        <f>SUMIFS(FAM!AL:AL,FAM!E:E,C94)</f>
        <v>0</v>
      </c>
      <c r="G94" s="68">
        <f>SUMIFS(B2S!L:L,B2S!C:C,C94)</f>
        <v>0</v>
      </c>
      <c r="H94" s="68">
        <f>SUMIF(TOP!C:C,C94,TOP!I:I)</f>
        <v>0</v>
      </c>
      <c r="I94" s="68">
        <f>SUMIF(LEG!C:C,'Sum FEB'!C94,LEG!I:I)</f>
        <v>0</v>
      </c>
      <c r="J94" s="102">
        <f t="shared" si="10"/>
        <v>0</v>
      </c>
      <c r="K94" s="94">
        <f>SUMIFS(PSP!Y:Y,PSP!D:D,C94)</f>
        <v>0</v>
      </c>
      <c r="L94" s="102">
        <f t="shared" si="11"/>
        <v>0</v>
      </c>
    </row>
    <row r="95" spans="2:12" s="98" customFormat="1" ht="15" hidden="1" customHeight="1">
      <c r="B95" s="1">
        <v>84</v>
      </c>
      <c r="C95" s="1" t="s">
        <v>958</v>
      </c>
      <c r="D95" s="1" t="s">
        <v>1349</v>
      </c>
      <c r="E95" s="64">
        <f>SUMIFS(OFM!AJ:AJ,OFM!C:C,C95)</f>
        <v>0</v>
      </c>
      <c r="F95" s="64">
        <f>SUMIFS(FAM!AL:AL,FAM!E:E,C95)</f>
        <v>0</v>
      </c>
      <c r="G95" s="68">
        <f>SUMIFS(B2S!L:L,B2S!C:C,C95)</f>
        <v>0</v>
      </c>
      <c r="H95" s="68">
        <f>SUMIF(TOP!C:C,C95,TOP!I:I)</f>
        <v>0</v>
      </c>
      <c r="I95" s="68">
        <f>SUMIF(LEG!C:C,'Sum FEB'!C95,LEG!I:I)</f>
        <v>0</v>
      </c>
      <c r="J95" s="102">
        <f t="shared" si="10"/>
        <v>0</v>
      </c>
      <c r="K95" s="94">
        <f>SUMIFS(PSP!Y:Y,PSP!D:D,C95)</f>
        <v>0</v>
      </c>
      <c r="L95" s="102">
        <f t="shared" si="11"/>
        <v>0</v>
      </c>
    </row>
    <row r="96" spans="2:12" s="98" customFormat="1" ht="15" hidden="1" customHeight="1">
      <c r="B96" s="1">
        <v>85</v>
      </c>
      <c r="C96" s="1" t="s">
        <v>959</v>
      </c>
      <c r="D96" s="1" t="s">
        <v>1349</v>
      </c>
      <c r="E96" s="64">
        <f>SUMIFS(OFM!AJ:AJ,OFM!C:C,C96)</f>
        <v>0</v>
      </c>
      <c r="F96" s="64">
        <f>SUMIFS(FAM!AL:AL,FAM!E:E,C96)</f>
        <v>0</v>
      </c>
      <c r="G96" s="68">
        <f>SUMIFS(B2S!L:L,B2S!C:C,C96)</f>
        <v>0</v>
      </c>
      <c r="H96" s="68">
        <f>SUMIF(TOP!C:C,C96,TOP!I:I)</f>
        <v>0</v>
      </c>
      <c r="I96" s="68">
        <f>SUMIF(LEG!C:C,'Sum FEB'!C96,LEG!I:I)</f>
        <v>0</v>
      </c>
      <c r="J96" s="102">
        <f t="shared" si="10"/>
        <v>0</v>
      </c>
      <c r="K96" s="94">
        <f>SUMIFS(PSP!Y:Y,PSP!D:D,C96)</f>
        <v>0</v>
      </c>
      <c r="L96" s="102">
        <f t="shared" si="11"/>
        <v>0</v>
      </c>
    </row>
    <row r="97" spans="2:12" s="98" customFormat="1" ht="15" hidden="1" customHeight="1">
      <c r="B97" s="1">
        <v>86</v>
      </c>
      <c r="C97" s="1" t="s">
        <v>960</v>
      </c>
      <c r="D97" s="1" t="s">
        <v>1349</v>
      </c>
      <c r="E97" s="64">
        <f>SUMIFS(OFM!AJ:AJ,OFM!C:C,C97)</f>
        <v>0</v>
      </c>
      <c r="F97" s="64">
        <f>SUMIFS(FAM!AL:AL,FAM!E:E,C97)</f>
        <v>0</v>
      </c>
      <c r="G97" s="68">
        <f>SUMIFS(B2S!L:L,B2S!C:C,C97)</f>
        <v>0</v>
      </c>
      <c r="H97" s="68">
        <f>SUMIF(TOP!C:C,C97,TOP!I:I)</f>
        <v>0</v>
      </c>
      <c r="I97" s="68">
        <f>SUMIF(LEG!C:C,'Sum FEB'!C97,LEG!I:I)</f>
        <v>0</v>
      </c>
      <c r="J97" s="102">
        <f t="shared" si="10"/>
        <v>0</v>
      </c>
      <c r="K97" s="94">
        <f>SUMIFS(PSP!Y:Y,PSP!D:D,C97)</f>
        <v>0</v>
      </c>
      <c r="L97" s="102">
        <f t="shared" si="11"/>
        <v>0</v>
      </c>
    </row>
    <row r="98" spans="2:12" s="98" customFormat="1" ht="15" hidden="1" customHeight="1">
      <c r="B98" s="1">
        <v>87</v>
      </c>
      <c r="C98" s="1" t="s">
        <v>961</v>
      </c>
      <c r="D98" s="1" t="s">
        <v>1349</v>
      </c>
      <c r="E98" s="64">
        <f>SUMIFS(OFM!AJ:AJ,OFM!C:C,C98)</f>
        <v>0</v>
      </c>
      <c r="F98" s="64">
        <f>SUMIFS(FAM!AL:AL,FAM!E:E,C98)</f>
        <v>0</v>
      </c>
      <c r="G98" s="68">
        <f>SUMIFS(B2S!L:L,B2S!C:C,C98)</f>
        <v>0</v>
      </c>
      <c r="H98" s="68">
        <f>SUMIF(TOP!C:C,C98,TOP!I:I)</f>
        <v>0</v>
      </c>
      <c r="I98" s="68">
        <f>SUMIF(LEG!C:C,'Sum FEB'!C98,LEG!I:I)</f>
        <v>0</v>
      </c>
      <c r="J98" s="102">
        <f t="shared" si="10"/>
        <v>0</v>
      </c>
      <c r="K98" s="94">
        <f>SUMIFS(PSP!Y:Y,PSP!D:D,C98)</f>
        <v>0</v>
      </c>
      <c r="L98" s="102">
        <f t="shared" si="11"/>
        <v>0</v>
      </c>
    </row>
    <row r="99" spans="2:12" s="98" customFormat="1" ht="15" hidden="1" customHeight="1">
      <c r="B99" s="146">
        <v>88</v>
      </c>
      <c r="C99" s="139" t="s">
        <v>962</v>
      </c>
      <c r="D99" s="139" t="s">
        <v>1038</v>
      </c>
      <c r="E99" s="140">
        <f>SUMIFS(OFM!AJ:AJ,OFM!C:C,C99)</f>
        <v>0</v>
      </c>
      <c r="F99" s="140">
        <f>SUMIFS(FAM!AL:AL,FAM!E:E,C99)</f>
        <v>0</v>
      </c>
      <c r="G99" s="141">
        <f>SUMIFS(B2S!L:L,B2S!C:C,C99)</f>
        <v>0</v>
      </c>
      <c r="H99" s="141">
        <f>SUMIF(TOP!C:C,C99,TOP!I:I)</f>
        <v>0</v>
      </c>
      <c r="I99" s="141">
        <f>SUMIF(LEG!C:C,'Sum FEB'!C99,LEG!I:I)</f>
        <v>0</v>
      </c>
      <c r="J99" s="142">
        <f t="shared" si="10"/>
        <v>0</v>
      </c>
      <c r="K99" s="143">
        <f>SUMIFS(PSP!Y:Y,PSP!D:D,C99)</f>
        <v>0</v>
      </c>
      <c r="L99" s="142">
        <f t="shared" si="11"/>
        <v>0</v>
      </c>
    </row>
    <row r="100" spans="2:12" s="98" customFormat="1" ht="15" hidden="1" customHeight="1">
      <c r="B100" s="1">
        <v>89</v>
      </c>
      <c r="C100" s="1" t="s">
        <v>963</v>
      </c>
      <c r="D100" s="1" t="s">
        <v>1349</v>
      </c>
      <c r="E100" s="64">
        <f>SUMIFS(OFM!AJ:AJ,OFM!C:C,C100)</f>
        <v>0</v>
      </c>
      <c r="F100" s="64">
        <f>SUMIFS(FAM!AL:AL,FAM!E:E,C100)</f>
        <v>0</v>
      </c>
      <c r="G100" s="68">
        <f>SUMIFS(B2S!L:L,B2S!C:C,C100)</f>
        <v>0</v>
      </c>
      <c r="H100" s="68">
        <f>SUMIF(TOP!C:C,C100,TOP!I:I)</f>
        <v>0</v>
      </c>
      <c r="I100" s="68">
        <f>SUMIF(LEG!C:C,'Sum FEB'!C100,LEG!I:I)</f>
        <v>0</v>
      </c>
      <c r="J100" s="102">
        <f t="shared" si="10"/>
        <v>0</v>
      </c>
      <c r="K100" s="94">
        <f>SUMIFS(PSP!Y:Y,PSP!D:D,C100)</f>
        <v>0</v>
      </c>
      <c r="L100" s="102">
        <f t="shared" si="11"/>
        <v>0</v>
      </c>
    </row>
    <row r="101" spans="2:12" s="98" customFormat="1" ht="15" hidden="1" customHeight="1">
      <c r="B101" s="146">
        <v>90</v>
      </c>
      <c r="C101" s="139" t="s">
        <v>964</v>
      </c>
      <c r="D101" s="139" t="s">
        <v>1038</v>
      </c>
      <c r="E101" s="140">
        <f>SUMIFS(OFM!AJ:AJ,OFM!C:C,C101)</f>
        <v>0</v>
      </c>
      <c r="F101" s="140">
        <f>SUMIFS(FAM!AL:AL,FAM!E:E,C101)</f>
        <v>0</v>
      </c>
      <c r="G101" s="141">
        <f>SUMIFS(B2S!L:L,B2S!C:C,C101)</f>
        <v>0</v>
      </c>
      <c r="H101" s="141">
        <f>SUMIF(TOP!C:C,C101,TOP!I:I)</f>
        <v>0</v>
      </c>
      <c r="I101" s="141">
        <f>SUMIF(LEG!C:C,'Sum FEB'!C101,LEG!I:I)</f>
        <v>0</v>
      </c>
      <c r="J101" s="142">
        <f t="shared" si="10"/>
        <v>0</v>
      </c>
      <c r="K101" s="143">
        <f>SUMIFS(PSP!Y:Y,PSP!D:D,C101)</f>
        <v>0</v>
      </c>
      <c r="L101" s="142">
        <f t="shared" si="11"/>
        <v>0</v>
      </c>
    </row>
    <row r="102" spans="2:12" s="93" customFormat="1" ht="15" hidden="1" customHeight="1">
      <c r="B102" s="139">
        <v>91</v>
      </c>
      <c r="C102" s="139" t="s">
        <v>40</v>
      </c>
      <c r="D102" s="139" t="s">
        <v>1038</v>
      </c>
      <c r="E102" s="140">
        <f>SUMIFS(OFM!AJ:AJ,OFM!C:C,C102)</f>
        <v>0</v>
      </c>
      <c r="F102" s="140">
        <f>SUMIFS(FAM!AL:AL,FAM!E:E,C102)</f>
        <v>0</v>
      </c>
      <c r="G102" s="141">
        <f>SUMIFS(B2S!L:L,B2S!C:C,C102)</f>
        <v>0</v>
      </c>
      <c r="H102" s="141">
        <f>SUMIF(TOP!C:C,C102,TOP!I:I)</f>
        <v>0</v>
      </c>
      <c r="I102" s="141">
        <f>SUMIF(LEG!C:C,'Sum FEB'!C102,LEG!I:I)</f>
        <v>0</v>
      </c>
      <c r="J102" s="142">
        <f t="shared" si="10"/>
        <v>0</v>
      </c>
      <c r="K102" s="143">
        <f>SUMIFS(PSP!Y:Y,PSP!D:D,C102)</f>
        <v>0</v>
      </c>
      <c r="L102" s="142">
        <f t="shared" si="11"/>
        <v>0</v>
      </c>
    </row>
    <row r="103" spans="2:12" s="98" customFormat="1" ht="15" hidden="1" customHeight="1">
      <c r="B103" s="1">
        <v>92</v>
      </c>
      <c r="C103" s="1" t="s">
        <v>965</v>
      </c>
      <c r="D103" s="1" t="s">
        <v>1349</v>
      </c>
      <c r="E103" s="64">
        <f>SUMIFS(OFM!AJ:AJ,OFM!C:C,C103)</f>
        <v>0</v>
      </c>
      <c r="F103" s="64">
        <f>SUMIFS(FAM!AL:AL,FAM!E:E,C103)</f>
        <v>0</v>
      </c>
      <c r="G103" s="68">
        <f>SUMIFS(B2S!L:L,B2S!C:C,C103)</f>
        <v>0</v>
      </c>
      <c r="H103" s="68">
        <f>SUMIF(TOP!C:C,C103,TOP!I:I)</f>
        <v>0</v>
      </c>
      <c r="I103" s="68">
        <f>SUMIF(LEG!C:C,'Sum FEB'!C103,LEG!I:I)</f>
        <v>0</v>
      </c>
      <c r="J103" s="102">
        <f t="shared" si="10"/>
        <v>0</v>
      </c>
      <c r="K103" s="94">
        <f>SUMIFS(PSP!Y:Y,PSP!D:D,C103)</f>
        <v>0</v>
      </c>
      <c r="L103" s="102">
        <f t="shared" si="11"/>
        <v>0</v>
      </c>
    </row>
    <row r="104" spans="2:12" s="98" customFormat="1" ht="15" hidden="1" customHeight="1">
      <c r="B104" s="1">
        <v>93</v>
      </c>
      <c r="C104" s="1" t="s">
        <v>966</v>
      </c>
      <c r="D104" s="1" t="s">
        <v>1349</v>
      </c>
      <c r="E104" s="64">
        <f>SUMIFS(OFM!AJ:AJ,OFM!C:C,C104)</f>
        <v>0</v>
      </c>
      <c r="F104" s="64">
        <f>SUMIFS(FAM!AL:AL,FAM!E:E,C104)</f>
        <v>0</v>
      </c>
      <c r="G104" s="68">
        <f>SUMIFS(B2S!L:L,B2S!C:C,C104)</f>
        <v>0</v>
      </c>
      <c r="H104" s="68">
        <f>SUMIF(TOP!C:C,C104,TOP!I:I)</f>
        <v>0</v>
      </c>
      <c r="I104" s="68">
        <f>SUMIF(LEG!C:C,'Sum FEB'!C104,LEG!I:I)</f>
        <v>0</v>
      </c>
      <c r="J104" s="102">
        <f t="shared" si="10"/>
        <v>0</v>
      </c>
      <c r="K104" s="94">
        <f>SUMIFS(PSP!Y:Y,PSP!D:D,C104)</f>
        <v>0</v>
      </c>
      <c r="L104" s="102">
        <f t="shared" si="11"/>
        <v>0</v>
      </c>
    </row>
    <row r="105" spans="2:12" s="98" customFormat="1" ht="15" hidden="1" customHeight="1">
      <c r="B105" s="1">
        <v>94</v>
      </c>
      <c r="C105" s="1" t="s">
        <v>967</v>
      </c>
      <c r="D105" s="1" t="s">
        <v>1349</v>
      </c>
      <c r="E105" s="64">
        <f>SUMIFS(OFM!AJ:AJ,OFM!C:C,C105)</f>
        <v>0</v>
      </c>
      <c r="F105" s="64">
        <f>SUMIFS(FAM!AL:AL,FAM!E:E,C105)</f>
        <v>0</v>
      </c>
      <c r="G105" s="68">
        <f>SUMIFS(B2S!L:L,B2S!C:C,C105)</f>
        <v>0</v>
      </c>
      <c r="H105" s="68">
        <f>SUMIF(TOP!C:C,C105,TOP!I:I)</f>
        <v>0</v>
      </c>
      <c r="I105" s="68">
        <f>SUMIF(LEG!C:C,'Sum FEB'!C105,LEG!I:I)</f>
        <v>0</v>
      </c>
      <c r="J105" s="102">
        <f t="shared" si="10"/>
        <v>0</v>
      </c>
      <c r="K105" s="94">
        <f>SUMIFS(PSP!Y:Y,PSP!D:D,C105)</f>
        <v>0</v>
      </c>
      <c r="L105" s="102">
        <f t="shared" si="11"/>
        <v>0</v>
      </c>
    </row>
    <row r="106" spans="2:12" s="98" customFormat="1" ht="15" hidden="1" customHeight="1">
      <c r="B106" s="1">
        <v>95</v>
      </c>
      <c r="C106" s="1" t="s">
        <v>968</v>
      </c>
      <c r="D106" s="1" t="s">
        <v>1349</v>
      </c>
      <c r="E106" s="64">
        <f>SUMIFS(OFM!AJ:AJ,OFM!C:C,C106)</f>
        <v>0</v>
      </c>
      <c r="F106" s="64">
        <f>SUMIFS(FAM!AL:AL,FAM!E:E,C106)</f>
        <v>0</v>
      </c>
      <c r="G106" s="68">
        <f>SUMIFS(B2S!L:L,B2S!C:C,C106)</f>
        <v>0</v>
      </c>
      <c r="H106" s="68">
        <f>SUMIF(TOP!C:C,C106,TOP!I:I)</f>
        <v>0</v>
      </c>
      <c r="I106" s="68">
        <f>SUMIF(LEG!C:C,'Sum FEB'!C106,LEG!I:I)</f>
        <v>0</v>
      </c>
      <c r="J106" s="102">
        <f t="shared" ref="J106:J137" si="13">SUM(E106:H106)</f>
        <v>0</v>
      </c>
      <c r="K106" s="94">
        <f>SUMIFS(PSP!Y:Y,PSP!D:D,C106)</f>
        <v>0</v>
      </c>
      <c r="L106" s="102">
        <f t="shared" ref="L106:L137" si="14">SUM(J106:K106)</f>
        <v>0</v>
      </c>
    </row>
    <row r="107" spans="2:12" s="98" customFormat="1" ht="15" hidden="1" customHeight="1">
      <c r="B107" s="1">
        <v>96</v>
      </c>
      <c r="C107" s="1" t="s">
        <v>969</v>
      </c>
      <c r="D107" s="1" t="s">
        <v>1349</v>
      </c>
      <c r="E107" s="64">
        <f>SUMIFS(OFM!AJ:AJ,OFM!C:C,C107)</f>
        <v>0</v>
      </c>
      <c r="F107" s="64">
        <f>SUMIFS(FAM!AL:AL,FAM!E:E,C107)</f>
        <v>0</v>
      </c>
      <c r="G107" s="68">
        <f>SUMIFS(B2S!L:L,B2S!C:C,C107)</f>
        <v>0</v>
      </c>
      <c r="H107" s="68">
        <f>SUMIF(TOP!C:C,C107,TOP!I:I)</f>
        <v>0</v>
      </c>
      <c r="I107" s="68">
        <f>SUMIF(LEG!C:C,'Sum FEB'!C107,LEG!I:I)</f>
        <v>0</v>
      </c>
      <c r="J107" s="102">
        <f t="shared" si="13"/>
        <v>0</v>
      </c>
      <c r="K107" s="94">
        <f>SUMIFS(PSP!Y:Y,PSP!D:D,C107)</f>
        <v>0</v>
      </c>
      <c r="L107" s="102">
        <f t="shared" si="14"/>
        <v>0</v>
      </c>
    </row>
    <row r="108" spans="2:12" s="98" customFormat="1" ht="15" hidden="1" customHeight="1">
      <c r="B108" s="1">
        <v>97</v>
      </c>
      <c r="C108" s="1" t="s">
        <v>970</v>
      </c>
      <c r="D108" s="1" t="s">
        <v>1349</v>
      </c>
      <c r="E108" s="64">
        <f>SUMIFS(OFM!AJ:AJ,OFM!C:C,C108)</f>
        <v>0</v>
      </c>
      <c r="F108" s="64">
        <f>SUMIFS(FAM!AL:AL,FAM!E:E,C108)</f>
        <v>0</v>
      </c>
      <c r="G108" s="68">
        <f>SUMIFS(B2S!L:L,B2S!C:C,C108)</f>
        <v>0</v>
      </c>
      <c r="H108" s="68">
        <f>SUMIF(TOP!C:C,C108,TOP!I:I)</f>
        <v>0</v>
      </c>
      <c r="I108" s="68">
        <f>SUMIF(LEG!C:C,'Sum FEB'!C108,LEG!I:I)</f>
        <v>0</v>
      </c>
      <c r="J108" s="102">
        <f t="shared" si="13"/>
        <v>0</v>
      </c>
      <c r="K108" s="94">
        <f>SUMIFS(PSP!Y:Y,PSP!D:D,C108)</f>
        <v>0</v>
      </c>
      <c r="L108" s="102">
        <f t="shared" si="14"/>
        <v>0</v>
      </c>
    </row>
    <row r="109" spans="2:12" s="98" customFormat="1" ht="15" hidden="1" customHeight="1">
      <c r="B109" s="1">
        <v>98</v>
      </c>
      <c r="C109" s="1" t="s">
        <v>971</v>
      </c>
      <c r="D109" s="1" t="s">
        <v>1349</v>
      </c>
      <c r="E109" s="64">
        <f>SUMIFS(OFM!AJ:AJ,OFM!C:C,C109)</f>
        <v>0</v>
      </c>
      <c r="F109" s="64">
        <f>SUMIFS(FAM!AL:AL,FAM!E:E,C109)</f>
        <v>0</v>
      </c>
      <c r="G109" s="68">
        <f>SUMIFS(B2S!L:L,B2S!C:C,C109)</f>
        <v>0</v>
      </c>
      <c r="H109" s="68">
        <f>SUMIF(TOP!C:C,C109,TOP!I:I)</f>
        <v>0</v>
      </c>
      <c r="I109" s="68">
        <f>SUMIF(LEG!C:C,'Sum FEB'!C109,LEG!I:I)</f>
        <v>0</v>
      </c>
      <c r="J109" s="102">
        <f t="shared" si="13"/>
        <v>0</v>
      </c>
      <c r="K109" s="94">
        <f>SUMIFS(PSP!Y:Y,PSP!D:D,C109)</f>
        <v>0</v>
      </c>
      <c r="L109" s="102">
        <f t="shared" si="14"/>
        <v>0</v>
      </c>
    </row>
    <row r="110" spans="2:12" s="98" customFormat="1" ht="15" hidden="1" customHeight="1">
      <c r="B110" s="1">
        <v>99</v>
      </c>
      <c r="C110" s="1" t="s">
        <v>972</v>
      </c>
      <c r="D110" s="1" t="s">
        <v>1349</v>
      </c>
      <c r="E110" s="64">
        <f>SUMIFS(OFM!AJ:AJ,OFM!C:C,C110)</f>
        <v>0</v>
      </c>
      <c r="F110" s="64">
        <f>SUMIFS(FAM!AL:AL,FAM!E:E,C110)</f>
        <v>0</v>
      </c>
      <c r="G110" s="68">
        <f>SUMIFS(B2S!L:L,B2S!C:C,C110)</f>
        <v>0</v>
      </c>
      <c r="H110" s="68">
        <f>SUMIF(TOP!C:C,C110,TOP!I:I)</f>
        <v>0</v>
      </c>
      <c r="I110" s="68">
        <f>SUMIF(LEG!C:C,'Sum FEB'!C110,LEG!I:I)</f>
        <v>0</v>
      </c>
      <c r="J110" s="102">
        <f t="shared" si="13"/>
        <v>0</v>
      </c>
      <c r="K110" s="94">
        <f>SUMIFS(PSP!Y:Y,PSP!D:D,C110)</f>
        <v>0</v>
      </c>
      <c r="L110" s="102">
        <f t="shared" si="14"/>
        <v>0</v>
      </c>
    </row>
    <row r="111" spans="2:12" s="98" customFormat="1" ht="15" hidden="1" customHeight="1">
      <c r="B111" s="1">
        <v>100</v>
      </c>
      <c r="C111" s="1" t="s">
        <v>973</v>
      </c>
      <c r="D111" s="1" t="s">
        <v>1349</v>
      </c>
      <c r="E111" s="64">
        <f>SUMIFS(OFM!AJ:AJ,OFM!C:C,C111)</f>
        <v>0</v>
      </c>
      <c r="F111" s="64">
        <f>SUMIFS(FAM!AL:AL,FAM!E:E,C111)</f>
        <v>0</v>
      </c>
      <c r="G111" s="68">
        <f>SUMIFS(B2S!L:L,B2S!C:C,C111)</f>
        <v>0</v>
      </c>
      <c r="H111" s="68">
        <f>SUMIF(TOP!C:C,C111,TOP!I:I)</f>
        <v>0</v>
      </c>
      <c r="I111" s="68">
        <f>SUMIF(LEG!C:C,'Sum FEB'!C111,LEG!I:I)</f>
        <v>0</v>
      </c>
      <c r="J111" s="102">
        <f t="shared" si="13"/>
        <v>0</v>
      </c>
      <c r="K111" s="94">
        <f>SUMIFS(PSP!Y:Y,PSP!D:D,C111)</f>
        <v>0</v>
      </c>
      <c r="L111" s="102">
        <f t="shared" si="14"/>
        <v>0</v>
      </c>
    </row>
    <row r="112" spans="2:12" s="98" customFormat="1" ht="15" hidden="1" customHeight="1">
      <c r="B112" s="1">
        <v>101</v>
      </c>
      <c r="C112" s="1" t="s">
        <v>974</v>
      </c>
      <c r="D112" s="1" t="s">
        <v>1349</v>
      </c>
      <c r="E112" s="64">
        <f>SUMIFS(OFM!AJ:AJ,OFM!C:C,C112)</f>
        <v>0</v>
      </c>
      <c r="F112" s="64">
        <f>SUMIFS(FAM!AL:AL,FAM!E:E,C112)</f>
        <v>0</v>
      </c>
      <c r="G112" s="68">
        <f>SUMIFS(B2S!L:L,B2S!C:C,C112)</f>
        <v>0</v>
      </c>
      <c r="H112" s="68">
        <f>SUMIF(TOP!C:C,C112,TOP!I:I)</f>
        <v>0</v>
      </c>
      <c r="I112" s="68">
        <f>SUMIF(LEG!C:C,'Sum FEB'!C112,LEG!I:I)</f>
        <v>0</v>
      </c>
      <c r="J112" s="102">
        <f t="shared" si="13"/>
        <v>0</v>
      </c>
      <c r="K112" s="94">
        <f>SUMIFS(PSP!Y:Y,PSP!D:D,C112)</f>
        <v>0</v>
      </c>
      <c r="L112" s="102">
        <f t="shared" si="14"/>
        <v>0</v>
      </c>
    </row>
    <row r="113" spans="2:12" s="98" customFormat="1" ht="15" hidden="1" customHeight="1">
      <c r="B113" s="1">
        <v>102</v>
      </c>
      <c r="C113" s="1" t="s">
        <v>975</v>
      </c>
      <c r="D113" s="1" t="s">
        <v>1349</v>
      </c>
      <c r="E113" s="64">
        <f>SUMIFS(OFM!AJ:AJ,OFM!C:C,C113)</f>
        <v>0</v>
      </c>
      <c r="F113" s="64">
        <f>SUMIFS(FAM!AL:AL,FAM!E:E,C113)</f>
        <v>0</v>
      </c>
      <c r="G113" s="68">
        <f>SUMIFS(B2S!L:L,B2S!C:C,C113)</f>
        <v>0</v>
      </c>
      <c r="H113" s="68">
        <f>SUMIF(TOP!C:C,C113,TOP!I:I)</f>
        <v>0</v>
      </c>
      <c r="I113" s="68">
        <f>SUMIF(LEG!C:C,'Sum FEB'!C113,LEG!I:I)</f>
        <v>0</v>
      </c>
      <c r="J113" s="102">
        <f t="shared" si="13"/>
        <v>0</v>
      </c>
      <c r="K113" s="94">
        <f>SUMIFS(PSP!Y:Y,PSP!D:D,C113)</f>
        <v>0</v>
      </c>
      <c r="L113" s="102">
        <f t="shared" si="14"/>
        <v>0</v>
      </c>
    </row>
    <row r="114" spans="2:12" s="98" customFormat="1" ht="15" hidden="1" customHeight="1">
      <c r="B114" s="1">
        <v>103</v>
      </c>
      <c r="C114" s="1" t="s">
        <v>976</v>
      </c>
      <c r="D114" s="1" t="s">
        <v>1349</v>
      </c>
      <c r="E114" s="64">
        <f>SUMIFS(OFM!AJ:AJ,OFM!C:C,C114)</f>
        <v>0</v>
      </c>
      <c r="F114" s="64">
        <f>SUMIFS(FAM!AL:AL,FAM!E:E,C114)</f>
        <v>0</v>
      </c>
      <c r="G114" s="68">
        <f>SUMIFS(B2S!L:L,B2S!C:C,C114)</f>
        <v>0</v>
      </c>
      <c r="H114" s="68">
        <f>SUMIF(TOP!C:C,C114,TOP!I:I)</f>
        <v>0</v>
      </c>
      <c r="I114" s="68">
        <f>SUMIF(LEG!C:C,'Sum FEB'!C114,LEG!I:I)</f>
        <v>0</v>
      </c>
      <c r="J114" s="102">
        <f t="shared" si="13"/>
        <v>0</v>
      </c>
      <c r="K114" s="94">
        <f>SUMIFS(PSP!Y:Y,PSP!D:D,C114)</f>
        <v>0</v>
      </c>
      <c r="L114" s="102">
        <f t="shared" si="14"/>
        <v>0</v>
      </c>
    </row>
    <row r="115" spans="2:12" s="98" customFormat="1" ht="15" hidden="1" customHeight="1">
      <c r="B115" s="1">
        <v>104</v>
      </c>
      <c r="C115" s="1" t="s">
        <v>977</v>
      </c>
      <c r="D115" s="1" t="s">
        <v>1349</v>
      </c>
      <c r="E115" s="64">
        <f>SUMIFS(OFM!AJ:AJ,OFM!C:C,C115)</f>
        <v>0</v>
      </c>
      <c r="F115" s="64">
        <f>SUMIFS(FAM!AL:AL,FAM!E:E,C115)</f>
        <v>0</v>
      </c>
      <c r="G115" s="68">
        <f>SUMIFS(B2S!L:L,B2S!C:C,C115)</f>
        <v>0</v>
      </c>
      <c r="H115" s="68">
        <f>SUMIF(TOP!C:C,C115,TOP!I:I)</f>
        <v>0</v>
      </c>
      <c r="I115" s="68">
        <f>SUMIF(LEG!C:C,'Sum FEB'!C115,LEG!I:I)</f>
        <v>0</v>
      </c>
      <c r="J115" s="102">
        <f t="shared" si="13"/>
        <v>0</v>
      </c>
      <c r="K115" s="94">
        <f>SUMIFS(PSP!Y:Y,PSP!D:D,C115)</f>
        <v>0</v>
      </c>
      <c r="L115" s="102">
        <f t="shared" si="14"/>
        <v>0</v>
      </c>
    </row>
    <row r="116" spans="2:12" s="98" customFormat="1" ht="15" hidden="1" customHeight="1">
      <c r="B116" s="1">
        <v>105</v>
      </c>
      <c r="C116" s="1" t="s">
        <v>978</v>
      </c>
      <c r="D116" s="1" t="s">
        <v>1349</v>
      </c>
      <c r="E116" s="64">
        <f>SUMIFS(OFM!AJ:AJ,OFM!C:C,C116)</f>
        <v>0</v>
      </c>
      <c r="F116" s="64">
        <f>SUMIFS(FAM!AL:AL,FAM!E:E,C116)</f>
        <v>0</v>
      </c>
      <c r="G116" s="68">
        <f>SUMIFS(B2S!L:L,B2S!C:C,C116)</f>
        <v>0</v>
      </c>
      <c r="H116" s="68">
        <f>SUMIF(TOP!C:C,C116,TOP!I:I)</f>
        <v>0</v>
      </c>
      <c r="I116" s="68">
        <f>SUMIF(LEG!C:C,'Sum FEB'!C116,LEG!I:I)</f>
        <v>0</v>
      </c>
      <c r="J116" s="102">
        <f t="shared" si="13"/>
        <v>0</v>
      </c>
      <c r="K116" s="94">
        <f>SUMIFS(PSP!Y:Y,PSP!D:D,C116)</f>
        <v>0</v>
      </c>
      <c r="L116" s="102">
        <f t="shared" si="14"/>
        <v>0</v>
      </c>
    </row>
    <row r="117" spans="2:12" s="98" customFormat="1" ht="15" hidden="1" customHeight="1">
      <c r="B117" s="1">
        <v>106</v>
      </c>
      <c r="C117" s="1" t="s">
        <v>979</v>
      </c>
      <c r="D117" s="1" t="s">
        <v>1349</v>
      </c>
      <c r="E117" s="64">
        <f>SUMIFS(OFM!AJ:AJ,OFM!C:C,C117)</f>
        <v>0</v>
      </c>
      <c r="F117" s="64">
        <f>SUMIFS(FAM!AL:AL,FAM!E:E,C117)</f>
        <v>0</v>
      </c>
      <c r="G117" s="68">
        <f>SUMIFS(B2S!L:L,B2S!C:C,C117)</f>
        <v>0</v>
      </c>
      <c r="H117" s="68">
        <f>SUMIF(TOP!C:C,C117,TOP!I:I)</f>
        <v>0</v>
      </c>
      <c r="I117" s="68">
        <f>SUMIF(LEG!C:C,'Sum FEB'!C117,LEG!I:I)</f>
        <v>0</v>
      </c>
      <c r="J117" s="102">
        <f t="shared" si="13"/>
        <v>0</v>
      </c>
      <c r="K117" s="94">
        <f>SUMIFS(PSP!Y:Y,PSP!D:D,C117)</f>
        <v>0</v>
      </c>
      <c r="L117" s="102">
        <f t="shared" si="14"/>
        <v>0</v>
      </c>
    </row>
    <row r="118" spans="2:12" s="98" customFormat="1" ht="15" hidden="1" customHeight="1">
      <c r="B118" s="1">
        <v>107</v>
      </c>
      <c r="C118" s="1" t="s">
        <v>980</v>
      </c>
      <c r="D118" s="1" t="s">
        <v>1349</v>
      </c>
      <c r="E118" s="64">
        <f>SUMIFS(OFM!AJ:AJ,OFM!C:C,C118)</f>
        <v>0</v>
      </c>
      <c r="F118" s="64">
        <f>SUMIFS(FAM!AL:AL,FAM!E:E,C118)</f>
        <v>0</v>
      </c>
      <c r="G118" s="68">
        <f>SUMIFS(B2S!L:L,B2S!C:C,C118)</f>
        <v>0</v>
      </c>
      <c r="H118" s="68">
        <f>SUMIF(TOP!C:C,C118,TOP!I:I)</f>
        <v>0</v>
      </c>
      <c r="I118" s="68">
        <f>SUMIF(LEG!C:C,'Sum FEB'!C118,LEG!I:I)</f>
        <v>0</v>
      </c>
      <c r="J118" s="102">
        <f t="shared" si="13"/>
        <v>0</v>
      </c>
      <c r="K118" s="94">
        <f>SUMIFS(PSP!Y:Y,PSP!D:D,C118)</f>
        <v>0</v>
      </c>
      <c r="L118" s="102">
        <f t="shared" si="14"/>
        <v>0</v>
      </c>
    </row>
    <row r="119" spans="2:12" s="98" customFormat="1" ht="15" hidden="1" customHeight="1">
      <c r="B119" s="1">
        <v>108</v>
      </c>
      <c r="C119" s="1" t="s">
        <v>981</v>
      </c>
      <c r="D119" s="1" t="s">
        <v>1349</v>
      </c>
      <c r="E119" s="64">
        <f>SUMIFS(OFM!AJ:AJ,OFM!C:C,C119)</f>
        <v>0</v>
      </c>
      <c r="F119" s="64">
        <f>SUMIFS(FAM!AL:AL,FAM!E:E,C119)</f>
        <v>0</v>
      </c>
      <c r="G119" s="68">
        <f>SUMIFS(B2S!L:L,B2S!C:C,C119)</f>
        <v>0</v>
      </c>
      <c r="H119" s="68">
        <f>SUMIF(TOP!C:C,C119,TOP!I:I)</f>
        <v>0</v>
      </c>
      <c r="I119" s="68">
        <f>SUMIF(LEG!C:C,'Sum FEB'!C119,LEG!I:I)</f>
        <v>0</v>
      </c>
      <c r="J119" s="102">
        <f t="shared" si="13"/>
        <v>0</v>
      </c>
      <c r="K119" s="94">
        <f>SUMIFS(PSP!Y:Y,PSP!D:D,C119)</f>
        <v>0</v>
      </c>
      <c r="L119" s="102">
        <f t="shared" si="14"/>
        <v>0</v>
      </c>
    </row>
    <row r="120" spans="2:12" s="98" customFormat="1" ht="15" hidden="1" customHeight="1">
      <c r="B120" s="1">
        <v>109</v>
      </c>
      <c r="C120" s="1" t="s">
        <v>982</v>
      </c>
      <c r="D120" s="1" t="s">
        <v>1349</v>
      </c>
      <c r="E120" s="64">
        <f>SUMIFS(OFM!AJ:AJ,OFM!C:C,C120)</f>
        <v>0</v>
      </c>
      <c r="F120" s="64">
        <f>SUMIFS(FAM!AL:AL,FAM!E:E,C120)</f>
        <v>0</v>
      </c>
      <c r="G120" s="68">
        <f>SUMIFS(B2S!L:L,B2S!C:C,C120)</f>
        <v>0</v>
      </c>
      <c r="H120" s="68">
        <f>SUMIF(TOP!C:C,C120,TOP!I:I)</f>
        <v>0</v>
      </c>
      <c r="I120" s="68">
        <f>SUMIF(LEG!C:C,'Sum FEB'!C120,LEG!I:I)</f>
        <v>0</v>
      </c>
      <c r="J120" s="102">
        <f t="shared" si="13"/>
        <v>0</v>
      </c>
      <c r="K120" s="94">
        <f>SUMIFS(PSP!Y:Y,PSP!D:D,C120)</f>
        <v>0</v>
      </c>
      <c r="L120" s="102">
        <f t="shared" si="14"/>
        <v>0</v>
      </c>
    </row>
    <row r="121" spans="2:12" s="98" customFormat="1" ht="15" hidden="1" customHeight="1">
      <c r="B121" s="1">
        <v>110</v>
      </c>
      <c r="C121" s="1" t="s">
        <v>983</v>
      </c>
      <c r="D121" s="1" t="s">
        <v>1349</v>
      </c>
      <c r="E121" s="64">
        <f>SUMIFS(OFM!AJ:AJ,OFM!C:C,C121)</f>
        <v>0</v>
      </c>
      <c r="F121" s="64">
        <f>SUMIFS(FAM!AL:AL,FAM!E:E,C121)</f>
        <v>0</v>
      </c>
      <c r="G121" s="68">
        <f>SUMIFS(B2S!L:L,B2S!C:C,C121)</f>
        <v>0</v>
      </c>
      <c r="H121" s="68">
        <f>SUMIF(TOP!C:C,C121,TOP!I:I)</f>
        <v>0</v>
      </c>
      <c r="I121" s="68">
        <f>SUMIF(LEG!C:C,'Sum FEB'!C121,LEG!I:I)</f>
        <v>0</v>
      </c>
      <c r="J121" s="102">
        <f t="shared" si="13"/>
        <v>0</v>
      </c>
      <c r="K121" s="94">
        <f>SUMIFS(PSP!Y:Y,PSP!D:D,C121)</f>
        <v>0</v>
      </c>
      <c r="L121" s="102">
        <f t="shared" si="14"/>
        <v>0</v>
      </c>
    </row>
    <row r="122" spans="2:12" s="98" customFormat="1" ht="15" hidden="1" customHeight="1">
      <c r="B122" s="1">
        <v>111</v>
      </c>
      <c r="C122" s="1" t="s">
        <v>984</v>
      </c>
      <c r="D122" s="1" t="s">
        <v>1349</v>
      </c>
      <c r="E122" s="64">
        <f>SUMIFS(OFM!AJ:AJ,OFM!C:C,C122)</f>
        <v>0</v>
      </c>
      <c r="F122" s="64">
        <f>SUMIFS(FAM!AL:AL,FAM!E:E,C122)</f>
        <v>0</v>
      </c>
      <c r="G122" s="68">
        <f>SUMIFS(B2S!L:L,B2S!C:C,C122)</f>
        <v>0</v>
      </c>
      <c r="H122" s="68">
        <f>SUMIF(TOP!C:C,C122,TOP!I:I)</f>
        <v>0</v>
      </c>
      <c r="I122" s="68">
        <f>SUMIF(LEG!C:C,'Sum FEB'!C122,LEG!I:I)</f>
        <v>0</v>
      </c>
      <c r="J122" s="102">
        <f t="shared" si="13"/>
        <v>0</v>
      </c>
      <c r="K122" s="94">
        <f>SUMIFS(PSP!Y:Y,PSP!D:D,C122)</f>
        <v>0</v>
      </c>
      <c r="L122" s="102">
        <f t="shared" si="14"/>
        <v>0</v>
      </c>
    </row>
    <row r="123" spans="2:12" s="98" customFormat="1" ht="15" hidden="1" customHeight="1">
      <c r="B123" s="1">
        <v>112</v>
      </c>
      <c r="C123" s="1" t="s">
        <v>985</v>
      </c>
      <c r="D123" s="1" t="s">
        <v>1349</v>
      </c>
      <c r="E123" s="64">
        <f>SUMIFS(OFM!AJ:AJ,OFM!C:C,C123)</f>
        <v>0</v>
      </c>
      <c r="F123" s="64">
        <f>SUMIFS(FAM!AL:AL,FAM!E:E,C123)</f>
        <v>0</v>
      </c>
      <c r="G123" s="68">
        <f>SUMIFS(B2S!L:L,B2S!C:C,C123)</f>
        <v>0</v>
      </c>
      <c r="H123" s="68">
        <f>SUMIF(TOP!C:C,C123,TOP!I:I)</f>
        <v>0</v>
      </c>
      <c r="I123" s="68">
        <f>SUMIF(LEG!C:C,'Sum FEB'!C123,LEG!I:I)</f>
        <v>0</v>
      </c>
      <c r="J123" s="102">
        <f t="shared" si="13"/>
        <v>0</v>
      </c>
      <c r="K123" s="94">
        <f>SUMIFS(PSP!Y:Y,PSP!D:D,C123)</f>
        <v>0</v>
      </c>
      <c r="L123" s="102">
        <f t="shared" si="14"/>
        <v>0</v>
      </c>
    </row>
    <row r="124" spans="2:12" s="98" customFormat="1" ht="15" hidden="1" customHeight="1">
      <c r="B124" s="1">
        <v>113</v>
      </c>
      <c r="C124" s="1" t="s">
        <v>986</v>
      </c>
      <c r="D124" s="1" t="s">
        <v>1349</v>
      </c>
      <c r="E124" s="64">
        <f>SUMIFS(OFM!AJ:AJ,OFM!C:C,C124)</f>
        <v>0</v>
      </c>
      <c r="F124" s="64">
        <f>SUMIFS(FAM!AL:AL,FAM!E:E,C124)</f>
        <v>0</v>
      </c>
      <c r="G124" s="68">
        <f>SUMIFS(B2S!L:L,B2S!C:C,C124)</f>
        <v>0</v>
      </c>
      <c r="H124" s="68">
        <f>SUMIF(TOP!C:C,C124,TOP!I:I)</f>
        <v>0</v>
      </c>
      <c r="I124" s="68">
        <f>SUMIF(LEG!C:C,'Sum FEB'!C124,LEG!I:I)</f>
        <v>0</v>
      </c>
      <c r="J124" s="102">
        <f t="shared" si="13"/>
        <v>0</v>
      </c>
      <c r="K124" s="94">
        <f>SUMIFS(PSP!Y:Y,PSP!D:D,C124)</f>
        <v>0</v>
      </c>
      <c r="L124" s="102">
        <f t="shared" si="14"/>
        <v>0</v>
      </c>
    </row>
    <row r="125" spans="2:12" s="98" customFormat="1" ht="15" hidden="1" customHeight="1">
      <c r="B125" s="1">
        <v>114</v>
      </c>
      <c r="C125" s="1" t="s">
        <v>987</v>
      </c>
      <c r="D125" s="1" t="s">
        <v>1349</v>
      </c>
      <c r="E125" s="64">
        <f>SUMIFS(OFM!AJ:AJ,OFM!C:C,C125)</f>
        <v>0</v>
      </c>
      <c r="F125" s="64">
        <f>SUMIFS(FAM!AL:AL,FAM!E:E,C125)</f>
        <v>0</v>
      </c>
      <c r="G125" s="68">
        <f>SUMIFS(B2S!L:L,B2S!C:C,C125)</f>
        <v>0</v>
      </c>
      <c r="H125" s="68">
        <f>SUMIF(TOP!C:C,C125,TOP!I:I)</f>
        <v>0</v>
      </c>
      <c r="I125" s="68">
        <f>SUMIF(LEG!C:C,'Sum FEB'!C125,LEG!I:I)</f>
        <v>0</v>
      </c>
      <c r="J125" s="102">
        <f t="shared" si="13"/>
        <v>0</v>
      </c>
      <c r="K125" s="94">
        <f>SUMIFS(PSP!Y:Y,PSP!D:D,C125)</f>
        <v>0</v>
      </c>
      <c r="L125" s="102">
        <f t="shared" si="14"/>
        <v>0</v>
      </c>
    </row>
    <row r="126" spans="2:12" s="98" customFormat="1" ht="15" hidden="1" customHeight="1">
      <c r="B126" s="1">
        <v>115</v>
      </c>
      <c r="C126" s="1" t="s">
        <v>988</v>
      </c>
      <c r="D126" s="1" t="s">
        <v>1349</v>
      </c>
      <c r="E126" s="64">
        <f>SUMIFS(OFM!AJ:AJ,OFM!C:C,C126)</f>
        <v>0</v>
      </c>
      <c r="F126" s="64">
        <f>SUMIFS(FAM!AL:AL,FAM!E:E,C126)</f>
        <v>0</v>
      </c>
      <c r="G126" s="68">
        <f>SUMIFS(B2S!L:L,B2S!C:C,C126)</f>
        <v>0</v>
      </c>
      <c r="H126" s="68">
        <f>SUMIF(TOP!C:C,C126,TOP!I:I)</f>
        <v>0</v>
      </c>
      <c r="I126" s="68">
        <f>SUMIF(LEG!C:C,'Sum FEB'!C126,LEG!I:I)</f>
        <v>0</v>
      </c>
      <c r="J126" s="102">
        <f t="shared" si="13"/>
        <v>0</v>
      </c>
      <c r="K126" s="94">
        <f>SUMIFS(PSP!Y:Y,PSP!D:D,C126)</f>
        <v>0</v>
      </c>
      <c r="L126" s="102">
        <f t="shared" si="14"/>
        <v>0</v>
      </c>
    </row>
    <row r="127" spans="2:12" s="98" customFormat="1" ht="15" hidden="1" customHeight="1">
      <c r="B127" s="1">
        <v>116</v>
      </c>
      <c r="C127" s="1" t="s">
        <v>989</v>
      </c>
      <c r="D127" s="1" t="s">
        <v>1349</v>
      </c>
      <c r="E127" s="64">
        <f>SUMIFS(OFM!AJ:AJ,OFM!C:C,C127)</f>
        <v>0</v>
      </c>
      <c r="F127" s="64">
        <f>SUMIFS(FAM!AL:AL,FAM!E:E,C127)</f>
        <v>0</v>
      </c>
      <c r="G127" s="68">
        <f>SUMIFS(B2S!L:L,B2S!C:C,C127)</f>
        <v>0</v>
      </c>
      <c r="H127" s="68">
        <f>SUMIF(TOP!C:C,C127,TOP!I:I)</f>
        <v>0</v>
      </c>
      <c r="I127" s="68">
        <f>SUMIF(LEG!C:C,'Sum FEB'!C127,LEG!I:I)</f>
        <v>0</v>
      </c>
      <c r="J127" s="102">
        <f t="shared" si="13"/>
        <v>0</v>
      </c>
      <c r="K127" s="94">
        <f>SUMIFS(PSP!Y:Y,PSP!D:D,C127)</f>
        <v>0</v>
      </c>
      <c r="L127" s="102">
        <f t="shared" si="14"/>
        <v>0</v>
      </c>
    </row>
    <row r="128" spans="2:12" s="98" customFormat="1" ht="15" hidden="1" customHeight="1">
      <c r="B128" s="1">
        <v>117</v>
      </c>
      <c r="C128" s="1" t="s">
        <v>990</v>
      </c>
      <c r="D128" s="1" t="s">
        <v>1349</v>
      </c>
      <c r="E128" s="64">
        <f>SUMIFS(OFM!AJ:AJ,OFM!C:C,C128)</f>
        <v>0</v>
      </c>
      <c r="F128" s="64">
        <f>SUMIFS(FAM!AL:AL,FAM!E:E,C128)</f>
        <v>0</v>
      </c>
      <c r="G128" s="68">
        <f>SUMIFS(B2S!L:L,B2S!C:C,C128)</f>
        <v>0</v>
      </c>
      <c r="H128" s="68">
        <f>SUMIF(TOP!C:C,C128,TOP!I:I)</f>
        <v>0</v>
      </c>
      <c r="I128" s="68">
        <f>SUMIF(LEG!C:C,'Sum FEB'!C128,LEG!I:I)</f>
        <v>0</v>
      </c>
      <c r="J128" s="102">
        <f t="shared" si="13"/>
        <v>0</v>
      </c>
      <c r="K128" s="94">
        <f>SUMIFS(PSP!Y:Y,PSP!D:D,C128)</f>
        <v>0</v>
      </c>
      <c r="L128" s="102">
        <f t="shared" si="14"/>
        <v>0</v>
      </c>
    </row>
    <row r="129" spans="2:12" ht="15" hidden="1" customHeight="1">
      <c r="B129" s="139">
        <v>118</v>
      </c>
      <c r="C129" s="139" t="s">
        <v>991</v>
      </c>
      <c r="D129" s="139" t="s">
        <v>1038</v>
      </c>
      <c r="E129" s="140">
        <f>SUMIFS(OFM!AJ:AJ,OFM!C:C,C129)</f>
        <v>0</v>
      </c>
      <c r="F129" s="140">
        <f>SUMIFS(FAM!AL:AL,FAM!E:E,C129)</f>
        <v>0</v>
      </c>
      <c r="G129" s="141">
        <f>SUMIFS(B2S!L:L,B2S!C:C,C129)</f>
        <v>0</v>
      </c>
      <c r="H129" s="141">
        <f>SUMIF(TOP!C:C,C129,TOP!I:I)</f>
        <v>0</v>
      </c>
      <c r="I129" s="141">
        <f>SUMIF(LEG!C:C,'Sum FEB'!C129,LEG!I:I)</f>
        <v>0</v>
      </c>
      <c r="J129" s="142">
        <f t="shared" si="13"/>
        <v>0</v>
      </c>
      <c r="K129" s="143">
        <f>SUMIFS(PSP!Y:Y,PSP!D:D,C129)</f>
        <v>0</v>
      </c>
      <c r="L129" s="142">
        <f t="shared" si="14"/>
        <v>0</v>
      </c>
    </row>
    <row r="130" spans="2:12" s="98" customFormat="1" ht="15" hidden="1" customHeight="1">
      <c r="B130" s="1">
        <v>119</v>
      </c>
      <c r="C130" s="1" t="s">
        <v>992</v>
      </c>
      <c r="D130" s="1" t="s">
        <v>1349</v>
      </c>
      <c r="E130" s="64">
        <f>SUMIFS(OFM!AJ:AJ,OFM!C:C,C130)</f>
        <v>0</v>
      </c>
      <c r="F130" s="64">
        <f>SUMIFS(FAM!AL:AL,FAM!E:E,C130)</f>
        <v>0</v>
      </c>
      <c r="G130" s="68">
        <f>SUMIFS(B2S!L:L,B2S!C:C,C130)</f>
        <v>0</v>
      </c>
      <c r="H130" s="68">
        <f>SUMIF(TOP!C:C,C130,TOP!I:I)</f>
        <v>0</v>
      </c>
      <c r="I130" s="68">
        <f>SUMIF(LEG!C:C,'Sum FEB'!C130,LEG!I:I)</f>
        <v>0</v>
      </c>
      <c r="J130" s="102">
        <f t="shared" si="13"/>
        <v>0</v>
      </c>
      <c r="K130" s="94">
        <f>SUMIFS(PSP!Y:Y,PSP!D:D,C130)</f>
        <v>0</v>
      </c>
      <c r="L130" s="102">
        <f t="shared" si="14"/>
        <v>0</v>
      </c>
    </row>
    <row r="131" spans="2:12" s="98" customFormat="1" ht="15" hidden="1" customHeight="1">
      <c r="B131" s="1">
        <v>120</v>
      </c>
      <c r="C131" s="1" t="s">
        <v>993</v>
      </c>
      <c r="D131" s="1" t="s">
        <v>1349</v>
      </c>
      <c r="E131" s="64">
        <f>SUMIFS(OFM!AJ:AJ,OFM!C:C,C131)</f>
        <v>0</v>
      </c>
      <c r="F131" s="64">
        <f>SUMIFS(FAM!AL:AL,FAM!E:E,C131)</f>
        <v>0</v>
      </c>
      <c r="G131" s="68">
        <f>SUMIFS(B2S!L:L,B2S!C:C,C131)</f>
        <v>0</v>
      </c>
      <c r="H131" s="68">
        <f>SUMIF(TOP!C:C,C131,TOP!I:I)</f>
        <v>0</v>
      </c>
      <c r="I131" s="68">
        <f>SUMIF(LEG!C:C,'Sum FEB'!C131,LEG!I:I)</f>
        <v>0</v>
      </c>
      <c r="J131" s="102">
        <f t="shared" si="13"/>
        <v>0</v>
      </c>
      <c r="K131" s="94">
        <f>SUMIFS(PSP!Y:Y,PSP!D:D,C131)</f>
        <v>0</v>
      </c>
      <c r="L131" s="102">
        <f t="shared" si="14"/>
        <v>0</v>
      </c>
    </row>
    <row r="132" spans="2:12" s="98" customFormat="1" ht="15" hidden="1" customHeight="1">
      <c r="B132" s="1">
        <v>121</v>
      </c>
      <c r="C132" s="1" t="s">
        <v>994</v>
      </c>
      <c r="D132" s="1" t="s">
        <v>1349</v>
      </c>
      <c r="E132" s="64">
        <f>SUMIFS(OFM!AJ:AJ,OFM!C:C,C132)</f>
        <v>0</v>
      </c>
      <c r="F132" s="64">
        <f>SUMIFS(FAM!AL:AL,FAM!E:E,C132)</f>
        <v>0</v>
      </c>
      <c r="G132" s="68">
        <f>SUMIFS(B2S!L:L,B2S!C:C,C132)</f>
        <v>0</v>
      </c>
      <c r="H132" s="68">
        <f>SUMIF(TOP!C:C,C132,TOP!I:I)</f>
        <v>0</v>
      </c>
      <c r="I132" s="68">
        <f>SUMIF(LEG!C:C,'Sum FEB'!C132,LEG!I:I)</f>
        <v>0</v>
      </c>
      <c r="J132" s="102">
        <f t="shared" si="13"/>
        <v>0</v>
      </c>
      <c r="K132" s="94">
        <f>SUMIFS(PSP!Y:Y,PSP!D:D,C132)</f>
        <v>0</v>
      </c>
      <c r="L132" s="102">
        <f t="shared" si="14"/>
        <v>0</v>
      </c>
    </row>
    <row r="133" spans="2:12" s="98" customFormat="1" ht="15" hidden="1" customHeight="1">
      <c r="B133" s="1">
        <v>122</v>
      </c>
      <c r="C133" s="1" t="s">
        <v>995</v>
      </c>
      <c r="D133" s="1" t="s">
        <v>1349</v>
      </c>
      <c r="E133" s="64">
        <f>SUMIFS(OFM!AJ:AJ,OFM!C:C,C133)</f>
        <v>0</v>
      </c>
      <c r="F133" s="64">
        <f>SUMIFS(FAM!AL:AL,FAM!E:E,C133)</f>
        <v>0</v>
      </c>
      <c r="G133" s="68">
        <f>SUMIFS(B2S!L:L,B2S!C:C,C133)</f>
        <v>0</v>
      </c>
      <c r="H133" s="68">
        <f>SUMIF(TOP!C:C,C133,TOP!I:I)</f>
        <v>0</v>
      </c>
      <c r="I133" s="68">
        <f>SUMIF(LEG!C:C,'Sum FEB'!C133,LEG!I:I)</f>
        <v>0</v>
      </c>
      <c r="J133" s="102">
        <f t="shared" si="13"/>
        <v>0</v>
      </c>
      <c r="K133" s="94">
        <f>SUMIFS(PSP!Y:Y,PSP!D:D,C133)</f>
        <v>0</v>
      </c>
      <c r="L133" s="102">
        <f t="shared" si="14"/>
        <v>0</v>
      </c>
    </row>
    <row r="134" spans="2:12" s="98" customFormat="1" ht="15" hidden="1" customHeight="1">
      <c r="B134" s="1">
        <v>123</v>
      </c>
      <c r="C134" s="1" t="s">
        <v>996</v>
      </c>
      <c r="D134" s="1" t="s">
        <v>1349</v>
      </c>
      <c r="E134" s="64">
        <f>SUMIFS(OFM!AJ:AJ,OFM!C:C,C134)</f>
        <v>0</v>
      </c>
      <c r="F134" s="64">
        <f>SUMIFS(FAM!AL:AL,FAM!E:E,C134)</f>
        <v>0</v>
      </c>
      <c r="G134" s="68">
        <f>SUMIFS(B2S!L:L,B2S!C:C,C134)</f>
        <v>0</v>
      </c>
      <c r="H134" s="68">
        <f>SUMIF(TOP!C:C,C134,TOP!I:I)</f>
        <v>0</v>
      </c>
      <c r="I134" s="68">
        <f>SUMIF(LEG!C:C,'Sum FEB'!C134,LEG!I:I)</f>
        <v>0</v>
      </c>
      <c r="J134" s="102">
        <f t="shared" si="13"/>
        <v>0</v>
      </c>
      <c r="K134" s="94">
        <f>SUMIFS(PSP!Y:Y,PSP!D:D,C134)</f>
        <v>0</v>
      </c>
      <c r="L134" s="102">
        <f t="shared" si="14"/>
        <v>0</v>
      </c>
    </row>
    <row r="135" spans="2:12" s="98" customFormat="1" ht="15" hidden="1" customHeight="1">
      <c r="B135" s="1">
        <v>124</v>
      </c>
      <c r="C135" s="1" t="s">
        <v>997</v>
      </c>
      <c r="D135" s="1" t="s">
        <v>1349</v>
      </c>
      <c r="E135" s="64">
        <f>SUMIFS(OFM!AJ:AJ,OFM!C:C,C135)</f>
        <v>0</v>
      </c>
      <c r="F135" s="64">
        <f>SUMIFS(FAM!AL:AL,FAM!E:E,C135)</f>
        <v>0</v>
      </c>
      <c r="G135" s="68">
        <f>SUMIFS(B2S!L:L,B2S!C:C,C135)</f>
        <v>0</v>
      </c>
      <c r="H135" s="68">
        <f>SUMIF(TOP!C:C,C135,TOP!I:I)</f>
        <v>0</v>
      </c>
      <c r="I135" s="68">
        <f>SUMIF(LEG!C:C,'Sum FEB'!C135,LEG!I:I)</f>
        <v>0</v>
      </c>
      <c r="J135" s="102">
        <f t="shared" si="13"/>
        <v>0</v>
      </c>
      <c r="K135" s="94">
        <f>SUMIFS(PSP!Y:Y,PSP!D:D,C135)</f>
        <v>0</v>
      </c>
      <c r="L135" s="102">
        <f t="shared" si="14"/>
        <v>0</v>
      </c>
    </row>
    <row r="136" spans="2:12" s="98" customFormat="1" ht="15" hidden="1" customHeight="1">
      <c r="B136" s="1">
        <v>125</v>
      </c>
      <c r="C136" s="1" t="s">
        <v>998</v>
      </c>
      <c r="D136" s="1" t="s">
        <v>1349</v>
      </c>
      <c r="E136" s="64">
        <f>SUMIFS(OFM!AJ:AJ,OFM!C:C,C136)</f>
        <v>0</v>
      </c>
      <c r="F136" s="64">
        <f>SUMIFS(FAM!AL:AL,FAM!E:E,C136)</f>
        <v>0</v>
      </c>
      <c r="G136" s="68">
        <f>SUMIFS(B2S!L:L,B2S!C:C,C136)</f>
        <v>0</v>
      </c>
      <c r="H136" s="68">
        <f>SUMIF(TOP!C:C,C136,TOP!I:I)</f>
        <v>0</v>
      </c>
      <c r="I136" s="68">
        <f>SUMIF(LEG!C:C,'Sum FEB'!C136,LEG!I:I)</f>
        <v>0</v>
      </c>
      <c r="J136" s="102">
        <f t="shared" si="13"/>
        <v>0</v>
      </c>
      <c r="K136" s="94">
        <f>SUMIFS(PSP!Y:Y,PSP!D:D,C136)</f>
        <v>0</v>
      </c>
      <c r="L136" s="102">
        <f t="shared" si="14"/>
        <v>0</v>
      </c>
    </row>
    <row r="137" spans="2:12" s="98" customFormat="1" ht="15" hidden="1" customHeight="1">
      <c r="B137" s="1">
        <v>126</v>
      </c>
      <c r="C137" s="1" t="s">
        <v>999</v>
      </c>
      <c r="D137" s="1" t="s">
        <v>1349</v>
      </c>
      <c r="E137" s="64">
        <f>SUMIFS(OFM!AJ:AJ,OFM!C:C,C137)</f>
        <v>0</v>
      </c>
      <c r="F137" s="64">
        <f>SUMIFS(FAM!AL:AL,FAM!E:E,C137)</f>
        <v>0</v>
      </c>
      <c r="G137" s="68">
        <f>SUMIFS(B2S!L:L,B2S!C:C,C137)</f>
        <v>0</v>
      </c>
      <c r="H137" s="68">
        <f>SUMIF(TOP!C:C,C137,TOP!I:I)</f>
        <v>0</v>
      </c>
      <c r="I137" s="68">
        <f>SUMIF(LEG!C:C,'Sum FEB'!C137,LEG!I:I)</f>
        <v>0</v>
      </c>
      <c r="J137" s="102">
        <f t="shared" si="13"/>
        <v>0</v>
      </c>
      <c r="K137" s="94">
        <f>SUMIFS(PSP!Y:Y,PSP!D:D,C137)</f>
        <v>0</v>
      </c>
      <c r="L137" s="102">
        <f t="shared" si="14"/>
        <v>0</v>
      </c>
    </row>
    <row r="138" spans="2:12" s="98" customFormat="1" ht="15" hidden="1" customHeight="1">
      <c r="B138" s="1">
        <v>127</v>
      </c>
      <c r="C138" s="1" t="s">
        <v>1000</v>
      </c>
      <c r="D138" s="1" t="s">
        <v>1349</v>
      </c>
      <c r="E138" s="64">
        <f>SUMIFS(OFM!AJ:AJ,OFM!C:C,C138)</f>
        <v>0</v>
      </c>
      <c r="F138" s="64">
        <f>SUMIFS(FAM!AL:AL,FAM!E:E,C138)</f>
        <v>0</v>
      </c>
      <c r="G138" s="68">
        <f>SUMIFS(B2S!L:L,B2S!C:C,C138)</f>
        <v>0</v>
      </c>
      <c r="H138" s="68">
        <f>SUMIF(TOP!C:C,C138,TOP!I:I)</f>
        <v>0</v>
      </c>
      <c r="I138" s="68">
        <f>SUMIF(LEG!C:C,'Sum FEB'!C138,LEG!I:I)</f>
        <v>0</v>
      </c>
      <c r="J138" s="102">
        <f t="shared" ref="J138:J169" si="15">SUM(E138:H138)</f>
        <v>0</v>
      </c>
      <c r="K138" s="94">
        <f>SUMIFS(PSP!Y:Y,PSP!D:D,C138)</f>
        <v>0</v>
      </c>
      <c r="L138" s="102">
        <f t="shared" ref="L138:L169" si="16">SUM(J138:K138)</f>
        <v>0</v>
      </c>
    </row>
    <row r="139" spans="2:12" s="98" customFormat="1" ht="15" hidden="1" customHeight="1">
      <c r="B139" s="1">
        <v>128</v>
      </c>
      <c r="C139" s="1" t="s">
        <v>1001</v>
      </c>
      <c r="D139" s="1" t="s">
        <v>1349</v>
      </c>
      <c r="E139" s="64">
        <f>SUMIFS(OFM!AJ:AJ,OFM!C:C,C139)</f>
        <v>0</v>
      </c>
      <c r="F139" s="64">
        <f>SUMIFS(FAM!AL:AL,FAM!E:E,C139)</f>
        <v>0</v>
      </c>
      <c r="G139" s="68">
        <f>SUMIFS(B2S!L:L,B2S!C:C,C139)</f>
        <v>0</v>
      </c>
      <c r="H139" s="68">
        <f>SUMIF(TOP!C:C,C139,TOP!I:I)</f>
        <v>0</v>
      </c>
      <c r="I139" s="68">
        <f>SUMIF(LEG!C:C,'Sum FEB'!C139,LEG!I:I)</f>
        <v>0</v>
      </c>
      <c r="J139" s="102">
        <f t="shared" si="15"/>
        <v>0</v>
      </c>
      <c r="K139" s="94">
        <f>SUMIFS(PSP!Y:Y,PSP!D:D,C139)</f>
        <v>0</v>
      </c>
      <c r="L139" s="102">
        <f t="shared" si="16"/>
        <v>0</v>
      </c>
    </row>
    <row r="140" spans="2:12" s="98" customFormat="1" ht="15" hidden="1" customHeight="1">
      <c r="B140" s="1">
        <v>129</v>
      </c>
      <c r="C140" s="1" t="s">
        <v>1002</v>
      </c>
      <c r="D140" s="1" t="s">
        <v>1349</v>
      </c>
      <c r="E140" s="64">
        <f>SUMIFS(OFM!AJ:AJ,OFM!C:C,C140)</f>
        <v>0</v>
      </c>
      <c r="F140" s="64">
        <f>SUMIFS(FAM!AL:AL,FAM!E:E,C140)</f>
        <v>0</v>
      </c>
      <c r="G140" s="68">
        <f>SUMIFS(B2S!L:L,B2S!C:C,C140)</f>
        <v>0</v>
      </c>
      <c r="H140" s="68">
        <f>SUMIF(TOP!C:C,C140,TOP!I:I)</f>
        <v>0</v>
      </c>
      <c r="I140" s="68">
        <f>SUMIF(LEG!C:C,'Sum FEB'!C140,LEG!I:I)</f>
        <v>0</v>
      </c>
      <c r="J140" s="102">
        <f t="shared" si="15"/>
        <v>0</v>
      </c>
      <c r="K140" s="94">
        <f>SUMIFS(PSP!Y:Y,PSP!D:D,C140)</f>
        <v>0</v>
      </c>
      <c r="L140" s="102">
        <f t="shared" si="16"/>
        <v>0</v>
      </c>
    </row>
    <row r="141" spans="2:12" s="98" customFormat="1" ht="15" hidden="1" customHeight="1">
      <c r="B141" s="1">
        <v>130</v>
      </c>
      <c r="C141" s="1" t="s">
        <v>1003</v>
      </c>
      <c r="D141" s="1" t="s">
        <v>1349</v>
      </c>
      <c r="E141" s="64">
        <f>SUMIFS(OFM!AJ:AJ,OFM!C:C,C141)</f>
        <v>0</v>
      </c>
      <c r="F141" s="64">
        <f>SUMIFS(FAM!AL:AL,FAM!E:E,C141)</f>
        <v>0</v>
      </c>
      <c r="G141" s="68">
        <f>SUMIFS(B2S!L:L,B2S!C:C,C141)</f>
        <v>0</v>
      </c>
      <c r="H141" s="68">
        <f>SUMIF(TOP!C:C,C141,TOP!I:I)</f>
        <v>0</v>
      </c>
      <c r="I141" s="68">
        <f>SUMIF(LEG!C:C,'Sum FEB'!C141,LEG!I:I)</f>
        <v>0</v>
      </c>
      <c r="J141" s="102">
        <f t="shared" si="15"/>
        <v>0</v>
      </c>
      <c r="K141" s="94">
        <f>SUMIFS(PSP!Y:Y,PSP!D:D,C141)</f>
        <v>0</v>
      </c>
      <c r="L141" s="102">
        <f t="shared" si="16"/>
        <v>0</v>
      </c>
    </row>
    <row r="142" spans="2:12" s="98" customFormat="1" ht="15" hidden="1" customHeight="1">
      <c r="B142" s="1">
        <v>131</v>
      </c>
      <c r="C142" s="1" t="s">
        <v>1004</v>
      </c>
      <c r="D142" s="1" t="s">
        <v>1349</v>
      </c>
      <c r="E142" s="64">
        <f>SUMIFS(OFM!AJ:AJ,OFM!C:C,C142)</f>
        <v>0</v>
      </c>
      <c r="F142" s="64">
        <f>SUMIFS(FAM!AL:AL,FAM!E:E,C142)</f>
        <v>0</v>
      </c>
      <c r="G142" s="68">
        <f>SUMIFS(B2S!L:L,B2S!C:C,C142)</f>
        <v>0</v>
      </c>
      <c r="H142" s="68">
        <f>SUMIF(TOP!C:C,C142,TOP!I:I)</f>
        <v>0</v>
      </c>
      <c r="I142" s="68">
        <f>SUMIF(LEG!C:C,'Sum FEB'!C142,LEG!I:I)</f>
        <v>0</v>
      </c>
      <c r="J142" s="102">
        <f t="shared" si="15"/>
        <v>0</v>
      </c>
      <c r="K142" s="94">
        <f>SUMIFS(PSP!Y:Y,PSP!D:D,C142)</f>
        <v>0</v>
      </c>
      <c r="L142" s="102">
        <f t="shared" si="16"/>
        <v>0</v>
      </c>
    </row>
    <row r="143" spans="2:12" s="98" customFormat="1" ht="15" hidden="1" customHeight="1">
      <c r="B143" s="1">
        <v>132</v>
      </c>
      <c r="C143" s="1" t="s">
        <v>1005</v>
      </c>
      <c r="D143" s="1" t="s">
        <v>1349</v>
      </c>
      <c r="E143" s="64">
        <f>SUMIFS(OFM!AJ:AJ,OFM!C:C,C143)</f>
        <v>0</v>
      </c>
      <c r="F143" s="64">
        <f>SUMIFS(FAM!AL:AL,FAM!E:E,C143)</f>
        <v>0</v>
      </c>
      <c r="G143" s="68">
        <f>SUMIFS(B2S!L:L,B2S!C:C,C143)</f>
        <v>0</v>
      </c>
      <c r="H143" s="68">
        <f>SUMIF(TOP!C:C,C143,TOP!I:I)</f>
        <v>0</v>
      </c>
      <c r="I143" s="68">
        <f>SUMIF(LEG!C:C,'Sum FEB'!C143,LEG!I:I)</f>
        <v>0</v>
      </c>
      <c r="J143" s="102">
        <f t="shared" si="15"/>
        <v>0</v>
      </c>
      <c r="K143" s="94">
        <f>SUMIFS(PSP!Y:Y,PSP!D:D,C143)</f>
        <v>0</v>
      </c>
      <c r="L143" s="102">
        <f t="shared" si="16"/>
        <v>0</v>
      </c>
    </row>
    <row r="144" spans="2:12" s="98" customFormat="1" ht="15" hidden="1" customHeight="1">
      <c r="B144" s="1">
        <v>133</v>
      </c>
      <c r="C144" s="1" t="s">
        <v>1006</v>
      </c>
      <c r="D144" s="1" t="s">
        <v>1349</v>
      </c>
      <c r="E144" s="64">
        <f>SUMIFS(OFM!AJ:AJ,OFM!C:C,C144)</f>
        <v>0</v>
      </c>
      <c r="F144" s="64">
        <f>SUMIFS(FAM!AL:AL,FAM!E:E,C144)</f>
        <v>0</v>
      </c>
      <c r="G144" s="68">
        <f>SUMIFS(B2S!L:L,B2S!C:C,C144)</f>
        <v>0</v>
      </c>
      <c r="H144" s="68">
        <f>SUMIF(TOP!C:C,C144,TOP!I:I)</f>
        <v>0</v>
      </c>
      <c r="I144" s="68">
        <f>SUMIF(LEG!C:C,'Sum FEB'!C144,LEG!I:I)</f>
        <v>0</v>
      </c>
      <c r="J144" s="102">
        <f t="shared" si="15"/>
        <v>0</v>
      </c>
      <c r="K144" s="94">
        <f>SUMIFS(PSP!Y:Y,PSP!D:D,C144)</f>
        <v>0</v>
      </c>
      <c r="L144" s="102">
        <f t="shared" si="16"/>
        <v>0</v>
      </c>
    </row>
    <row r="145" spans="2:12" s="98" customFormat="1" ht="15" hidden="1" customHeight="1">
      <c r="B145" s="1">
        <v>134</v>
      </c>
      <c r="C145" s="1" t="s">
        <v>1007</v>
      </c>
      <c r="D145" s="1" t="s">
        <v>1349</v>
      </c>
      <c r="E145" s="64">
        <f>SUMIFS(OFM!AJ:AJ,OFM!C:C,C145)</f>
        <v>0</v>
      </c>
      <c r="F145" s="64">
        <f>SUMIFS(FAM!AL:AL,FAM!E:E,C145)</f>
        <v>0</v>
      </c>
      <c r="G145" s="68">
        <f>SUMIFS(B2S!L:L,B2S!C:C,C145)</f>
        <v>0</v>
      </c>
      <c r="H145" s="68">
        <f>SUMIF(TOP!C:C,C145,TOP!I:I)</f>
        <v>0</v>
      </c>
      <c r="I145" s="68">
        <f>SUMIF(LEG!C:C,'Sum FEB'!C145,LEG!I:I)</f>
        <v>0</v>
      </c>
      <c r="J145" s="102">
        <f t="shared" si="15"/>
        <v>0</v>
      </c>
      <c r="K145" s="94">
        <f>SUMIFS(PSP!Y:Y,PSP!D:D,C145)</f>
        <v>0</v>
      </c>
      <c r="L145" s="102">
        <f t="shared" si="16"/>
        <v>0</v>
      </c>
    </row>
    <row r="146" spans="2:12" ht="15" hidden="1" customHeight="1">
      <c r="B146" s="139">
        <v>135</v>
      </c>
      <c r="C146" s="139" t="s">
        <v>1008</v>
      </c>
      <c r="D146" s="139" t="s">
        <v>1038</v>
      </c>
      <c r="E146" s="140">
        <f>SUMIFS(OFM!AJ:AJ,OFM!C:C,C146)</f>
        <v>0</v>
      </c>
      <c r="F146" s="140">
        <f>SUMIFS(FAM!AL:AL,FAM!E:E,C146)</f>
        <v>0</v>
      </c>
      <c r="G146" s="141">
        <f>SUMIFS(B2S!L:L,B2S!C:C,C146)</f>
        <v>0</v>
      </c>
      <c r="H146" s="141">
        <f>SUMIF(TOP!C:C,C146,TOP!I:I)</f>
        <v>0</v>
      </c>
      <c r="I146" s="141">
        <f>SUMIF(LEG!C:C,'Sum FEB'!C146,LEG!I:I)</f>
        <v>0</v>
      </c>
      <c r="J146" s="142">
        <f t="shared" si="15"/>
        <v>0</v>
      </c>
      <c r="K146" s="143">
        <f>SUMIFS(PSP!Y:Y,PSP!D:D,C146)</f>
        <v>0</v>
      </c>
      <c r="L146" s="142">
        <f t="shared" si="16"/>
        <v>0</v>
      </c>
    </row>
    <row r="147" spans="2:12" ht="15" hidden="1" customHeight="1">
      <c r="B147" s="139">
        <v>136</v>
      </c>
      <c r="C147" s="139" t="s">
        <v>1009</v>
      </c>
      <c r="D147" s="139" t="s">
        <v>1038</v>
      </c>
      <c r="E147" s="140">
        <f>SUMIFS(OFM!AJ:AJ,OFM!C:C,C147)</f>
        <v>0</v>
      </c>
      <c r="F147" s="140">
        <f>SUMIFS(FAM!AL:AL,FAM!E:E,C147)</f>
        <v>0</v>
      </c>
      <c r="G147" s="141">
        <f>SUMIFS(B2S!L:L,B2S!C:C,C147)</f>
        <v>0</v>
      </c>
      <c r="H147" s="141">
        <f>SUMIF(TOP!C:C,C147,TOP!I:I)</f>
        <v>0</v>
      </c>
      <c r="I147" s="141">
        <f>SUMIF(LEG!C:C,'Sum FEB'!C147,LEG!I:I)</f>
        <v>0</v>
      </c>
      <c r="J147" s="142">
        <f t="shared" si="15"/>
        <v>0</v>
      </c>
      <c r="K147" s="143">
        <f>SUMIFS(PSP!Y:Y,PSP!D:D,C147)</f>
        <v>0</v>
      </c>
      <c r="L147" s="142">
        <f t="shared" si="16"/>
        <v>0</v>
      </c>
    </row>
    <row r="148" spans="2:12" ht="15" hidden="1" customHeight="1">
      <c r="B148" s="139">
        <v>137</v>
      </c>
      <c r="C148" s="139" t="s">
        <v>1010</v>
      </c>
      <c r="D148" s="139" t="s">
        <v>1038</v>
      </c>
      <c r="E148" s="140">
        <f>SUMIFS(OFM!AJ:AJ,OFM!C:C,C148)</f>
        <v>0</v>
      </c>
      <c r="F148" s="140">
        <f>SUMIFS(FAM!AL:AL,FAM!E:E,C148)</f>
        <v>0</v>
      </c>
      <c r="G148" s="141">
        <f>SUMIFS(B2S!L:L,B2S!C:C,C148)</f>
        <v>0</v>
      </c>
      <c r="H148" s="141">
        <f>SUMIF(TOP!C:C,C148,TOP!I:I)</f>
        <v>0</v>
      </c>
      <c r="I148" s="141">
        <f>SUMIF(LEG!C:C,'Sum FEB'!C148,LEG!I:I)</f>
        <v>0</v>
      </c>
      <c r="J148" s="142">
        <f t="shared" si="15"/>
        <v>0</v>
      </c>
      <c r="K148" s="143">
        <f>SUMIFS(PSP!Y:Y,PSP!D:D,C148)</f>
        <v>0</v>
      </c>
      <c r="L148" s="142">
        <f t="shared" si="16"/>
        <v>0</v>
      </c>
    </row>
    <row r="149" spans="2:12" s="98" customFormat="1" ht="15" hidden="1" customHeight="1">
      <c r="B149" s="1">
        <v>138</v>
      </c>
      <c r="C149" s="1" t="s">
        <v>1011</v>
      </c>
      <c r="D149" s="1" t="s">
        <v>1349</v>
      </c>
      <c r="E149" s="64">
        <f>SUMIFS(OFM!AJ:AJ,OFM!C:C,C149)</f>
        <v>0</v>
      </c>
      <c r="F149" s="64">
        <f>SUMIFS(FAM!AL:AL,FAM!E:E,C149)</f>
        <v>0</v>
      </c>
      <c r="G149" s="68">
        <f>SUMIFS(B2S!L:L,B2S!C:C,C149)</f>
        <v>0</v>
      </c>
      <c r="H149" s="68">
        <f>SUMIF(TOP!C:C,C149,TOP!I:I)</f>
        <v>0</v>
      </c>
      <c r="I149" s="68">
        <f>SUMIF(LEG!C:C,'Sum FEB'!C149,LEG!I:I)</f>
        <v>0</v>
      </c>
      <c r="J149" s="102">
        <f t="shared" si="15"/>
        <v>0</v>
      </c>
      <c r="K149" s="94">
        <f>SUMIFS(PSP!Y:Y,PSP!D:D,C149)</f>
        <v>0</v>
      </c>
      <c r="L149" s="102">
        <f t="shared" si="16"/>
        <v>0</v>
      </c>
    </row>
    <row r="150" spans="2:12" s="98" customFormat="1" ht="15" hidden="1" customHeight="1">
      <c r="B150" s="1">
        <v>139</v>
      </c>
      <c r="C150" s="1" t="s">
        <v>1012</v>
      </c>
      <c r="D150" s="1" t="s">
        <v>1349</v>
      </c>
      <c r="E150" s="64">
        <f>SUMIFS(OFM!AJ:AJ,OFM!C:C,C150)</f>
        <v>0</v>
      </c>
      <c r="F150" s="64">
        <f>SUMIFS(FAM!AL:AL,FAM!E:E,C150)</f>
        <v>0</v>
      </c>
      <c r="G150" s="68">
        <f>SUMIFS(B2S!L:L,B2S!C:C,C150)</f>
        <v>0</v>
      </c>
      <c r="H150" s="68">
        <f>SUMIF(TOP!C:C,C150,TOP!I:I)</f>
        <v>0</v>
      </c>
      <c r="I150" s="68">
        <f>SUMIF(LEG!C:C,'Sum FEB'!C150,LEG!I:I)</f>
        <v>0</v>
      </c>
      <c r="J150" s="102">
        <f t="shared" si="15"/>
        <v>0</v>
      </c>
      <c r="K150" s="94">
        <f>SUMIFS(PSP!Y:Y,PSP!D:D,C150)</f>
        <v>0</v>
      </c>
      <c r="L150" s="102">
        <f t="shared" si="16"/>
        <v>0</v>
      </c>
    </row>
    <row r="151" spans="2:12" s="98" customFormat="1" ht="15" hidden="1" customHeight="1">
      <c r="B151" s="1">
        <v>140</v>
      </c>
      <c r="C151" s="1" t="s">
        <v>1013</v>
      </c>
      <c r="D151" s="1" t="s">
        <v>1349</v>
      </c>
      <c r="E151" s="64">
        <f>SUMIFS(OFM!AJ:AJ,OFM!C:C,C151)</f>
        <v>0</v>
      </c>
      <c r="F151" s="64">
        <f>SUMIFS(FAM!AL:AL,FAM!E:E,C151)</f>
        <v>0</v>
      </c>
      <c r="G151" s="68">
        <f>SUMIFS(B2S!L:L,B2S!C:C,C151)</f>
        <v>0</v>
      </c>
      <c r="H151" s="68">
        <f>SUMIF(TOP!C:C,C151,TOP!I:I)</f>
        <v>0</v>
      </c>
      <c r="I151" s="68">
        <f>SUMIF(LEG!C:C,'Sum FEB'!C151,LEG!I:I)</f>
        <v>0</v>
      </c>
      <c r="J151" s="102">
        <f t="shared" si="15"/>
        <v>0</v>
      </c>
      <c r="K151" s="94">
        <f>SUMIFS(PSP!Y:Y,PSP!D:D,C151)</f>
        <v>0</v>
      </c>
      <c r="L151" s="102">
        <f t="shared" si="16"/>
        <v>0</v>
      </c>
    </row>
    <row r="152" spans="2:12" s="98" customFormat="1" ht="15" hidden="1" customHeight="1">
      <c r="B152" s="1">
        <v>141</v>
      </c>
      <c r="C152" s="1" t="s">
        <v>1014</v>
      </c>
      <c r="D152" s="1" t="s">
        <v>1349</v>
      </c>
      <c r="E152" s="64">
        <f>SUMIFS(OFM!AJ:AJ,OFM!C:C,C152)</f>
        <v>0</v>
      </c>
      <c r="F152" s="64">
        <f>SUMIFS(FAM!AL:AL,FAM!E:E,C152)</f>
        <v>0</v>
      </c>
      <c r="G152" s="68">
        <f>SUMIFS(B2S!L:L,B2S!C:C,C152)</f>
        <v>0</v>
      </c>
      <c r="H152" s="68">
        <f>SUMIF(TOP!C:C,C152,TOP!I:I)</f>
        <v>0</v>
      </c>
      <c r="I152" s="68">
        <f>SUMIF(LEG!C:C,'Sum FEB'!C152,LEG!I:I)</f>
        <v>0</v>
      </c>
      <c r="J152" s="102">
        <f t="shared" si="15"/>
        <v>0</v>
      </c>
      <c r="K152" s="94">
        <f>SUMIFS(PSP!Y:Y,PSP!D:D,C152)</f>
        <v>0</v>
      </c>
      <c r="L152" s="102">
        <f t="shared" si="16"/>
        <v>0</v>
      </c>
    </row>
    <row r="153" spans="2:12" s="98" customFormat="1" ht="15" hidden="1" customHeight="1">
      <c r="B153" s="1">
        <v>142</v>
      </c>
      <c r="C153" s="1" t="s">
        <v>1015</v>
      </c>
      <c r="D153" s="1" t="s">
        <v>1349</v>
      </c>
      <c r="E153" s="64">
        <f>SUMIFS(OFM!AJ:AJ,OFM!C:C,C153)</f>
        <v>0</v>
      </c>
      <c r="F153" s="64">
        <f>SUMIFS(FAM!AL:AL,FAM!E:E,C153)</f>
        <v>0</v>
      </c>
      <c r="G153" s="68">
        <f>SUMIFS(B2S!L:L,B2S!C:C,C153)</f>
        <v>0</v>
      </c>
      <c r="H153" s="68">
        <f>SUMIF(TOP!C:C,C153,TOP!I:I)</f>
        <v>0</v>
      </c>
      <c r="I153" s="68">
        <f>SUMIF(LEG!C:C,'Sum FEB'!C153,LEG!I:I)</f>
        <v>0</v>
      </c>
      <c r="J153" s="102">
        <f t="shared" si="15"/>
        <v>0</v>
      </c>
      <c r="K153" s="94">
        <f>SUMIFS(PSP!Y:Y,PSP!D:D,C153)</f>
        <v>0</v>
      </c>
      <c r="L153" s="102">
        <f t="shared" si="16"/>
        <v>0</v>
      </c>
    </row>
    <row r="154" spans="2:12" s="98" customFormat="1" ht="15" hidden="1" customHeight="1">
      <c r="B154" s="1">
        <v>143</v>
      </c>
      <c r="C154" s="1" t="s">
        <v>1016</v>
      </c>
      <c r="D154" s="1" t="s">
        <v>1349</v>
      </c>
      <c r="E154" s="64">
        <f>SUMIFS(OFM!AJ:AJ,OFM!C:C,C154)</f>
        <v>0</v>
      </c>
      <c r="F154" s="64">
        <f>SUMIFS(FAM!AL:AL,FAM!E:E,C154)</f>
        <v>0</v>
      </c>
      <c r="G154" s="68">
        <f>SUMIFS(B2S!L:L,B2S!C:C,C154)</f>
        <v>0</v>
      </c>
      <c r="H154" s="68">
        <f>SUMIF(TOP!C:C,C154,TOP!I:I)</f>
        <v>0</v>
      </c>
      <c r="I154" s="68">
        <f>SUMIF(LEG!C:C,'Sum FEB'!C154,LEG!I:I)</f>
        <v>0</v>
      </c>
      <c r="J154" s="102">
        <f t="shared" si="15"/>
        <v>0</v>
      </c>
      <c r="K154" s="94">
        <f>SUMIFS(PSP!Y:Y,PSP!D:D,C154)</f>
        <v>0</v>
      </c>
      <c r="L154" s="102">
        <f t="shared" si="16"/>
        <v>0</v>
      </c>
    </row>
    <row r="155" spans="2:12" s="98" customFormat="1" ht="15" hidden="1" customHeight="1">
      <c r="B155" s="1">
        <v>144</v>
      </c>
      <c r="C155" s="1" t="s">
        <v>1017</v>
      </c>
      <c r="D155" s="1" t="s">
        <v>1349</v>
      </c>
      <c r="E155" s="64">
        <f>SUMIFS(OFM!AJ:AJ,OFM!C:C,C155)</f>
        <v>0</v>
      </c>
      <c r="F155" s="64">
        <f>SUMIFS(FAM!AL:AL,FAM!E:E,C155)</f>
        <v>0</v>
      </c>
      <c r="G155" s="68">
        <f>SUMIFS(B2S!L:L,B2S!C:C,C155)</f>
        <v>0</v>
      </c>
      <c r="H155" s="68">
        <f>SUMIF(TOP!C:C,C155,TOP!I:I)</f>
        <v>0</v>
      </c>
      <c r="I155" s="68">
        <f>SUMIF(LEG!C:C,'Sum FEB'!C155,LEG!I:I)</f>
        <v>0</v>
      </c>
      <c r="J155" s="102">
        <f t="shared" si="15"/>
        <v>0</v>
      </c>
      <c r="K155" s="94">
        <f>SUMIFS(PSP!Y:Y,PSP!D:D,C155)</f>
        <v>0</v>
      </c>
      <c r="L155" s="102">
        <f t="shared" si="16"/>
        <v>0</v>
      </c>
    </row>
    <row r="156" spans="2:12" s="98" customFormat="1" ht="15" hidden="1" customHeight="1">
      <c r="B156" s="1">
        <v>145</v>
      </c>
      <c r="C156" s="1" t="s">
        <v>1018</v>
      </c>
      <c r="D156" s="1" t="s">
        <v>1349</v>
      </c>
      <c r="E156" s="64">
        <f>SUMIFS(OFM!AJ:AJ,OFM!C:C,C156)</f>
        <v>0</v>
      </c>
      <c r="F156" s="64">
        <f>SUMIFS(FAM!AL:AL,FAM!E:E,C156)</f>
        <v>0</v>
      </c>
      <c r="G156" s="68">
        <f>SUMIFS(B2S!L:L,B2S!C:C,C156)</f>
        <v>0</v>
      </c>
      <c r="H156" s="68">
        <f>SUMIF(TOP!C:C,C156,TOP!I:I)</f>
        <v>0</v>
      </c>
      <c r="I156" s="68">
        <f>SUMIF(LEG!C:C,'Sum FEB'!C156,LEG!I:I)</f>
        <v>0</v>
      </c>
      <c r="J156" s="102">
        <f t="shared" si="15"/>
        <v>0</v>
      </c>
      <c r="K156" s="94">
        <f>SUMIFS(PSP!Y:Y,PSP!D:D,C156)</f>
        <v>0</v>
      </c>
      <c r="L156" s="102">
        <f t="shared" si="16"/>
        <v>0</v>
      </c>
    </row>
    <row r="157" spans="2:12" s="98" customFormat="1" ht="15" hidden="1" customHeight="1">
      <c r="B157" s="1">
        <v>146</v>
      </c>
      <c r="C157" s="1" t="s">
        <v>1019</v>
      </c>
      <c r="D157" s="1" t="s">
        <v>1349</v>
      </c>
      <c r="E157" s="64">
        <f>SUMIFS(OFM!AJ:AJ,OFM!C:C,C157)</f>
        <v>0</v>
      </c>
      <c r="F157" s="64">
        <f>SUMIFS(FAM!AL:AL,FAM!E:E,C157)</f>
        <v>0</v>
      </c>
      <c r="G157" s="68">
        <f>SUMIFS(B2S!L:L,B2S!C:C,C157)</f>
        <v>0</v>
      </c>
      <c r="H157" s="68">
        <f>SUMIF(TOP!C:C,C157,TOP!I:I)</f>
        <v>0</v>
      </c>
      <c r="I157" s="68">
        <f>SUMIF(LEG!C:C,'Sum FEB'!C157,LEG!I:I)</f>
        <v>0</v>
      </c>
      <c r="J157" s="102">
        <f t="shared" si="15"/>
        <v>0</v>
      </c>
      <c r="K157" s="94">
        <f>SUMIFS(PSP!Y:Y,PSP!D:D,C157)</f>
        <v>0</v>
      </c>
      <c r="L157" s="102">
        <f t="shared" si="16"/>
        <v>0</v>
      </c>
    </row>
    <row r="158" spans="2:12" s="98" customFormat="1" ht="15" hidden="1" customHeight="1">
      <c r="B158" s="1">
        <v>147</v>
      </c>
      <c r="C158" s="1" t="s">
        <v>1020</v>
      </c>
      <c r="D158" s="1" t="s">
        <v>1349</v>
      </c>
      <c r="E158" s="64">
        <f>SUMIFS(OFM!AJ:AJ,OFM!C:C,C158)</f>
        <v>0</v>
      </c>
      <c r="F158" s="64">
        <f>SUMIFS(FAM!AL:AL,FAM!E:E,C158)</f>
        <v>0</v>
      </c>
      <c r="G158" s="68">
        <f>SUMIFS(B2S!L:L,B2S!C:C,C158)</f>
        <v>0</v>
      </c>
      <c r="H158" s="68">
        <f>SUMIF(TOP!C:C,C158,TOP!I:I)</f>
        <v>0</v>
      </c>
      <c r="I158" s="68">
        <f>SUMIF(LEG!C:C,'Sum FEB'!C158,LEG!I:I)</f>
        <v>0</v>
      </c>
      <c r="J158" s="102">
        <f t="shared" si="15"/>
        <v>0</v>
      </c>
      <c r="K158" s="94">
        <f>SUMIFS(PSP!Y:Y,PSP!D:D,C158)</f>
        <v>0</v>
      </c>
      <c r="L158" s="102">
        <f t="shared" si="16"/>
        <v>0</v>
      </c>
    </row>
    <row r="159" spans="2:12" s="98" customFormat="1" ht="15" hidden="1" customHeight="1">
      <c r="B159" s="1">
        <v>148</v>
      </c>
      <c r="C159" s="1" t="s">
        <v>1021</v>
      </c>
      <c r="D159" s="1" t="s">
        <v>1349</v>
      </c>
      <c r="E159" s="64">
        <f>SUMIFS(OFM!AJ:AJ,OFM!C:C,C159)</f>
        <v>0</v>
      </c>
      <c r="F159" s="64">
        <f>SUMIFS(FAM!AL:AL,FAM!E:E,C159)</f>
        <v>0</v>
      </c>
      <c r="G159" s="68">
        <f>SUMIFS(B2S!L:L,B2S!C:C,C159)</f>
        <v>0</v>
      </c>
      <c r="H159" s="68">
        <f>SUMIF(TOP!C:C,C159,TOP!I:I)</f>
        <v>0</v>
      </c>
      <c r="I159" s="68">
        <f>SUMIF(LEG!C:C,'Sum FEB'!C159,LEG!I:I)</f>
        <v>0</v>
      </c>
      <c r="J159" s="102">
        <f t="shared" si="15"/>
        <v>0</v>
      </c>
      <c r="K159" s="94">
        <f>SUMIFS(PSP!Y:Y,PSP!D:D,C159)</f>
        <v>0</v>
      </c>
      <c r="L159" s="102">
        <f t="shared" si="16"/>
        <v>0</v>
      </c>
    </row>
    <row r="160" spans="2:12" s="98" customFormat="1" ht="15" hidden="1" customHeight="1">
      <c r="B160" s="1">
        <v>149</v>
      </c>
      <c r="C160" s="1" t="s">
        <v>1022</v>
      </c>
      <c r="D160" s="1" t="s">
        <v>1349</v>
      </c>
      <c r="E160" s="64">
        <f>SUMIFS(OFM!AJ:AJ,OFM!C:C,C160)</f>
        <v>0</v>
      </c>
      <c r="F160" s="64">
        <f>SUMIFS(FAM!AL:AL,FAM!E:E,C160)</f>
        <v>0</v>
      </c>
      <c r="G160" s="68">
        <f>SUMIFS(B2S!L:L,B2S!C:C,C160)</f>
        <v>0</v>
      </c>
      <c r="H160" s="68">
        <f>SUMIF(TOP!C:C,C160,TOP!I:I)</f>
        <v>0</v>
      </c>
      <c r="I160" s="68">
        <f>SUMIF(LEG!C:C,'Sum FEB'!C160,LEG!I:I)</f>
        <v>0</v>
      </c>
      <c r="J160" s="102">
        <f t="shared" si="15"/>
        <v>0</v>
      </c>
      <c r="K160" s="94">
        <f>SUMIFS(PSP!Y:Y,PSP!D:D,C160)</f>
        <v>0</v>
      </c>
      <c r="L160" s="102">
        <f t="shared" si="16"/>
        <v>0</v>
      </c>
    </row>
    <row r="161" spans="2:12" s="98" customFormat="1" ht="15" hidden="1" customHeight="1">
      <c r="B161" s="1">
        <v>150</v>
      </c>
      <c r="C161" s="1" t="s">
        <v>1023</v>
      </c>
      <c r="D161" s="1" t="s">
        <v>1349</v>
      </c>
      <c r="E161" s="64">
        <f>SUMIFS(OFM!AJ:AJ,OFM!C:C,C161)</f>
        <v>0</v>
      </c>
      <c r="F161" s="64">
        <f>SUMIFS(FAM!AL:AL,FAM!E:E,C161)</f>
        <v>0</v>
      </c>
      <c r="G161" s="68">
        <f>SUMIFS(B2S!L:L,B2S!C:C,C161)</f>
        <v>0</v>
      </c>
      <c r="H161" s="68">
        <f>SUMIF(TOP!C:C,C161,TOP!I:I)</f>
        <v>0</v>
      </c>
      <c r="I161" s="68">
        <f>SUMIF(LEG!C:C,'Sum FEB'!C161,LEG!I:I)</f>
        <v>0</v>
      </c>
      <c r="J161" s="102">
        <f t="shared" si="15"/>
        <v>0</v>
      </c>
      <c r="K161" s="94">
        <f>SUMIFS(PSP!Y:Y,PSP!D:D,C161)</f>
        <v>0</v>
      </c>
      <c r="L161" s="102">
        <f t="shared" si="16"/>
        <v>0</v>
      </c>
    </row>
    <row r="162" spans="2:12" s="98" customFormat="1" ht="15" hidden="1" customHeight="1">
      <c r="B162" s="1">
        <v>151</v>
      </c>
      <c r="C162" s="1" t="s">
        <v>1024</v>
      </c>
      <c r="D162" s="1" t="s">
        <v>1349</v>
      </c>
      <c r="E162" s="64">
        <f>SUMIFS(OFM!AJ:AJ,OFM!C:C,C162)</f>
        <v>0</v>
      </c>
      <c r="F162" s="64">
        <f>SUMIFS(FAM!AL:AL,FAM!E:E,C162)</f>
        <v>0</v>
      </c>
      <c r="G162" s="68">
        <f>SUMIFS(B2S!L:L,B2S!C:C,C162)</f>
        <v>0</v>
      </c>
      <c r="H162" s="68">
        <f>SUMIF(TOP!C:C,C162,TOP!I:I)</f>
        <v>0</v>
      </c>
      <c r="I162" s="68">
        <f>SUMIF(LEG!C:C,'Sum FEB'!C162,LEG!I:I)</f>
        <v>0</v>
      </c>
      <c r="J162" s="102">
        <f t="shared" si="15"/>
        <v>0</v>
      </c>
      <c r="K162" s="94">
        <f>SUMIFS(PSP!Y:Y,PSP!D:D,C162)</f>
        <v>0</v>
      </c>
      <c r="L162" s="102">
        <f t="shared" si="16"/>
        <v>0</v>
      </c>
    </row>
    <row r="163" spans="2:12" s="98" customFormat="1" ht="15" hidden="1" customHeight="1">
      <c r="B163" s="1">
        <v>152</v>
      </c>
      <c r="C163" s="1" t="s">
        <v>1025</v>
      </c>
      <c r="D163" s="1" t="s">
        <v>1349</v>
      </c>
      <c r="E163" s="64">
        <f>SUMIFS(OFM!AJ:AJ,OFM!C:C,C163)</f>
        <v>0</v>
      </c>
      <c r="F163" s="64">
        <f>SUMIFS(FAM!AL:AL,FAM!E:E,C163)</f>
        <v>0</v>
      </c>
      <c r="G163" s="68">
        <f>SUMIFS(B2S!L:L,B2S!C:C,C163)</f>
        <v>0</v>
      </c>
      <c r="H163" s="68">
        <f>SUMIF(TOP!C:C,C163,TOP!I:I)</f>
        <v>0</v>
      </c>
      <c r="I163" s="68">
        <f>SUMIF(LEG!C:C,'Sum FEB'!C163,LEG!I:I)</f>
        <v>0</v>
      </c>
      <c r="J163" s="102">
        <f t="shared" si="15"/>
        <v>0</v>
      </c>
      <c r="K163" s="94">
        <f>SUMIFS(PSP!Y:Y,PSP!D:D,C163)</f>
        <v>0</v>
      </c>
      <c r="L163" s="102">
        <f t="shared" si="16"/>
        <v>0</v>
      </c>
    </row>
    <row r="164" spans="2:12" s="98" customFormat="1" ht="15" hidden="1" customHeight="1">
      <c r="B164" s="1">
        <v>153</v>
      </c>
      <c r="C164" s="1" t="s">
        <v>1086</v>
      </c>
      <c r="D164" s="1" t="s">
        <v>1349</v>
      </c>
      <c r="E164" s="64">
        <f>SUMIFS(OFM!AJ:AJ,OFM!C:C,C164)</f>
        <v>0</v>
      </c>
      <c r="F164" s="64">
        <f>SUMIFS(FAM!AL:AL,FAM!E:E,C164)</f>
        <v>0</v>
      </c>
      <c r="G164" s="68">
        <f>SUMIFS(B2S!L:L,B2S!C:C,C164)</f>
        <v>0</v>
      </c>
      <c r="H164" s="68">
        <f>SUMIF(TOP!C:C,C164,TOP!I:I)</f>
        <v>0</v>
      </c>
      <c r="I164" s="68">
        <f>SUMIF(LEG!C:C,'Sum FEB'!C164,LEG!I:I)</f>
        <v>0</v>
      </c>
      <c r="J164" s="102">
        <f t="shared" si="15"/>
        <v>0</v>
      </c>
      <c r="K164" s="94">
        <f>SUMIFS(PSP!Y:Y,PSP!D:D,C164)</f>
        <v>0</v>
      </c>
      <c r="L164" s="102">
        <f t="shared" si="16"/>
        <v>0</v>
      </c>
    </row>
    <row r="165" spans="2:12" ht="15" hidden="1" customHeight="1">
      <c r="B165" s="139">
        <v>154</v>
      </c>
      <c r="C165" s="139" t="s">
        <v>1087</v>
      </c>
      <c r="D165" s="139" t="s">
        <v>1038</v>
      </c>
      <c r="E165" s="140">
        <f>SUMIFS(OFM!AJ:AJ,OFM!C:C,C165)</f>
        <v>0</v>
      </c>
      <c r="F165" s="140">
        <f>SUMIFS(FAM!AL:AL,FAM!E:E,C165)</f>
        <v>0</v>
      </c>
      <c r="G165" s="141">
        <f>SUMIFS(B2S!L:L,B2S!C:C,C165)</f>
        <v>0</v>
      </c>
      <c r="H165" s="141">
        <f>SUMIF(TOP!C:C,C165,TOP!I:I)</f>
        <v>0</v>
      </c>
      <c r="I165" s="141">
        <f>SUMIF(LEG!C:C,'Sum FEB'!C165,LEG!I:I)</f>
        <v>0</v>
      </c>
      <c r="J165" s="142">
        <f t="shared" si="15"/>
        <v>0</v>
      </c>
      <c r="K165" s="143">
        <f>SUMIFS(PSP!Y:Y,PSP!D:D,C165)</f>
        <v>0</v>
      </c>
      <c r="L165" s="142">
        <f t="shared" si="16"/>
        <v>0</v>
      </c>
    </row>
    <row r="166" spans="2:12" s="98" customFormat="1" ht="15" hidden="1" customHeight="1">
      <c r="B166" s="1">
        <v>155</v>
      </c>
      <c r="C166" s="1" t="s">
        <v>1088</v>
      </c>
      <c r="D166" s="1" t="s">
        <v>1349</v>
      </c>
      <c r="E166" s="64">
        <f>SUMIFS(OFM!AJ:AJ,OFM!C:C,C166)</f>
        <v>0</v>
      </c>
      <c r="F166" s="64">
        <f>SUMIFS(FAM!AL:AL,FAM!E:E,C166)</f>
        <v>0</v>
      </c>
      <c r="G166" s="68">
        <f>SUMIFS(B2S!L:L,B2S!C:C,C166)</f>
        <v>0</v>
      </c>
      <c r="H166" s="68">
        <f>SUMIF(TOP!C:C,C166,TOP!I:I)</f>
        <v>0</v>
      </c>
      <c r="I166" s="68">
        <f>SUMIF(LEG!C:C,'Sum FEB'!C166,LEG!I:I)</f>
        <v>0</v>
      </c>
      <c r="J166" s="102">
        <f t="shared" si="15"/>
        <v>0</v>
      </c>
      <c r="K166" s="94">
        <f>SUMIFS(PSP!Y:Y,PSP!D:D,C166)</f>
        <v>0</v>
      </c>
      <c r="L166" s="102">
        <f t="shared" si="16"/>
        <v>0</v>
      </c>
    </row>
    <row r="167" spans="2:12" s="98" customFormat="1" ht="15" hidden="1" customHeight="1">
      <c r="B167" s="1">
        <v>156</v>
      </c>
      <c r="C167" s="1" t="s">
        <v>1089</v>
      </c>
      <c r="D167" s="1" t="s">
        <v>1349</v>
      </c>
      <c r="E167" s="64">
        <f>SUMIFS(OFM!AJ:AJ,OFM!C:C,C167)</f>
        <v>0</v>
      </c>
      <c r="F167" s="64">
        <f>SUMIFS(FAM!AL:AL,FAM!E:E,C167)</f>
        <v>0</v>
      </c>
      <c r="G167" s="68">
        <f>SUMIFS(B2S!L:L,B2S!C:C,C167)</f>
        <v>0</v>
      </c>
      <c r="H167" s="68">
        <f>SUMIF(TOP!C:C,C167,TOP!I:I)</f>
        <v>0</v>
      </c>
      <c r="I167" s="68">
        <f>SUMIF(LEG!C:C,'Sum FEB'!C167,LEG!I:I)</f>
        <v>0</v>
      </c>
      <c r="J167" s="102">
        <f t="shared" si="15"/>
        <v>0</v>
      </c>
      <c r="K167" s="94">
        <f>SUMIFS(PSP!Y:Y,PSP!D:D,C167)</f>
        <v>0</v>
      </c>
      <c r="L167" s="102">
        <f t="shared" si="16"/>
        <v>0</v>
      </c>
    </row>
    <row r="168" spans="2:12" s="98" customFormat="1" ht="15" hidden="1" customHeight="1">
      <c r="B168" s="1">
        <v>157</v>
      </c>
      <c r="C168" s="1" t="s">
        <v>1090</v>
      </c>
      <c r="D168" s="1" t="s">
        <v>1349</v>
      </c>
      <c r="E168" s="64">
        <f>SUMIFS(OFM!AJ:AJ,OFM!C:C,C168)</f>
        <v>0</v>
      </c>
      <c r="F168" s="64">
        <f>SUMIFS(FAM!AL:AL,FAM!E:E,C168)</f>
        <v>0</v>
      </c>
      <c r="G168" s="68">
        <f>SUMIFS(B2S!L:L,B2S!C:C,C168)</f>
        <v>0</v>
      </c>
      <c r="H168" s="68">
        <f>SUMIF(TOP!C:C,C168,TOP!I:I)</f>
        <v>0</v>
      </c>
      <c r="I168" s="68">
        <f>SUMIF(LEG!C:C,'Sum FEB'!C168,LEG!I:I)</f>
        <v>0</v>
      </c>
      <c r="J168" s="102">
        <f t="shared" si="15"/>
        <v>0</v>
      </c>
      <c r="K168" s="94">
        <f>SUMIFS(PSP!Y:Y,PSP!D:D,C168)</f>
        <v>0</v>
      </c>
      <c r="L168" s="102">
        <f t="shared" si="16"/>
        <v>0</v>
      </c>
    </row>
    <row r="169" spans="2:12" s="98" customFormat="1" ht="15" hidden="1" customHeight="1">
      <c r="B169" s="1">
        <v>158</v>
      </c>
      <c r="C169" s="1" t="s">
        <v>1091</v>
      </c>
      <c r="D169" s="1" t="s">
        <v>1349</v>
      </c>
      <c r="E169" s="64">
        <f>SUMIFS(OFM!AJ:AJ,OFM!C:C,C169)</f>
        <v>0</v>
      </c>
      <c r="F169" s="64">
        <f>SUMIFS(FAM!AL:AL,FAM!E:E,C169)</f>
        <v>0</v>
      </c>
      <c r="G169" s="68">
        <f>SUMIFS(B2S!L:L,B2S!C:C,C169)</f>
        <v>0</v>
      </c>
      <c r="H169" s="68">
        <f>SUMIF(TOP!C:C,C169,TOP!I:I)</f>
        <v>0</v>
      </c>
      <c r="I169" s="68">
        <f>SUMIF(LEG!C:C,'Sum FEB'!C169,LEG!I:I)</f>
        <v>0</v>
      </c>
      <c r="J169" s="102">
        <f t="shared" si="15"/>
        <v>0</v>
      </c>
      <c r="K169" s="94">
        <f>SUMIFS(PSP!Y:Y,PSP!D:D,C169)</f>
        <v>0</v>
      </c>
      <c r="L169" s="102">
        <f t="shared" si="16"/>
        <v>0</v>
      </c>
    </row>
    <row r="170" spans="2:12" s="98" customFormat="1" ht="15" hidden="1" customHeight="1">
      <c r="B170" s="95">
        <v>159</v>
      </c>
      <c r="C170" s="96" t="s">
        <v>1317</v>
      </c>
      <c r="D170" s="1" t="s">
        <v>1349</v>
      </c>
      <c r="E170" s="64">
        <f>SUMIFS(OFM!AJ:AJ,OFM!C:C,C170)</f>
        <v>0</v>
      </c>
      <c r="F170" s="64">
        <f>SUMIFS(FAM!AL:AL,FAM!E:E,C170)</f>
        <v>0</v>
      </c>
      <c r="G170" s="68">
        <f>SUMIFS(B2S!L:L,B2S!C:C,C170)</f>
        <v>0</v>
      </c>
      <c r="H170" s="68">
        <f>SUMIF(TOP!C:C,C170,TOP!I:I)</f>
        <v>0</v>
      </c>
      <c r="I170" s="68">
        <f>SUMIF(LEG!C:C,'Sum FEB'!C170,LEG!I:I)</f>
        <v>0</v>
      </c>
      <c r="J170" s="102">
        <f t="shared" ref="J170:J180" si="17">SUM(E170:H170)</f>
        <v>0</v>
      </c>
      <c r="K170" s="94">
        <f>SUMIFS(PSP!Y:Y,PSP!D:D,C170)</f>
        <v>0</v>
      </c>
      <c r="L170" s="102">
        <f t="shared" ref="L170:L180" si="18">SUM(J170:K170)</f>
        <v>0</v>
      </c>
    </row>
    <row r="171" spans="2:12" s="98" customFormat="1" ht="15" hidden="1" customHeight="1">
      <c r="B171" s="95">
        <v>160</v>
      </c>
      <c r="C171" s="96" t="s">
        <v>1318</v>
      </c>
      <c r="D171" s="1" t="s">
        <v>1349</v>
      </c>
      <c r="E171" s="64">
        <f>SUMIFS(OFM!AJ:AJ,OFM!C:C,C171)</f>
        <v>0</v>
      </c>
      <c r="F171" s="64">
        <f>SUMIFS(FAM!AL:AL,FAM!E:E,C171)</f>
        <v>0</v>
      </c>
      <c r="G171" s="68">
        <f>SUMIFS(B2S!L:L,B2S!C:C,C171)</f>
        <v>0</v>
      </c>
      <c r="H171" s="68">
        <f>SUMIF(TOP!C:C,C171,TOP!I:I)</f>
        <v>0</v>
      </c>
      <c r="I171" s="68">
        <f>SUMIF(LEG!C:C,'Sum FEB'!C171,LEG!I:I)</f>
        <v>0</v>
      </c>
      <c r="J171" s="102">
        <f t="shared" si="17"/>
        <v>0</v>
      </c>
      <c r="K171" s="94">
        <f>SUMIFS(PSP!Y:Y,PSP!D:D,C171)</f>
        <v>0</v>
      </c>
      <c r="L171" s="102">
        <f t="shared" si="18"/>
        <v>0</v>
      </c>
    </row>
    <row r="172" spans="2:12" s="98" customFormat="1" ht="15" hidden="1" customHeight="1">
      <c r="B172" s="95">
        <v>161</v>
      </c>
      <c r="C172" s="97" t="s">
        <v>1319</v>
      </c>
      <c r="D172" s="1" t="s">
        <v>1349</v>
      </c>
      <c r="E172" s="64">
        <f>SUMIFS(OFM!AJ:AJ,OFM!C:C,C172)</f>
        <v>0</v>
      </c>
      <c r="F172" s="64">
        <f>SUMIFS(FAM!AL:AL,FAM!E:E,C172)</f>
        <v>0</v>
      </c>
      <c r="G172" s="68">
        <f>SUMIFS(B2S!L:L,B2S!C:C,C172)</f>
        <v>0</v>
      </c>
      <c r="H172" s="68">
        <f>SUMIF(TOP!C:C,C172,TOP!I:I)</f>
        <v>0</v>
      </c>
      <c r="I172" s="68">
        <f>SUMIF(LEG!C:C,'Sum FEB'!C172,LEG!I:I)</f>
        <v>0</v>
      </c>
      <c r="J172" s="102">
        <f t="shared" si="17"/>
        <v>0</v>
      </c>
      <c r="K172" s="94">
        <f>SUMIFS(PSP!Y:Y,PSP!D:D,C172)</f>
        <v>0</v>
      </c>
      <c r="L172" s="102">
        <f t="shared" si="18"/>
        <v>0</v>
      </c>
    </row>
    <row r="173" spans="2:12" s="98" customFormat="1" ht="15" hidden="1" customHeight="1">
      <c r="B173" s="95">
        <v>162</v>
      </c>
      <c r="C173" s="97" t="s">
        <v>1320</v>
      </c>
      <c r="D173" s="1" t="s">
        <v>1349</v>
      </c>
      <c r="E173" s="64">
        <f>SUMIFS(OFM!AJ:AJ,OFM!C:C,C173)</f>
        <v>0</v>
      </c>
      <c r="F173" s="64">
        <f>SUMIFS(FAM!AL:AL,FAM!E:E,C173)</f>
        <v>0</v>
      </c>
      <c r="G173" s="68">
        <f>SUMIFS(B2S!L:L,B2S!C:C,C173)</f>
        <v>0</v>
      </c>
      <c r="H173" s="68">
        <f>SUMIF(TOP!C:C,C173,TOP!I:I)</f>
        <v>0</v>
      </c>
      <c r="I173" s="68">
        <f>SUMIF(LEG!C:C,'Sum FEB'!C173,LEG!I:I)</f>
        <v>0</v>
      </c>
      <c r="J173" s="102">
        <f t="shared" si="17"/>
        <v>0</v>
      </c>
      <c r="K173" s="94">
        <f>SUMIFS(PSP!Y:Y,PSP!D:D,C173)</f>
        <v>0</v>
      </c>
      <c r="L173" s="102">
        <f t="shared" si="18"/>
        <v>0</v>
      </c>
    </row>
    <row r="174" spans="2:12" s="98" customFormat="1" ht="15" hidden="1" customHeight="1">
      <c r="B174" s="95">
        <v>163</v>
      </c>
      <c r="C174" s="97" t="s">
        <v>1321</v>
      </c>
      <c r="D174" s="1" t="s">
        <v>1349</v>
      </c>
      <c r="E174" s="64">
        <f>SUMIFS(OFM!AJ:AJ,OFM!C:C,C174)</f>
        <v>0</v>
      </c>
      <c r="F174" s="64">
        <f>SUMIFS(FAM!AL:AL,FAM!E:E,C174)</f>
        <v>0</v>
      </c>
      <c r="G174" s="68">
        <f>SUMIFS(B2S!L:L,B2S!C:C,C174)</f>
        <v>0</v>
      </c>
      <c r="H174" s="68">
        <f>SUMIF(TOP!C:C,C174,TOP!I:I)</f>
        <v>0</v>
      </c>
      <c r="I174" s="68">
        <f>SUMIF(LEG!C:C,'Sum FEB'!C174,LEG!I:I)</f>
        <v>0</v>
      </c>
      <c r="J174" s="102">
        <f t="shared" si="17"/>
        <v>0</v>
      </c>
      <c r="K174" s="94">
        <f>SUMIFS(PSP!Y:Y,PSP!D:D,C174)</f>
        <v>0</v>
      </c>
      <c r="L174" s="102">
        <f t="shared" si="18"/>
        <v>0</v>
      </c>
    </row>
    <row r="175" spans="2:12" s="98" customFormat="1" ht="15" hidden="1" customHeight="1">
      <c r="B175" s="95">
        <v>164</v>
      </c>
      <c r="C175" s="97" t="s">
        <v>1322</v>
      </c>
      <c r="D175" s="1" t="s">
        <v>1349</v>
      </c>
      <c r="E175" s="64">
        <f>SUMIFS(OFM!AJ:AJ,OFM!C:C,C175)</f>
        <v>0</v>
      </c>
      <c r="F175" s="64">
        <f>SUMIFS(FAM!AL:AL,FAM!E:E,C175)</f>
        <v>0</v>
      </c>
      <c r="G175" s="68">
        <f>SUMIFS(B2S!L:L,B2S!C:C,C175)</f>
        <v>0</v>
      </c>
      <c r="H175" s="68">
        <f>SUMIF(TOP!C:C,C175,TOP!I:I)</f>
        <v>0</v>
      </c>
      <c r="I175" s="68">
        <f>SUMIF(LEG!C:C,'Sum FEB'!C175,LEG!I:I)</f>
        <v>0</v>
      </c>
      <c r="J175" s="102">
        <f t="shared" si="17"/>
        <v>0</v>
      </c>
      <c r="K175" s="94">
        <f>SUMIFS(PSP!Y:Y,PSP!D:D,C175)</f>
        <v>0</v>
      </c>
      <c r="L175" s="102">
        <f t="shared" si="18"/>
        <v>0</v>
      </c>
    </row>
    <row r="176" spans="2:12" s="98" customFormat="1" ht="15" hidden="1" customHeight="1">
      <c r="B176" s="95">
        <v>165</v>
      </c>
      <c r="C176" s="97" t="s">
        <v>1323</v>
      </c>
      <c r="D176" s="1" t="s">
        <v>1349</v>
      </c>
      <c r="E176" s="64">
        <f>SUMIFS(OFM!AJ:AJ,OFM!C:C,C176)</f>
        <v>0</v>
      </c>
      <c r="F176" s="64">
        <f>SUMIFS(FAM!AL:AL,FAM!E:E,C176)</f>
        <v>0</v>
      </c>
      <c r="G176" s="68">
        <f>SUMIFS(B2S!L:L,B2S!C:C,C176)</f>
        <v>0</v>
      </c>
      <c r="H176" s="68">
        <f>SUMIF(TOP!C:C,C176,TOP!I:I)</f>
        <v>0</v>
      </c>
      <c r="I176" s="68">
        <f>SUMIF(LEG!C:C,'Sum FEB'!C176,LEG!I:I)</f>
        <v>0</v>
      </c>
      <c r="J176" s="102">
        <f t="shared" si="17"/>
        <v>0</v>
      </c>
      <c r="K176" s="94">
        <f>SUMIFS(PSP!Y:Y,PSP!D:D,C176)</f>
        <v>0</v>
      </c>
      <c r="L176" s="102">
        <f t="shared" si="18"/>
        <v>0</v>
      </c>
    </row>
    <row r="177" spans="2:12" s="98" customFormat="1" ht="15" hidden="1" customHeight="1">
      <c r="B177" s="95">
        <v>166</v>
      </c>
      <c r="C177" s="97" t="s">
        <v>1332</v>
      </c>
      <c r="D177" s="1" t="s">
        <v>1349</v>
      </c>
      <c r="E177" s="64">
        <f>SUMIFS(OFM!AJ:AJ,OFM!C:C,C177)</f>
        <v>0</v>
      </c>
      <c r="F177" s="64">
        <f>SUMIFS(FAM!AL:AL,FAM!E:E,C177)</f>
        <v>0</v>
      </c>
      <c r="G177" s="68">
        <f>SUMIFS(B2S!L:L,B2S!C:C,C177)</f>
        <v>0</v>
      </c>
      <c r="H177" s="68">
        <f>SUMIF(TOP!C:C,C177,TOP!I:I)</f>
        <v>0</v>
      </c>
      <c r="I177" s="68">
        <f>SUMIF(LEG!C:C,'Sum FEB'!C177,LEG!I:I)</f>
        <v>0</v>
      </c>
      <c r="J177" s="102">
        <f t="shared" si="17"/>
        <v>0</v>
      </c>
      <c r="K177" s="94">
        <f>SUMIFS(PSP!Y:Y,PSP!D:D,C177)</f>
        <v>0</v>
      </c>
      <c r="L177" s="102">
        <f t="shared" si="18"/>
        <v>0</v>
      </c>
    </row>
    <row r="178" spans="2:12" s="98" customFormat="1" ht="15" hidden="1" customHeight="1">
      <c r="B178" s="95">
        <v>167</v>
      </c>
      <c r="C178" s="97" t="s">
        <v>1333</v>
      </c>
      <c r="D178" s="1" t="s">
        <v>1349</v>
      </c>
      <c r="E178" s="64">
        <f>SUMIFS(OFM!AJ:AJ,OFM!C:C,C178)</f>
        <v>0</v>
      </c>
      <c r="F178" s="64">
        <f>SUMIFS(FAM!AL:AL,FAM!E:E,C178)</f>
        <v>0</v>
      </c>
      <c r="G178" s="68">
        <f>SUMIFS(B2S!L:L,B2S!C:C,C178)</f>
        <v>0</v>
      </c>
      <c r="H178" s="68">
        <f>SUMIF(TOP!C:C,C178,TOP!I:I)</f>
        <v>0</v>
      </c>
      <c r="I178" s="68">
        <f>SUMIF(LEG!C:C,'Sum FEB'!C178,LEG!I:I)</f>
        <v>0</v>
      </c>
      <c r="J178" s="102">
        <f t="shared" si="17"/>
        <v>0</v>
      </c>
      <c r="K178" s="94">
        <f>SUMIFS(PSP!Y:Y,PSP!D:D,C178)</f>
        <v>0</v>
      </c>
      <c r="L178" s="102">
        <f t="shared" si="18"/>
        <v>0</v>
      </c>
    </row>
    <row r="179" spans="2:12" s="98" customFormat="1" ht="15" hidden="1" customHeight="1">
      <c r="B179" s="95">
        <v>168</v>
      </c>
      <c r="C179" s="96" t="s">
        <v>1324</v>
      </c>
      <c r="D179" s="1" t="s">
        <v>1349</v>
      </c>
      <c r="E179" s="64">
        <f>SUMIFS(OFM!AJ:AJ,OFM!C:C,C179)</f>
        <v>0</v>
      </c>
      <c r="F179" s="64">
        <f>SUMIFS(FAM!AL:AL,FAM!E:E,C179)</f>
        <v>0</v>
      </c>
      <c r="G179" s="68">
        <f>SUMIFS(B2S!L:L,B2S!C:C,C179)</f>
        <v>0</v>
      </c>
      <c r="H179" s="68">
        <f>SUMIF(TOP!C:C,C179,TOP!I:I)</f>
        <v>0</v>
      </c>
      <c r="I179" s="68">
        <f>SUMIF(LEG!C:C,'Sum FEB'!C179,LEG!I:I)</f>
        <v>0</v>
      </c>
      <c r="J179" s="102">
        <f t="shared" si="17"/>
        <v>0</v>
      </c>
      <c r="K179" s="94">
        <f>SUMIFS(PSP!Y:Y,PSP!D:D,C179)</f>
        <v>0</v>
      </c>
      <c r="L179" s="102">
        <f t="shared" si="18"/>
        <v>0</v>
      </c>
    </row>
    <row r="180" spans="2:12" s="98" customFormat="1" ht="15" hidden="1" customHeight="1">
      <c r="B180" s="95">
        <v>169</v>
      </c>
      <c r="C180" s="96" t="s">
        <v>1334</v>
      </c>
      <c r="D180" s="1" t="s">
        <v>1349</v>
      </c>
      <c r="E180" s="64">
        <f>SUMIFS(OFM!AJ:AJ,OFM!C:C,C180)</f>
        <v>0</v>
      </c>
      <c r="F180" s="64">
        <f>SUMIFS(FAM!AL:AL,FAM!E:E,C180)</f>
        <v>0</v>
      </c>
      <c r="G180" s="68">
        <f>SUMIFS(B2S!L:L,B2S!C:C,C180)</f>
        <v>0</v>
      </c>
      <c r="H180" s="68">
        <f>SUMIF(TOP!C:C,C180,TOP!I:I)</f>
        <v>0</v>
      </c>
      <c r="I180" s="68">
        <f>SUMIF(LEG!C:C,'Sum FEB'!C180,LEG!I:I)</f>
        <v>0</v>
      </c>
      <c r="J180" s="102">
        <f t="shared" si="17"/>
        <v>0</v>
      </c>
      <c r="K180" s="94">
        <f>SUMIFS(PSP!Y:Y,PSP!D:D,C180)</f>
        <v>0</v>
      </c>
      <c r="L180" s="102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J1:K2"/>
    <mergeCell ref="B3:B4"/>
    <mergeCell ref="C3:C4"/>
    <mergeCell ref="D3:D4"/>
    <mergeCell ref="J3:J4"/>
    <mergeCell ref="K3:K4"/>
    <mergeCell ref="B8:C8"/>
    <mergeCell ref="B6:C6"/>
    <mergeCell ref="L3:L4"/>
    <mergeCell ref="B5:C5"/>
    <mergeCell ref="B7:C7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55" customWidth="1"/>
    <col min="2" max="2" width="7.28515625" style="54" customWidth="1"/>
    <col min="3" max="3" width="6.5703125" style="54" bestFit="1" customWidth="1"/>
    <col min="4" max="4" width="11.140625" style="54" customWidth="1"/>
    <col min="5" max="5" width="15.7109375" style="56" customWidth="1"/>
    <col min="6" max="7" width="15.7109375" style="55" customWidth="1"/>
    <col min="8" max="9" width="12.42578125" style="55" customWidth="1"/>
    <col min="10" max="10" width="18" style="105" customWidth="1"/>
    <col min="11" max="11" width="19.28515625" style="93" customWidth="1"/>
    <col min="12" max="12" width="18.7109375" style="93" customWidth="1"/>
    <col min="13" max="16384" width="9.140625" style="55"/>
  </cols>
  <sheetData>
    <row r="1" spans="1:12" ht="15" customHeight="1">
      <c r="J1" s="362" t="s">
        <v>1361</v>
      </c>
      <c r="K1" s="362"/>
    </row>
    <row r="2" spans="1:12" ht="15" customHeight="1">
      <c r="B2" s="53" t="s">
        <v>1681</v>
      </c>
      <c r="E2" s="51"/>
      <c r="F2" s="48"/>
      <c r="G2" s="48"/>
      <c r="H2" s="48"/>
      <c r="I2" s="48"/>
      <c r="J2" s="363"/>
      <c r="K2" s="363"/>
      <c r="L2" s="104"/>
    </row>
    <row r="3" spans="1:12" ht="15" customHeight="1">
      <c r="B3" s="364" t="s">
        <v>1026</v>
      </c>
      <c r="C3" s="364" t="s">
        <v>926</v>
      </c>
      <c r="D3" s="356" t="s">
        <v>1348</v>
      </c>
      <c r="E3" s="106" t="s">
        <v>45</v>
      </c>
      <c r="F3" s="107" t="s">
        <v>262</v>
      </c>
      <c r="G3" s="107" t="s">
        <v>921</v>
      </c>
      <c r="H3" s="108" t="s">
        <v>1316</v>
      </c>
      <c r="I3" s="108" t="s">
        <v>1421</v>
      </c>
      <c r="J3" s="365" t="s">
        <v>1683</v>
      </c>
      <c r="K3" s="367" t="s">
        <v>1684</v>
      </c>
      <c r="L3" s="356" t="s">
        <v>925</v>
      </c>
    </row>
    <row r="4" spans="1:12" ht="15.75" customHeight="1">
      <c r="B4" s="364"/>
      <c r="C4" s="364"/>
      <c r="D4" s="357"/>
      <c r="E4" s="106" t="s">
        <v>1682</v>
      </c>
      <c r="F4" s="106" t="s">
        <v>1682</v>
      </c>
      <c r="G4" s="106" t="s">
        <v>1682</v>
      </c>
      <c r="H4" s="106" t="s">
        <v>1682</v>
      </c>
      <c r="I4" s="106" t="s">
        <v>1682</v>
      </c>
      <c r="J4" s="366"/>
      <c r="K4" s="368"/>
      <c r="L4" s="357"/>
    </row>
    <row r="5" spans="1:12" ht="17.25" hidden="1" customHeight="1">
      <c r="B5" s="358" t="s">
        <v>1028</v>
      </c>
      <c r="C5" s="359"/>
      <c r="D5" s="150"/>
      <c r="E5" s="109">
        <f>SUM(E10:E180)</f>
        <v>616806.25</v>
      </c>
      <c r="F5" s="109">
        <f>SUM(F10:F180)</f>
        <v>379006.25</v>
      </c>
      <c r="G5" s="109">
        <f>SUM(G10:G180)</f>
        <v>48986.75</v>
      </c>
      <c r="H5" s="109">
        <f>SUM(H10:H180)</f>
        <v>98196.5</v>
      </c>
      <c r="I5" s="109"/>
      <c r="J5" s="109">
        <f>SUM(J10:J180)</f>
        <v>1156709.5</v>
      </c>
      <c r="K5" s="109">
        <f>SUM(K10:K180)</f>
        <v>780337.25</v>
      </c>
      <c r="L5" s="109">
        <f>SUM(L10:L180)</f>
        <v>1937046.75</v>
      </c>
    </row>
    <row r="6" spans="1:12" ht="17.25" customHeight="1">
      <c r="B6" s="360" t="s">
        <v>1541</v>
      </c>
      <c r="C6" s="361"/>
      <c r="D6" s="151"/>
      <c r="E6" s="145">
        <f>SUM(E7:E8)</f>
        <v>616806.25</v>
      </c>
      <c r="F6" s="145">
        <f t="shared" ref="F6:I6" si="0">SUM(F7:F8)</f>
        <v>379006.25</v>
      </c>
      <c r="G6" s="145">
        <f t="shared" si="0"/>
        <v>48986.75</v>
      </c>
      <c r="H6" s="145">
        <f t="shared" si="0"/>
        <v>98196.5</v>
      </c>
      <c r="I6" s="145">
        <f t="shared" si="0"/>
        <v>13713.75</v>
      </c>
      <c r="J6" s="145">
        <f>SUM(J7:J8)</f>
        <v>1156709.5</v>
      </c>
      <c r="K6" s="145">
        <f>SUM(K7:K8)</f>
        <v>780337.25</v>
      </c>
      <c r="L6" s="145">
        <f>SUM(L7:L8)</f>
        <v>1937046.75</v>
      </c>
    </row>
    <row r="7" spans="1:12" ht="17.25" customHeight="1">
      <c r="B7" s="358" t="s">
        <v>1362</v>
      </c>
      <c r="C7" s="359"/>
      <c r="D7" s="150"/>
      <c r="E7" s="109">
        <f>SUMIFS(E:E,D:D,"FC")</f>
        <v>346640.25</v>
      </c>
      <c r="F7" s="109">
        <f>SUMIFS(F:F,D:D,"FC")</f>
        <v>253459</v>
      </c>
      <c r="G7" s="109">
        <f>SUMIFS(G:G,D:D,"FC")</f>
        <v>11282</v>
      </c>
      <c r="H7" s="109">
        <f>SUMIFS(H:H,D:D,"FC")</f>
        <v>60844</v>
      </c>
      <c r="I7" s="109">
        <f>SUMIFS(I:I,D:D,"FC")</f>
        <v>13713.75</v>
      </c>
      <c r="J7" s="109">
        <f>SUM(E7:I7)</f>
        <v>685939</v>
      </c>
      <c r="K7" s="109">
        <f>SUMIFS(K:K,D:D,"FC")</f>
        <v>480032.25</v>
      </c>
      <c r="L7" s="109">
        <f>SUM(J7:K7)</f>
        <v>1165971.25</v>
      </c>
    </row>
    <row r="8" spans="1:12" ht="17.25" customHeight="1">
      <c r="B8" s="358" t="s">
        <v>1540</v>
      </c>
      <c r="C8" s="359"/>
      <c r="D8" s="150"/>
      <c r="E8" s="109">
        <f>SUMIFS(E:E,D:D,"KE")</f>
        <v>270166</v>
      </c>
      <c r="F8" s="109">
        <f>SUMIFS(F:F,D:D,"KE")</f>
        <v>125547.25</v>
      </c>
      <c r="G8" s="109">
        <f>SUMIFS(G:G,D:D,"KE")</f>
        <v>37704.75</v>
      </c>
      <c r="H8" s="109">
        <f>SUMIFS(H:H,D:D,"KE")</f>
        <v>37352.5</v>
      </c>
      <c r="I8" s="109">
        <f>SUMIFS(I:I,D:D,"KE")</f>
        <v>0</v>
      </c>
      <c r="J8" s="109">
        <f>SUM(E8:I8)</f>
        <v>470770.5</v>
      </c>
      <c r="K8" s="109">
        <f>SUMIFS(K:K,D:D,"KE")</f>
        <v>300305</v>
      </c>
      <c r="L8" s="109">
        <f t="shared" ref="L8:L9" si="1">SUM(J8:K8)</f>
        <v>771075.5</v>
      </c>
    </row>
    <row r="9" spans="1:12" ht="4.5" customHeight="1">
      <c r="B9" s="149"/>
      <c r="C9" s="150"/>
      <c r="D9" s="150"/>
      <c r="E9" s="109"/>
      <c r="F9" s="109"/>
      <c r="G9" s="109"/>
      <c r="H9" s="109"/>
      <c r="I9" s="109"/>
      <c r="J9" s="109"/>
      <c r="K9" s="112"/>
      <c r="L9" s="109">
        <f t="shared" si="1"/>
        <v>0</v>
      </c>
    </row>
    <row r="10" spans="1:12" s="93" customFormat="1" ht="15" hidden="1" customHeight="1">
      <c r="A10" s="98"/>
      <c r="B10" s="1">
        <v>77</v>
      </c>
      <c r="C10" s="1" t="s">
        <v>952</v>
      </c>
      <c r="D10" s="1" t="s">
        <v>1349</v>
      </c>
      <c r="E10" s="64">
        <f>SUMIFS(OFM!AM:AM,OFM!C:C,C10)</f>
        <v>0</v>
      </c>
      <c r="F10" s="64">
        <f>SUMIFS(FAM!AO:AO,FAM!E:E,C10)</f>
        <v>0</v>
      </c>
      <c r="G10" s="68">
        <f>SUMIFS(B2S!O:O,B2S!C:C,C10)</f>
        <v>0</v>
      </c>
      <c r="H10" s="68">
        <f>SUMIF(TOP!C:C,C10,TOP!L:L)</f>
        <v>0</v>
      </c>
      <c r="I10" s="68">
        <f>SUMIF(LEG!C:C,'Sum MAR'!C88,LEG!L:L)</f>
        <v>0</v>
      </c>
      <c r="J10" s="147">
        <f t="shared" ref="J10:J41" si="2">SUM(E10:I10)</f>
        <v>0</v>
      </c>
      <c r="K10" s="148">
        <f>SUMIFS(PSP!AB:AB,PSP!D:D,C10)</f>
        <v>0</v>
      </c>
      <c r="L10" s="102">
        <f t="shared" ref="L10:L41" si="3">SUM(J10:K10)</f>
        <v>0</v>
      </c>
    </row>
    <row r="11" spans="1:12" s="93" customFormat="1" ht="15" hidden="1" customHeight="1">
      <c r="B11" s="70">
        <v>1</v>
      </c>
      <c r="C11" s="70" t="s">
        <v>929</v>
      </c>
      <c r="D11" s="70" t="s">
        <v>1038</v>
      </c>
      <c r="E11" s="71">
        <f>SUMIFS(OFM!AM:AM,OFM!C:C,C11)</f>
        <v>0</v>
      </c>
      <c r="F11" s="71">
        <f>SUMIFS(FAM!AO:AO,FAM!E:E,C11)</f>
        <v>0</v>
      </c>
      <c r="G11" s="181">
        <f>SUMIFS(B2S!O:O,B2S!C:C,C11)</f>
        <v>0</v>
      </c>
      <c r="H11" s="181">
        <f>SUMIF(TOP!C:C,C11,TOP!L:L)</f>
        <v>0</v>
      </c>
      <c r="I11" s="181">
        <f>SUMIF(LEG!C:C,'Sum MAR'!C13,LEG!L:L)</f>
        <v>0</v>
      </c>
      <c r="J11" s="182">
        <f t="shared" si="2"/>
        <v>0</v>
      </c>
      <c r="K11" s="183">
        <f>SUMIFS(PSP!AB:AB,PSP!D:D,C11)</f>
        <v>0</v>
      </c>
      <c r="L11" s="182">
        <f t="shared" si="3"/>
        <v>0</v>
      </c>
    </row>
    <row r="12" spans="1:12" s="93" customFormat="1" ht="15" hidden="1" customHeight="1">
      <c r="A12" s="98"/>
      <c r="B12" s="1">
        <v>95</v>
      </c>
      <c r="C12" s="1" t="s">
        <v>968</v>
      </c>
      <c r="D12" s="1" t="s">
        <v>1349</v>
      </c>
      <c r="E12" s="64">
        <f>SUMIFS(OFM!AM:AM,OFM!C:C,C12)</f>
        <v>0</v>
      </c>
      <c r="F12" s="64">
        <f>SUMIFS(FAM!AO:AO,FAM!E:E,C12)</f>
        <v>0</v>
      </c>
      <c r="G12" s="68">
        <f>SUMIFS(B2S!O:O,B2S!C:C,C12)</f>
        <v>0</v>
      </c>
      <c r="H12" s="68">
        <f>SUMIF(TOP!C:C,C12,TOP!L:L)</f>
        <v>0</v>
      </c>
      <c r="I12" s="68">
        <f>SUMIF(LEG!C:C,'Sum MAR'!C106,LEG!L:L)</f>
        <v>0</v>
      </c>
      <c r="J12" s="147">
        <f t="shared" si="2"/>
        <v>0</v>
      </c>
      <c r="K12" s="148">
        <f>SUMIFS(PSP!AB:AB,PSP!D:D,C12)</f>
        <v>0</v>
      </c>
      <c r="L12" s="102">
        <f t="shared" si="3"/>
        <v>0</v>
      </c>
    </row>
    <row r="13" spans="1:12" s="93" customFormat="1" ht="12.75">
      <c r="A13" s="98"/>
      <c r="B13" s="1">
        <v>36</v>
      </c>
      <c r="C13" s="1" t="s">
        <v>552</v>
      </c>
      <c r="D13" s="1" t="s">
        <v>1349</v>
      </c>
      <c r="E13" s="64">
        <f>SUMIFS(OFM!AM:AM,OFM!C:C,C13)</f>
        <v>0</v>
      </c>
      <c r="F13" s="64">
        <f>SUMIFS(FAM!AO:AO,FAM!E:E,C13)</f>
        <v>10844.5</v>
      </c>
      <c r="G13" s="68">
        <f>SUMIFS(B2S!O:O,B2S!C:C,C13)</f>
        <v>10453.25</v>
      </c>
      <c r="H13" s="68">
        <f>SUMIF(TOP!C:C,C13,TOP!L:L)</f>
        <v>2352</v>
      </c>
      <c r="I13" s="68">
        <f>SUMIF(LEG!C:C,'Sum MAR'!C47,LEG!L:L)</f>
        <v>0</v>
      </c>
      <c r="J13" s="147">
        <f t="shared" si="2"/>
        <v>23649.75</v>
      </c>
      <c r="K13" s="148">
        <f>SUMIFS(PSP!AB:AB,PSP!D:D,C13)</f>
        <v>1070</v>
      </c>
      <c r="L13" s="102">
        <f t="shared" si="3"/>
        <v>24719.75</v>
      </c>
    </row>
    <row r="14" spans="1:12" s="93" customFormat="1" ht="12.75" hidden="1">
      <c r="A14" s="98"/>
      <c r="B14" s="1">
        <v>73</v>
      </c>
      <c r="C14" s="1" t="s">
        <v>950</v>
      </c>
      <c r="D14" s="1" t="s">
        <v>1349</v>
      </c>
      <c r="E14" s="64">
        <f>SUMIFS(OFM!AM:AM,OFM!C:C,C14)</f>
        <v>0</v>
      </c>
      <c r="F14" s="64">
        <f>SUMIFS(FAM!AO:AO,FAM!E:E,C14)</f>
        <v>0</v>
      </c>
      <c r="G14" s="68">
        <f>SUMIFS(B2S!O:O,B2S!C:C,C14)</f>
        <v>0</v>
      </c>
      <c r="H14" s="68">
        <f>SUMIF(TOP!C:C,C14,TOP!L:L)</f>
        <v>0</v>
      </c>
      <c r="I14" s="68">
        <f>SUMIF(LEG!C:C,'Sum MAR'!C84,LEG!L:L)</f>
        <v>0</v>
      </c>
      <c r="J14" s="147">
        <f t="shared" si="2"/>
        <v>0</v>
      </c>
      <c r="K14" s="148">
        <f>SUMIFS(PSP!AB:AB,PSP!D:D,C14)</f>
        <v>0</v>
      </c>
      <c r="L14" s="102">
        <f t="shared" si="3"/>
        <v>0</v>
      </c>
    </row>
    <row r="15" spans="1:12" s="93" customFormat="1" ht="15" customHeight="1">
      <c r="A15" s="98"/>
      <c r="B15" s="1">
        <v>75</v>
      </c>
      <c r="C15" s="1" t="s">
        <v>390</v>
      </c>
      <c r="D15" s="1" t="s">
        <v>1349</v>
      </c>
      <c r="E15" s="64">
        <f>SUMIFS(OFM!AM:AM,OFM!C:C,C15)</f>
        <v>0</v>
      </c>
      <c r="F15" s="64">
        <f>SUMIFS(FAM!AO:AO,FAM!E:E,C15)</f>
        <v>0</v>
      </c>
      <c r="G15" s="68">
        <f>SUMIFS(B2S!O:O,B2S!C:C,C15)</f>
        <v>0</v>
      </c>
      <c r="H15" s="68">
        <f>SUMIF(TOP!C:C,C15,TOP!L:L)</f>
        <v>0</v>
      </c>
      <c r="I15" s="68">
        <f>SUMIF(LEG!C:C,'Sum MAR'!C86,LEG!L:L)</f>
        <v>0</v>
      </c>
      <c r="J15" s="147">
        <f t="shared" si="2"/>
        <v>0</v>
      </c>
      <c r="K15" s="148">
        <f>SUMIFS(PSP!AB:AB,PSP!D:D,C15)</f>
        <v>10926.25</v>
      </c>
      <c r="L15" s="102">
        <f t="shared" si="3"/>
        <v>10926.25</v>
      </c>
    </row>
    <row r="16" spans="1:12" s="98" customFormat="1" ht="15" customHeight="1">
      <c r="B16" s="1">
        <v>23</v>
      </c>
      <c r="C16" s="1" t="s">
        <v>341</v>
      </c>
      <c r="D16" s="1" t="s">
        <v>1349</v>
      </c>
      <c r="E16" s="64">
        <f>SUMIFS(OFM!AM:AM,OFM!C:C,C16)</f>
        <v>0</v>
      </c>
      <c r="F16" s="64">
        <f>SUMIFS(FAM!AO:AO,FAM!E:E,C16)</f>
        <v>0</v>
      </c>
      <c r="G16" s="68">
        <f>SUMIFS(B2S!O:O,B2S!C:C,C16)</f>
        <v>0</v>
      </c>
      <c r="H16" s="68">
        <f>SUMIF(TOP!C:C,C16,TOP!L:L)</f>
        <v>2030.5</v>
      </c>
      <c r="I16" s="68">
        <f>SUMIF(LEG!C:C,'Sum MAR'!C34,LEG!L:L)</f>
        <v>0</v>
      </c>
      <c r="J16" s="147">
        <f t="shared" si="2"/>
        <v>2030.5</v>
      </c>
      <c r="K16" s="148">
        <f>SUMIFS(PSP!AB:AB,PSP!D:D,C16)</f>
        <v>4701.25</v>
      </c>
      <c r="L16" s="102">
        <f t="shared" si="3"/>
        <v>6731.75</v>
      </c>
    </row>
    <row r="17" spans="1:12" s="98" customFormat="1" ht="15" customHeight="1">
      <c r="B17" s="1">
        <v>13</v>
      </c>
      <c r="C17" s="1" t="s">
        <v>36</v>
      </c>
      <c r="D17" s="1" t="s">
        <v>1349</v>
      </c>
      <c r="E17" s="64">
        <f>SUMIFS(OFM!AM:AM,OFM!C:C,C17)</f>
        <v>0</v>
      </c>
      <c r="F17" s="64">
        <f>SUMIFS(FAM!AO:AO,FAM!E:E,C17)</f>
        <v>0</v>
      </c>
      <c r="G17" s="68">
        <f>SUMIFS(B2S!O:O,B2S!C:C,C17)</f>
        <v>0</v>
      </c>
      <c r="H17" s="68">
        <f>SUMIF(TOP!C:C,C17,TOP!L:L)</f>
        <v>0</v>
      </c>
      <c r="I17" s="68">
        <f>SUMIF(LEG!C:C,'Sum MAR'!C24,LEG!L:L)</f>
        <v>0</v>
      </c>
      <c r="J17" s="147">
        <f t="shared" si="2"/>
        <v>0</v>
      </c>
      <c r="K17" s="148">
        <f>SUMIFS(PSP!AB:AB,PSP!D:D,C17)</f>
        <v>10045</v>
      </c>
      <c r="L17" s="102">
        <f t="shared" si="3"/>
        <v>10045</v>
      </c>
    </row>
    <row r="18" spans="1:12" s="98" customFormat="1" ht="15" hidden="1" customHeight="1">
      <c r="B18" s="1">
        <v>102</v>
      </c>
      <c r="C18" s="1" t="s">
        <v>975</v>
      </c>
      <c r="D18" s="1" t="s">
        <v>1349</v>
      </c>
      <c r="E18" s="64">
        <f>SUMIFS(OFM!AM:AM,OFM!C:C,C18)</f>
        <v>0</v>
      </c>
      <c r="F18" s="64">
        <f>SUMIFS(FAM!AO:AO,FAM!E:E,C18)</f>
        <v>0</v>
      </c>
      <c r="G18" s="68">
        <f>SUMIFS(B2S!O:O,B2S!C:C,C18)</f>
        <v>0</v>
      </c>
      <c r="H18" s="68">
        <f>SUMIF(TOP!C:C,C18,TOP!L:L)</f>
        <v>0</v>
      </c>
      <c r="I18" s="68">
        <f>SUMIF(LEG!C:C,'Sum MAR'!C113,LEG!L:L)</f>
        <v>0</v>
      </c>
      <c r="J18" s="147">
        <f t="shared" si="2"/>
        <v>0</v>
      </c>
      <c r="K18" s="148">
        <f>SUMIFS(PSP!AB:AB,PSP!D:D,C18)</f>
        <v>0</v>
      </c>
      <c r="L18" s="102">
        <f t="shared" si="3"/>
        <v>0</v>
      </c>
    </row>
    <row r="19" spans="1:12" s="98" customFormat="1" ht="15" customHeight="1">
      <c r="B19" s="1">
        <v>12</v>
      </c>
      <c r="C19" s="1" t="s">
        <v>14</v>
      </c>
      <c r="D19" s="1" t="s">
        <v>1349</v>
      </c>
      <c r="E19" s="64">
        <f>SUMIFS(OFM!AM:AM,OFM!C:C,C19)</f>
        <v>4812.75</v>
      </c>
      <c r="F19" s="64">
        <f>SUMIFS(FAM!AO:AO,FAM!E:E,C19)</f>
        <v>0</v>
      </c>
      <c r="G19" s="68">
        <f>SUMIFS(B2S!O:O,B2S!C:C,C19)</f>
        <v>0</v>
      </c>
      <c r="H19" s="68">
        <f>SUMIF(TOP!C:C,C19,TOP!L:L)</f>
        <v>499</v>
      </c>
      <c r="I19" s="68">
        <f>SUMIF(LEG!C:C,'Sum MAR'!C23,LEG!L:L)</f>
        <v>0</v>
      </c>
      <c r="J19" s="147">
        <f t="shared" si="2"/>
        <v>5311.75</v>
      </c>
      <c r="K19" s="148">
        <f>SUMIFS(PSP!AB:AB,PSP!D:D,C19)</f>
        <v>6597.5</v>
      </c>
      <c r="L19" s="102">
        <f t="shared" si="3"/>
        <v>11909.25</v>
      </c>
    </row>
    <row r="20" spans="1:12" s="98" customFormat="1" ht="15" customHeight="1">
      <c r="B20" s="1">
        <v>51</v>
      </c>
      <c r="C20" s="1" t="s">
        <v>123</v>
      </c>
      <c r="D20" s="1" t="s">
        <v>1349</v>
      </c>
      <c r="E20" s="64">
        <f>SUMIFS(OFM!AM:AM,OFM!C:C,C20)</f>
        <v>0</v>
      </c>
      <c r="F20" s="64">
        <f>SUMIFS(FAM!AO:AO,FAM!E:E,C20)</f>
        <v>36363.75</v>
      </c>
      <c r="G20" s="68">
        <f>SUMIFS(B2S!O:O,B2S!C:C,C20)</f>
        <v>0</v>
      </c>
      <c r="H20" s="68">
        <f>SUMIF(TOP!C:C,C20,TOP!L:L)</f>
        <v>2178.75</v>
      </c>
      <c r="I20" s="68">
        <f>SUMIF(LEG!C:C,'Sum MAR'!C62,LEG!L:L)</f>
        <v>0</v>
      </c>
      <c r="J20" s="147">
        <f t="shared" si="2"/>
        <v>38542.5</v>
      </c>
      <c r="K20" s="148">
        <f>SUMIFS(PSP!AB:AB,PSP!D:D,C20)</f>
        <v>7698.75</v>
      </c>
      <c r="L20" s="102">
        <f t="shared" si="3"/>
        <v>46241.25</v>
      </c>
    </row>
    <row r="21" spans="1:12" s="98" customFormat="1" ht="15" customHeight="1">
      <c r="B21" s="1">
        <v>32</v>
      </c>
      <c r="C21" s="1" t="s">
        <v>501</v>
      </c>
      <c r="D21" s="1" t="s">
        <v>1349</v>
      </c>
      <c r="E21" s="64">
        <f>SUMIFS(OFM!AM:AM,OFM!C:C,C21)</f>
        <v>8195.25</v>
      </c>
      <c r="F21" s="64">
        <f>SUMIFS(FAM!AO:AO,FAM!E:E,C21)</f>
        <v>0</v>
      </c>
      <c r="G21" s="68">
        <f>SUMIFS(B2S!O:O,B2S!C:C,C21)</f>
        <v>0</v>
      </c>
      <c r="H21" s="68">
        <f>SUMIF(TOP!C:C,C21,TOP!L:L)</f>
        <v>0</v>
      </c>
      <c r="I21" s="68">
        <f>SUMIF(LEG!C:C,'Sum MAR'!C43,LEG!L:L)</f>
        <v>0</v>
      </c>
      <c r="J21" s="147">
        <f t="shared" si="2"/>
        <v>8195.25</v>
      </c>
      <c r="K21" s="148">
        <f>SUMIFS(PSP!AB:AB,PSP!D:D,C21)</f>
        <v>4178.75</v>
      </c>
      <c r="L21" s="102">
        <f t="shared" si="3"/>
        <v>12374</v>
      </c>
    </row>
    <row r="22" spans="1:12" s="98" customFormat="1" ht="15" hidden="1" customHeight="1">
      <c r="B22" s="1">
        <v>120</v>
      </c>
      <c r="C22" s="1" t="s">
        <v>993</v>
      </c>
      <c r="D22" s="1" t="s">
        <v>1349</v>
      </c>
      <c r="E22" s="64">
        <f>SUMIFS(OFM!AM:AM,OFM!C:C,C22)</f>
        <v>0</v>
      </c>
      <c r="F22" s="64">
        <f>SUMIFS(FAM!AO:AO,FAM!E:E,C22)</f>
        <v>0</v>
      </c>
      <c r="G22" s="68">
        <f>SUMIFS(B2S!O:O,B2S!C:C,C22)</f>
        <v>0</v>
      </c>
      <c r="H22" s="68">
        <f>SUMIF(TOP!C:C,C22,TOP!L:L)</f>
        <v>0</v>
      </c>
      <c r="I22" s="68">
        <f>SUMIF(LEG!C:C,'Sum MAR'!C131,LEG!L:L)</f>
        <v>0</v>
      </c>
      <c r="J22" s="147">
        <f t="shared" si="2"/>
        <v>0</v>
      </c>
      <c r="K22" s="148">
        <f>SUMIFS(PSP!AB:AB,PSP!D:D,C22)</f>
        <v>0</v>
      </c>
      <c r="L22" s="102">
        <f t="shared" si="3"/>
        <v>0</v>
      </c>
    </row>
    <row r="23" spans="1:12" s="98" customFormat="1" ht="15" hidden="1" customHeight="1">
      <c r="B23" s="75">
        <v>88</v>
      </c>
      <c r="C23" s="70" t="s">
        <v>962</v>
      </c>
      <c r="D23" s="70" t="s">
        <v>1038</v>
      </c>
      <c r="E23" s="71">
        <f>SUMIFS(OFM!AM:AM,OFM!C:C,C23)</f>
        <v>0</v>
      </c>
      <c r="F23" s="71">
        <f>SUMIFS(FAM!AO:AO,FAM!E:E,C23)</f>
        <v>0</v>
      </c>
      <c r="G23" s="181">
        <f>SUMIFS(B2S!O:O,B2S!C:C,C23)</f>
        <v>0</v>
      </c>
      <c r="H23" s="181">
        <f>SUMIF(TOP!C:C,C23,TOP!L:L)</f>
        <v>0</v>
      </c>
      <c r="I23" s="181">
        <f>SUMIF(LEG!C:C,'Sum MAR'!C99,LEG!L:L)</f>
        <v>0</v>
      </c>
      <c r="J23" s="182">
        <f t="shared" si="2"/>
        <v>0</v>
      </c>
      <c r="K23" s="183">
        <f>SUMIFS(PSP!AB:AB,PSP!D:D,C23)</f>
        <v>0</v>
      </c>
      <c r="L23" s="182">
        <f t="shared" si="3"/>
        <v>0</v>
      </c>
    </row>
    <row r="24" spans="1:12" s="98" customFormat="1" ht="15" hidden="1" customHeight="1">
      <c r="B24" s="1">
        <v>132</v>
      </c>
      <c r="C24" s="1" t="s">
        <v>1005</v>
      </c>
      <c r="D24" s="1" t="s">
        <v>1349</v>
      </c>
      <c r="E24" s="64">
        <f>SUMIFS(OFM!AM:AM,OFM!C:C,C24)</f>
        <v>0</v>
      </c>
      <c r="F24" s="64">
        <f>SUMIFS(FAM!AO:AO,FAM!E:E,C24)</f>
        <v>0</v>
      </c>
      <c r="G24" s="68">
        <f>SUMIFS(B2S!O:O,B2S!C:C,C24)</f>
        <v>0</v>
      </c>
      <c r="H24" s="68">
        <f>SUMIF(TOP!C:C,C24,TOP!L:L)</f>
        <v>0</v>
      </c>
      <c r="I24" s="68">
        <f>SUMIF(LEG!C:C,'Sum MAR'!C143,LEG!L:L)</f>
        <v>0</v>
      </c>
      <c r="J24" s="147">
        <f t="shared" si="2"/>
        <v>0</v>
      </c>
      <c r="K24" s="148">
        <f>SUMIFS(PSP!AB:AB,PSP!D:D,C24)</f>
        <v>0</v>
      </c>
      <c r="L24" s="102">
        <f t="shared" si="3"/>
        <v>0</v>
      </c>
    </row>
    <row r="25" spans="1:12" s="98" customFormat="1" ht="15" customHeight="1">
      <c r="B25" s="1">
        <v>54</v>
      </c>
      <c r="C25" s="1" t="s">
        <v>261</v>
      </c>
      <c r="D25" s="1" t="s">
        <v>1349</v>
      </c>
      <c r="E25" s="64">
        <f>SUMIFS(OFM!AM:AM,OFM!C:C,C25)</f>
        <v>0</v>
      </c>
      <c r="F25" s="64">
        <f>SUMIFS(FAM!AO:AO,FAM!E:E,C25)</f>
        <v>0</v>
      </c>
      <c r="G25" s="68">
        <f>SUMIFS(B2S!O:O,B2S!C:C,C25)</f>
        <v>0</v>
      </c>
      <c r="H25" s="68">
        <f>SUMIF(TOP!C:C,C25,TOP!L:L)</f>
        <v>3402</v>
      </c>
      <c r="I25" s="68">
        <f>SUMIF(LEG!C:C,'Sum MAR'!C65,LEG!L:L)</f>
        <v>0</v>
      </c>
      <c r="J25" s="147">
        <f t="shared" si="2"/>
        <v>3402</v>
      </c>
      <c r="K25" s="148">
        <f>SUMIFS(PSP!AB:AB,PSP!D:D,C25)</f>
        <v>2020</v>
      </c>
      <c r="L25" s="102">
        <f t="shared" si="3"/>
        <v>5422</v>
      </c>
    </row>
    <row r="26" spans="1:12" s="98" customFormat="1" ht="12.75" hidden="1">
      <c r="B26" s="1">
        <v>60</v>
      </c>
      <c r="C26" s="1" t="s">
        <v>939</v>
      </c>
      <c r="D26" s="1" t="s">
        <v>1349</v>
      </c>
      <c r="E26" s="64">
        <f>SUMIFS(OFM!AM:AM,OFM!C:C,C26)</f>
        <v>0</v>
      </c>
      <c r="F26" s="64">
        <f>SUMIFS(FAM!AO:AO,FAM!E:E,C26)</f>
        <v>0</v>
      </c>
      <c r="G26" s="68">
        <f>SUMIFS(B2S!O:O,B2S!C:C,C26)</f>
        <v>0</v>
      </c>
      <c r="H26" s="68">
        <f>SUMIF(TOP!C:C,C26,TOP!L:L)</f>
        <v>0</v>
      </c>
      <c r="I26" s="68">
        <f>SUMIF(LEG!C:C,'Sum MAR'!C71,LEG!L:L)</f>
        <v>0</v>
      </c>
      <c r="J26" s="147">
        <f t="shared" si="2"/>
        <v>0</v>
      </c>
      <c r="K26" s="148">
        <f>SUMIFS(PSP!AB:AB,PSP!D:D,C26)</f>
        <v>0</v>
      </c>
      <c r="L26" s="102">
        <f t="shared" si="3"/>
        <v>0</v>
      </c>
    </row>
    <row r="27" spans="1:12" ht="12.75">
      <c r="A27" s="98"/>
      <c r="B27" s="1">
        <v>45</v>
      </c>
      <c r="C27" s="1" t="s">
        <v>297</v>
      </c>
      <c r="D27" s="1" t="s">
        <v>1349</v>
      </c>
      <c r="E27" s="64">
        <f>SUMIFS(OFM!AM:AM,OFM!C:C,C27)</f>
        <v>0</v>
      </c>
      <c r="F27" s="64">
        <f>SUMIFS(FAM!AO:AO,FAM!E:E,C27)</f>
        <v>0</v>
      </c>
      <c r="G27" s="68">
        <f>SUMIFS(B2S!O:O,B2S!C:C,C27)</f>
        <v>0</v>
      </c>
      <c r="H27" s="68">
        <f>SUMIF(TOP!C:C,C27,TOP!L:L)</f>
        <v>1728.25</v>
      </c>
      <c r="I27" s="68">
        <f>SUMIF(LEG!C:C,'Sum MAR'!C56,LEG!L:L)</f>
        <v>3931.75</v>
      </c>
      <c r="J27" s="147">
        <f t="shared" si="2"/>
        <v>5660</v>
      </c>
      <c r="K27" s="148">
        <f>SUMIFS(PSP!AB:AB,PSP!D:D,C27)</f>
        <v>4941.25</v>
      </c>
      <c r="L27" s="102">
        <f t="shared" si="3"/>
        <v>10601.25</v>
      </c>
    </row>
    <row r="28" spans="1:12" s="93" customFormat="1" ht="15" hidden="1" customHeight="1">
      <c r="A28" s="98"/>
      <c r="B28" s="1">
        <v>89</v>
      </c>
      <c r="C28" s="1" t="s">
        <v>963</v>
      </c>
      <c r="D28" s="1" t="s">
        <v>1349</v>
      </c>
      <c r="E28" s="64">
        <f>SUMIFS(OFM!AM:AM,OFM!C:C,C28)</f>
        <v>0</v>
      </c>
      <c r="F28" s="64">
        <f>SUMIFS(FAM!AO:AO,FAM!E:E,C28)</f>
        <v>0</v>
      </c>
      <c r="G28" s="68">
        <f>SUMIFS(B2S!O:O,B2S!C:C,C28)</f>
        <v>0</v>
      </c>
      <c r="H28" s="68">
        <f>SUMIF(TOP!C:C,C28,TOP!L:L)</f>
        <v>0</v>
      </c>
      <c r="I28" s="68">
        <f>SUMIF(LEG!C:C,'Sum MAR'!C100,LEG!L:L)</f>
        <v>0</v>
      </c>
      <c r="J28" s="147">
        <f t="shared" si="2"/>
        <v>0</v>
      </c>
      <c r="K28" s="148">
        <f>SUMIFS(PSP!AB:AB,PSP!D:D,C28)</f>
        <v>0</v>
      </c>
      <c r="L28" s="102">
        <f t="shared" si="3"/>
        <v>0</v>
      </c>
    </row>
    <row r="29" spans="1:12" s="98" customFormat="1" ht="15" hidden="1" customHeight="1">
      <c r="B29" s="1">
        <v>130</v>
      </c>
      <c r="C29" s="1" t="s">
        <v>1003</v>
      </c>
      <c r="D29" s="1" t="s">
        <v>1349</v>
      </c>
      <c r="E29" s="64">
        <f>SUMIFS(OFM!AM:AM,OFM!C:C,C29)</f>
        <v>0</v>
      </c>
      <c r="F29" s="64">
        <f>SUMIFS(FAM!AO:AO,FAM!E:E,C29)</f>
        <v>0</v>
      </c>
      <c r="G29" s="68">
        <f>SUMIFS(B2S!O:O,B2S!C:C,C29)</f>
        <v>0</v>
      </c>
      <c r="H29" s="68">
        <f>SUMIF(TOP!C:C,C29,TOP!L:L)</f>
        <v>0</v>
      </c>
      <c r="I29" s="68">
        <f>SUMIF(LEG!C:C,'Sum MAR'!C141,LEG!L:L)</f>
        <v>0</v>
      </c>
      <c r="J29" s="147">
        <f t="shared" si="2"/>
        <v>0</v>
      </c>
      <c r="K29" s="148">
        <f>SUMIFS(PSP!AB:AB,PSP!D:D,C29)</f>
        <v>0</v>
      </c>
      <c r="L29" s="102">
        <f t="shared" si="3"/>
        <v>0</v>
      </c>
    </row>
    <row r="30" spans="1:12" s="98" customFormat="1" ht="15" hidden="1" customHeight="1">
      <c r="B30" s="1">
        <v>83</v>
      </c>
      <c r="C30" s="1" t="s">
        <v>957</v>
      </c>
      <c r="D30" s="1" t="s">
        <v>1349</v>
      </c>
      <c r="E30" s="64">
        <f>SUMIFS(OFM!AM:AM,OFM!C:C,C30)</f>
        <v>0</v>
      </c>
      <c r="F30" s="64">
        <f>SUMIFS(FAM!AO:AO,FAM!E:E,C30)</f>
        <v>0</v>
      </c>
      <c r="G30" s="68">
        <f>SUMIFS(B2S!O:O,B2S!C:C,C30)</f>
        <v>0</v>
      </c>
      <c r="H30" s="68">
        <f>SUMIF(TOP!C:C,C30,TOP!L:L)</f>
        <v>0</v>
      </c>
      <c r="I30" s="68">
        <f>SUMIF(LEG!C:C,'Sum MAR'!C94,LEG!L:L)</f>
        <v>0</v>
      </c>
      <c r="J30" s="147">
        <f t="shared" si="2"/>
        <v>0</v>
      </c>
      <c r="K30" s="148">
        <f>SUMIFS(PSP!AB:AB,PSP!D:D,C30)</f>
        <v>0</v>
      </c>
      <c r="L30" s="102">
        <f t="shared" si="3"/>
        <v>0</v>
      </c>
    </row>
    <row r="31" spans="1:12" s="98" customFormat="1" ht="15" customHeight="1">
      <c r="B31" s="1">
        <v>5</v>
      </c>
      <c r="C31" s="1" t="s">
        <v>307</v>
      </c>
      <c r="D31" s="1" t="s">
        <v>1349</v>
      </c>
      <c r="E31" s="64">
        <f>SUMIFS(OFM!AM:AM,OFM!C:C,C31)</f>
        <v>24143.75</v>
      </c>
      <c r="F31" s="64">
        <f>SUMIFS(FAM!AO:AO,FAM!E:E,C31)</f>
        <v>0</v>
      </c>
      <c r="G31" s="68">
        <f>SUMIFS(B2S!O:O,B2S!C:C,C31)</f>
        <v>0</v>
      </c>
      <c r="H31" s="68">
        <f>SUMIF(TOP!C:C,C31,TOP!L:L)</f>
        <v>2493.25</v>
      </c>
      <c r="I31" s="68">
        <f>SUMIF(LEG!C:C,'Sum MAR'!C16,LEG!L:L)</f>
        <v>0</v>
      </c>
      <c r="J31" s="147">
        <f t="shared" si="2"/>
        <v>26637</v>
      </c>
      <c r="K31" s="148">
        <f>SUMIFS(PSP!AB:AB,PSP!D:D,C31)</f>
        <v>7365</v>
      </c>
      <c r="L31" s="102">
        <f t="shared" si="3"/>
        <v>34002</v>
      </c>
    </row>
    <row r="32" spans="1:12" s="98" customFormat="1" ht="15" hidden="1" customHeight="1">
      <c r="B32" s="1">
        <v>156</v>
      </c>
      <c r="C32" s="1" t="s">
        <v>1089</v>
      </c>
      <c r="D32" s="1" t="s">
        <v>1349</v>
      </c>
      <c r="E32" s="64">
        <f>SUMIFS(OFM!AM:AM,OFM!C:C,C32)</f>
        <v>0</v>
      </c>
      <c r="F32" s="64">
        <f>SUMIFS(FAM!AO:AO,FAM!E:E,C32)</f>
        <v>0</v>
      </c>
      <c r="G32" s="68">
        <f>SUMIFS(B2S!O:O,B2S!C:C,C32)</f>
        <v>0</v>
      </c>
      <c r="H32" s="68">
        <f>SUMIF(TOP!C:C,C32,TOP!L:L)</f>
        <v>0</v>
      </c>
      <c r="I32" s="68">
        <f>SUMIF(LEG!C:C,'Sum MAR'!C167,LEG!L:L)</f>
        <v>0</v>
      </c>
      <c r="J32" s="147">
        <f t="shared" si="2"/>
        <v>0</v>
      </c>
      <c r="K32" s="148">
        <f>SUMIFS(PSP!AB:AB,PSP!D:D,C32)</f>
        <v>0</v>
      </c>
      <c r="L32" s="102">
        <f t="shared" si="3"/>
        <v>0</v>
      </c>
    </row>
    <row r="33" spans="1:12" s="98" customFormat="1" ht="15" customHeight="1">
      <c r="B33" s="1">
        <v>48</v>
      </c>
      <c r="C33" s="1" t="s">
        <v>16</v>
      </c>
      <c r="D33" s="1" t="s">
        <v>1349</v>
      </c>
      <c r="E33" s="64">
        <f>SUMIFS(OFM!AM:AM,OFM!C:C,C33)</f>
        <v>61802.25</v>
      </c>
      <c r="F33" s="64">
        <f>SUMIFS(FAM!AO:AO,FAM!E:E,C33)</f>
        <v>50650.25</v>
      </c>
      <c r="G33" s="68">
        <f>SUMIFS(B2S!O:O,B2S!C:C,C33)</f>
        <v>0</v>
      </c>
      <c r="H33" s="68">
        <f>SUMIF(TOP!C:C,C33,TOP!L:L)</f>
        <v>12933.75</v>
      </c>
      <c r="I33" s="68">
        <f>SUMIF(LEG!C:C,'Sum MAR'!C59,LEG!L:L)</f>
        <v>0</v>
      </c>
      <c r="J33" s="147">
        <f t="shared" si="2"/>
        <v>125386.25</v>
      </c>
      <c r="K33" s="148">
        <f>SUMIFS(PSP!AB:AB,PSP!D:D,C33)</f>
        <v>27195</v>
      </c>
      <c r="L33" s="102">
        <f t="shared" si="3"/>
        <v>152581.25</v>
      </c>
    </row>
    <row r="34" spans="1:12" s="98" customFormat="1" ht="15" hidden="1" customHeight="1">
      <c r="B34" s="1">
        <v>105</v>
      </c>
      <c r="C34" s="1" t="s">
        <v>978</v>
      </c>
      <c r="D34" s="1" t="s">
        <v>1349</v>
      </c>
      <c r="E34" s="64">
        <f>SUMIFS(OFM!AM:AM,OFM!C:C,C34)</f>
        <v>0</v>
      </c>
      <c r="F34" s="64">
        <f>SUMIFS(FAM!AO:AO,FAM!E:E,C34)</f>
        <v>0</v>
      </c>
      <c r="G34" s="68">
        <f>SUMIFS(B2S!O:O,B2S!C:C,C34)</f>
        <v>0</v>
      </c>
      <c r="H34" s="68">
        <f>SUMIF(TOP!C:C,C34,TOP!L:L)</f>
        <v>0</v>
      </c>
      <c r="I34" s="68">
        <f>SUMIF(LEG!C:C,'Sum MAR'!C116,LEG!L:L)</f>
        <v>0</v>
      </c>
      <c r="J34" s="147">
        <f t="shared" si="2"/>
        <v>0</v>
      </c>
      <c r="K34" s="148">
        <f>SUMIFS(PSP!AB:AB,PSP!D:D,C34)</f>
        <v>0</v>
      </c>
      <c r="L34" s="102">
        <f t="shared" si="3"/>
        <v>0</v>
      </c>
    </row>
    <row r="35" spans="1:12" s="98" customFormat="1" ht="15" hidden="1" customHeight="1">
      <c r="B35" s="95">
        <v>159</v>
      </c>
      <c r="C35" s="96" t="s">
        <v>1317</v>
      </c>
      <c r="D35" s="1" t="s">
        <v>1349</v>
      </c>
      <c r="E35" s="64">
        <f>SUMIFS(OFM!AM:AM,OFM!C:C,C35)</f>
        <v>0</v>
      </c>
      <c r="F35" s="64">
        <f>SUMIFS(FAM!AO:AO,FAM!E:E,C35)</f>
        <v>0</v>
      </c>
      <c r="G35" s="68">
        <f>SUMIFS(B2S!O:O,B2S!C:C,C35)</f>
        <v>0</v>
      </c>
      <c r="H35" s="68">
        <f>SUMIF(TOP!C:C,C35,TOP!L:L)</f>
        <v>0</v>
      </c>
      <c r="I35" s="68">
        <f>SUMIF(LEG!C:C,'Sum MAR'!C170,LEG!L:L)</f>
        <v>0</v>
      </c>
      <c r="J35" s="147">
        <f t="shared" si="2"/>
        <v>0</v>
      </c>
      <c r="K35" s="148">
        <f>SUMIFS(PSP!AB:AB,PSP!D:D,C35)</f>
        <v>0</v>
      </c>
      <c r="L35" s="102">
        <f t="shared" si="3"/>
        <v>0</v>
      </c>
    </row>
    <row r="36" spans="1:12" s="98" customFormat="1" ht="15" hidden="1" customHeight="1">
      <c r="A36" s="55"/>
      <c r="B36" s="70">
        <v>154</v>
      </c>
      <c r="C36" s="70" t="s">
        <v>1087</v>
      </c>
      <c r="D36" s="70" t="s">
        <v>1038</v>
      </c>
      <c r="E36" s="71">
        <f>SUMIFS(OFM!AM:AM,OFM!C:C,C36)</f>
        <v>0</v>
      </c>
      <c r="F36" s="71">
        <f>SUMIFS(FAM!AO:AO,FAM!E:E,C36)</f>
        <v>0</v>
      </c>
      <c r="G36" s="181">
        <f>SUMIFS(B2S!O:O,B2S!C:C,C36)</f>
        <v>0</v>
      </c>
      <c r="H36" s="181">
        <f>SUMIF(TOP!C:C,C36,TOP!L:L)</f>
        <v>0</v>
      </c>
      <c r="I36" s="181">
        <f>SUMIF(LEG!C:C,'Sum MAR'!C165,LEG!L:L)</f>
        <v>0</v>
      </c>
      <c r="J36" s="182">
        <f t="shared" si="2"/>
        <v>0</v>
      </c>
      <c r="K36" s="183">
        <f>SUMIFS(PSP!AB:AB,PSP!D:D,C36)</f>
        <v>0</v>
      </c>
      <c r="L36" s="182">
        <f t="shared" si="3"/>
        <v>0</v>
      </c>
    </row>
    <row r="37" spans="1:12" s="98" customFormat="1" ht="15" hidden="1" customHeight="1">
      <c r="B37" s="1">
        <v>63</v>
      </c>
      <c r="C37" s="1" t="s">
        <v>941</v>
      </c>
      <c r="D37" s="1" t="s">
        <v>1349</v>
      </c>
      <c r="E37" s="64">
        <f>SUMIFS(OFM!AM:AM,OFM!C:C,C37)</f>
        <v>0</v>
      </c>
      <c r="F37" s="64">
        <f>SUMIFS(FAM!AO:AO,FAM!E:E,C37)</f>
        <v>0</v>
      </c>
      <c r="G37" s="68">
        <f>SUMIFS(B2S!O:O,B2S!C:C,C37)</f>
        <v>0</v>
      </c>
      <c r="H37" s="68">
        <f>SUMIF(TOP!C:C,C37,TOP!L:L)</f>
        <v>0</v>
      </c>
      <c r="I37" s="68">
        <f>SUMIF(LEG!C:C,'Sum MAR'!C74,LEG!L:L)</f>
        <v>0</v>
      </c>
      <c r="J37" s="147">
        <f t="shared" si="2"/>
        <v>0</v>
      </c>
      <c r="K37" s="148">
        <f>SUMIFS(PSP!AB:AB,PSP!D:D,C37)</f>
        <v>0</v>
      </c>
      <c r="L37" s="102">
        <f t="shared" si="3"/>
        <v>0</v>
      </c>
    </row>
    <row r="38" spans="1:12" s="98" customFormat="1" ht="15" hidden="1" customHeight="1">
      <c r="B38" s="1">
        <v>114</v>
      </c>
      <c r="C38" s="1" t="s">
        <v>987</v>
      </c>
      <c r="D38" s="1" t="s">
        <v>1349</v>
      </c>
      <c r="E38" s="64">
        <f>SUMIFS(OFM!AM:AM,OFM!C:C,C38)</f>
        <v>0</v>
      </c>
      <c r="F38" s="64">
        <f>SUMIFS(FAM!AO:AO,FAM!E:E,C38)</f>
        <v>0</v>
      </c>
      <c r="G38" s="68">
        <f>SUMIFS(B2S!O:O,B2S!C:C,C38)</f>
        <v>0</v>
      </c>
      <c r="H38" s="68">
        <f>SUMIF(TOP!C:C,C38,TOP!L:L)</f>
        <v>0</v>
      </c>
      <c r="I38" s="68">
        <f>SUMIF(LEG!C:C,'Sum MAR'!C125,LEG!L:L)</f>
        <v>0</v>
      </c>
      <c r="J38" s="147">
        <f t="shared" si="2"/>
        <v>0</v>
      </c>
      <c r="K38" s="148">
        <f>SUMIFS(PSP!AB:AB,PSP!D:D,C38)</f>
        <v>0</v>
      </c>
      <c r="L38" s="102">
        <f t="shared" si="3"/>
        <v>0</v>
      </c>
    </row>
    <row r="39" spans="1:12" s="98" customFormat="1" ht="15" customHeight="1">
      <c r="B39" s="1">
        <v>26</v>
      </c>
      <c r="C39" s="1" t="s">
        <v>130</v>
      </c>
      <c r="D39" s="1" t="s">
        <v>1349</v>
      </c>
      <c r="E39" s="64">
        <f>SUMIFS(OFM!AM:AM,OFM!C:C,C39)</f>
        <v>0</v>
      </c>
      <c r="F39" s="64">
        <f>SUMIFS(FAM!AO:AO,FAM!E:E,C39)</f>
        <v>6487</v>
      </c>
      <c r="G39" s="68">
        <f>SUMIFS(B2S!O:O,B2S!C:C,C39)</f>
        <v>0</v>
      </c>
      <c r="H39" s="68">
        <f>SUMIF(TOP!C:C,C39,TOP!L:L)</f>
        <v>0</v>
      </c>
      <c r="I39" s="68">
        <f>SUMIF(LEG!C:C,'Sum MAR'!C37,LEG!L:L)</f>
        <v>0</v>
      </c>
      <c r="J39" s="147">
        <f t="shared" si="2"/>
        <v>6487</v>
      </c>
      <c r="K39" s="148">
        <f>SUMIFS(PSP!AB:AB,PSP!D:D,C39)</f>
        <v>21548.75</v>
      </c>
      <c r="L39" s="102">
        <f t="shared" si="3"/>
        <v>28035.75</v>
      </c>
    </row>
    <row r="40" spans="1:12" s="98" customFormat="1" ht="15" hidden="1" customHeight="1">
      <c r="B40" s="1">
        <v>111</v>
      </c>
      <c r="C40" s="1" t="s">
        <v>984</v>
      </c>
      <c r="D40" s="1" t="s">
        <v>1349</v>
      </c>
      <c r="E40" s="64">
        <f>SUMIFS(OFM!AM:AM,OFM!C:C,C40)</f>
        <v>0</v>
      </c>
      <c r="F40" s="64">
        <f>SUMIFS(FAM!AO:AO,FAM!E:E,C40)</f>
        <v>0</v>
      </c>
      <c r="G40" s="68">
        <f>SUMIFS(B2S!O:O,B2S!C:C,C40)</f>
        <v>0</v>
      </c>
      <c r="H40" s="68">
        <f>SUMIF(TOP!C:C,C40,TOP!L:L)</f>
        <v>0</v>
      </c>
      <c r="I40" s="68">
        <f>SUMIF(LEG!C:C,'Sum MAR'!C122,LEG!L:L)</f>
        <v>0</v>
      </c>
      <c r="J40" s="147">
        <f t="shared" si="2"/>
        <v>0</v>
      </c>
      <c r="K40" s="148">
        <f>SUMIFS(PSP!AB:AB,PSP!D:D,C40)</f>
        <v>0</v>
      </c>
      <c r="L40" s="102">
        <f t="shared" si="3"/>
        <v>0</v>
      </c>
    </row>
    <row r="41" spans="1:12" s="98" customFormat="1" ht="15" customHeight="1">
      <c r="B41" s="1">
        <v>41</v>
      </c>
      <c r="C41" s="1" t="s">
        <v>480</v>
      </c>
      <c r="D41" s="1" t="s">
        <v>1349</v>
      </c>
      <c r="E41" s="64">
        <f>SUMIFS(OFM!AM:AM,OFM!C:C,C41)</f>
        <v>0</v>
      </c>
      <c r="F41" s="64">
        <f>SUMIFS(FAM!AO:AO,FAM!E:E,C41)</f>
        <v>0</v>
      </c>
      <c r="G41" s="68">
        <f>SUMIFS(B2S!O:O,B2S!C:C,C41)</f>
        <v>0</v>
      </c>
      <c r="H41" s="68">
        <f>SUMIF(TOP!C:C,C41,TOP!L:L)</f>
        <v>0</v>
      </c>
      <c r="I41" s="68">
        <f>SUMIF(LEG!C:C,'Sum MAR'!C52,LEG!L:L)</f>
        <v>0</v>
      </c>
      <c r="J41" s="147">
        <f t="shared" si="2"/>
        <v>0</v>
      </c>
      <c r="K41" s="148">
        <f>SUMIFS(PSP!AB:AB,PSP!D:D,C41)</f>
        <v>5283.75</v>
      </c>
      <c r="L41" s="102">
        <f t="shared" si="3"/>
        <v>5283.75</v>
      </c>
    </row>
    <row r="42" spans="1:12" s="98" customFormat="1" ht="15" hidden="1" customHeight="1">
      <c r="B42" s="1">
        <v>92</v>
      </c>
      <c r="C42" s="1" t="s">
        <v>965</v>
      </c>
      <c r="D42" s="1" t="s">
        <v>1349</v>
      </c>
      <c r="E42" s="64">
        <f>SUMIFS(OFM!AM:AM,OFM!C:C,C42)</f>
        <v>0</v>
      </c>
      <c r="F42" s="64">
        <f>SUMIFS(FAM!AO:AO,FAM!E:E,C42)</f>
        <v>0</v>
      </c>
      <c r="G42" s="68">
        <f>SUMIFS(B2S!O:O,B2S!C:C,C42)</f>
        <v>0</v>
      </c>
      <c r="H42" s="68">
        <f>SUMIF(TOP!C:C,C42,TOP!L:L)</f>
        <v>0</v>
      </c>
      <c r="I42" s="68">
        <f>SUMIF(LEG!C:C,'Sum MAR'!C103,LEG!L:L)</f>
        <v>0</v>
      </c>
      <c r="J42" s="147">
        <f t="shared" ref="J42:J73" si="4">SUM(E42:I42)</f>
        <v>0</v>
      </c>
      <c r="K42" s="148">
        <f>SUMIFS(PSP!AB:AB,PSP!D:D,C42)</f>
        <v>0</v>
      </c>
      <c r="L42" s="102">
        <f t="shared" ref="L42:L73" si="5">SUM(J42:K42)</f>
        <v>0</v>
      </c>
    </row>
    <row r="43" spans="1:12" s="98" customFormat="1" ht="15" customHeight="1">
      <c r="B43" s="1">
        <v>14</v>
      </c>
      <c r="C43" s="1" t="s">
        <v>23</v>
      </c>
      <c r="D43" s="1" t="s">
        <v>1349</v>
      </c>
      <c r="E43" s="64">
        <f>SUMIFS(OFM!AM:AM,OFM!C:C,C43)</f>
        <v>47005.5</v>
      </c>
      <c r="F43" s="64">
        <f>SUMIFS(FAM!AO:AO,FAM!E:E,C43)</f>
        <v>20698</v>
      </c>
      <c r="G43" s="68">
        <f>SUMIFS(B2S!O:O,B2S!C:C,C43)</f>
        <v>0</v>
      </c>
      <c r="H43" s="68">
        <f>SUMIF(TOP!C:C,C43,TOP!L:L)</f>
        <v>0</v>
      </c>
      <c r="I43" s="68">
        <f>SUMIF(LEG!C:C,'Sum MAR'!C25,LEG!L:L)</f>
        <v>0</v>
      </c>
      <c r="J43" s="147">
        <f t="shared" si="4"/>
        <v>67703.5</v>
      </c>
      <c r="K43" s="148">
        <f>SUMIFS(PSP!AB:AB,PSP!D:D,C43)</f>
        <v>74786.25</v>
      </c>
      <c r="L43" s="102">
        <f t="shared" si="5"/>
        <v>142489.75</v>
      </c>
    </row>
    <row r="44" spans="1:12" s="98" customFormat="1" ht="15" hidden="1" customHeight="1">
      <c r="B44" s="1">
        <v>144</v>
      </c>
      <c r="C44" s="1" t="s">
        <v>1017</v>
      </c>
      <c r="D44" s="1" t="s">
        <v>1349</v>
      </c>
      <c r="E44" s="64">
        <f>SUMIFS(OFM!AM:AM,OFM!C:C,C44)</f>
        <v>0</v>
      </c>
      <c r="F44" s="64">
        <f>SUMIFS(FAM!AO:AO,FAM!E:E,C44)</f>
        <v>0</v>
      </c>
      <c r="G44" s="68">
        <f>SUMIFS(B2S!O:O,B2S!C:C,C44)</f>
        <v>0</v>
      </c>
      <c r="H44" s="68">
        <f>SUMIF(TOP!C:C,C44,TOP!L:L)</f>
        <v>0</v>
      </c>
      <c r="I44" s="68">
        <f>SUMIF(LEG!C:C,'Sum MAR'!C155,LEG!L:L)</f>
        <v>0</v>
      </c>
      <c r="J44" s="147">
        <f t="shared" si="4"/>
        <v>0</v>
      </c>
      <c r="K44" s="148">
        <f>SUMIFS(PSP!AB:AB,PSP!D:D,C44)</f>
        <v>0</v>
      </c>
      <c r="L44" s="102">
        <f t="shared" si="5"/>
        <v>0</v>
      </c>
    </row>
    <row r="45" spans="1:12" s="98" customFormat="1" ht="15" hidden="1" customHeight="1">
      <c r="B45" s="1">
        <v>141</v>
      </c>
      <c r="C45" s="1" t="s">
        <v>1014</v>
      </c>
      <c r="D45" s="1" t="s">
        <v>1349</v>
      </c>
      <c r="E45" s="64">
        <f>SUMIFS(OFM!AM:AM,OFM!C:C,C45)</f>
        <v>0</v>
      </c>
      <c r="F45" s="64">
        <f>SUMIFS(FAM!AO:AO,FAM!E:E,C45)</f>
        <v>0</v>
      </c>
      <c r="G45" s="68">
        <f>SUMIFS(B2S!O:O,B2S!C:C,C45)</f>
        <v>0</v>
      </c>
      <c r="H45" s="68">
        <f>SUMIF(TOP!C:C,C45,TOP!L:L)</f>
        <v>0</v>
      </c>
      <c r="I45" s="68">
        <f>SUMIF(LEG!C:C,'Sum MAR'!C152,LEG!L:L)</f>
        <v>0</v>
      </c>
      <c r="J45" s="147">
        <f t="shared" si="4"/>
        <v>0</v>
      </c>
      <c r="K45" s="148">
        <f>SUMIFS(PSP!AB:AB,PSP!D:D,C45)</f>
        <v>0</v>
      </c>
      <c r="L45" s="102">
        <f t="shared" si="5"/>
        <v>0</v>
      </c>
    </row>
    <row r="46" spans="1:12" s="98" customFormat="1" ht="15" hidden="1" customHeight="1">
      <c r="A46" s="55"/>
      <c r="B46" s="70">
        <v>135</v>
      </c>
      <c r="C46" s="70" t="s">
        <v>1008</v>
      </c>
      <c r="D46" s="70" t="s">
        <v>1038</v>
      </c>
      <c r="E46" s="71">
        <f>SUMIFS(OFM!AM:AM,OFM!C:C,C46)</f>
        <v>0</v>
      </c>
      <c r="F46" s="71">
        <f>SUMIFS(FAM!AO:AO,FAM!E:E,C46)</f>
        <v>0</v>
      </c>
      <c r="G46" s="181">
        <f>SUMIFS(B2S!O:O,B2S!C:C,C46)</f>
        <v>0</v>
      </c>
      <c r="H46" s="181">
        <f>SUMIF(TOP!C:C,C46,TOP!L:L)</f>
        <v>0</v>
      </c>
      <c r="I46" s="181">
        <f>SUMIF(LEG!C:C,'Sum MAR'!C146,LEG!L:L)</f>
        <v>0</v>
      </c>
      <c r="J46" s="182">
        <f t="shared" si="4"/>
        <v>0</v>
      </c>
      <c r="K46" s="183">
        <f>SUMIFS(PSP!AB:AB,PSP!D:D,C46)</f>
        <v>0</v>
      </c>
      <c r="L46" s="182">
        <f t="shared" si="5"/>
        <v>0</v>
      </c>
    </row>
    <row r="47" spans="1:12" s="98" customFormat="1" ht="15" hidden="1" customHeight="1">
      <c r="B47" s="1">
        <v>133</v>
      </c>
      <c r="C47" s="1" t="s">
        <v>1006</v>
      </c>
      <c r="D47" s="1" t="s">
        <v>1349</v>
      </c>
      <c r="E47" s="64">
        <f>SUMIFS(OFM!AM:AM,OFM!C:C,C47)</f>
        <v>0</v>
      </c>
      <c r="F47" s="64">
        <f>SUMIFS(FAM!AO:AO,FAM!E:E,C47)</f>
        <v>0</v>
      </c>
      <c r="G47" s="68">
        <f>SUMIFS(B2S!O:O,B2S!C:C,C47)</f>
        <v>0</v>
      </c>
      <c r="H47" s="68">
        <f>SUMIF(TOP!C:C,C47,TOP!L:L)</f>
        <v>0</v>
      </c>
      <c r="I47" s="68">
        <f>SUMIF(LEG!C:C,'Sum MAR'!C144,LEG!L:L)</f>
        <v>0</v>
      </c>
      <c r="J47" s="147">
        <f t="shared" si="4"/>
        <v>0</v>
      </c>
      <c r="K47" s="148">
        <f>SUMIFS(PSP!AB:AB,PSP!D:D,C47)</f>
        <v>0</v>
      </c>
      <c r="L47" s="102">
        <f t="shared" si="5"/>
        <v>0</v>
      </c>
    </row>
    <row r="48" spans="1:12" s="98" customFormat="1" ht="15" hidden="1" customHeight="1">
      <c r="B48" s="1">
        <v>40</v>
      </c>
      <c r="C48" s="1" t="s">
        <v>933</v>
      </c>
      <c r="D48" s="1" t="s">
        <v>1349</v>
      </c>
      <c r="E48" s="64">
        <f>SUMIFS(OFM!AM:AM,OFM!C:C,C48)</f>
        <v>0</v>
      </c>
      <c r="F48" s="64">
        <f>SUMIFS(FAM!AO:AO,FAM!E:E,C48)</f>
        <v>0</v>
      </c>
      <c r="G48" s="68">
        <f>SUMIFS(B2S!O:O,B2S!C:C,C48)</f>
        <v>0</v>
      </c>
      <c r="H48" s="68">
        <f>SUMIF(TOP!C:C,C48,TOP!L:L)</f>
        <v>0</v>
      </c>
      <c r="I48" s="68">
        <f>SUMIF(LEG!C:C,'Sum MAR'!C51,LEG!L:L)</f>
        <v>0</v>
      </c>
      <c r="J48" s="147">
        <f t="shared" si="4"/>
        <v>0</v>
      </c>
      <c r="K48" s="148">
        <f>SUMIFS(PSP!AB:AB,PSP!D:D,C48)</f>
        <v>0</v>
      </c>
      <c r="L48" s="102">
        <f t="shared" si="5"/>
        <v>0</v>
      </c>
    </row>
    <row r="49" spans="1:12" s="98" customFormat="1" ht="15" hidden="1" customHeight="1">
      <c r="A49" s="93"/>
      <c r="B49" s="70">
        <v>0</v>
      </c>
      <c r="C49" s="70" t="s">
        <v>5</v>
      </c>
      <c r="D49" s="70" t="s">
        <v>1038</v>
      </c>
      <c r="E49" s="71">
        <f>SUMIFS(OFM!AM:AM,OFM!C:C,C49)</f>
        <v>270166</v>
      </c>
      <c r="F49" s="71">
        <f>SUMIFS(FAM!AO:AO,FAM!E:E,C49)</f>
        <v>125547.25</v>
      </c>
      <c r="G49" s="181">
        <f>SUMIFS(B2S!O:O,B2S!C:C,C49)</f>
        <v>37704.75</v>
      </c>
      <c r="H49" s="181">
        <f>SUMIF(TOP!C:C,C49,TOP!L:L)</f>
        <v>37352.5</v>
      </c>
      <c r="I49" s="181">
        <f>SUMIF(LEG!C:C,'Sum MAR'!C12,LEG!L:L)</f>
        <v>0</v>
      </c>
      <c r="J49" s="182">
        <f t="shared" si="4"/>
        <v>470770.5</v>
      </c>
      <c r="K49" s="183">
        <f>SUMIFS(PSP!AB:AB,PSP!D:D,C49)</f>
        <v>300305</v>
      </c>
      <c r="L49" s="182">
        <f t="shared" si="5"/>
        <v>771075.5</v>
      </c>
    </row>
    <row r="50" spans="1:12" s="98" customFormat="1" ht="15" customHeight="1">
      <c r="B50" s="1">
        <v>7</v>
      </c>
      <c r="C50" s="1" t="s">
        <v>545</v>
      </c>
      <c r="D50" s="1" t="s">
        <v>1349</v>
      </c>
      <c r="E50" s="64">
        <f>SUMIFS(OFM!AM:AM,OFM!C:C,C50)</f>
        <v>0</v>
      </c>
      <c r="F50" s="64">
        <f>SUMIFS(FAM!AO:AO,FAM!E:E,C50)</f>
        <v>0</v>
      </c>
      <c r="G50" s="68">
        <f>SUMIFS(B2S!O:O,B2S!C:C,C50)</f>
        <v>0</v>
      </c>
      <c r="H50" s="68">
        <f>SUMIF(TOP!C:C,C50,TOP!L:L)</f>
        <v>2090.5</v>
      </c>
      <c r="I50" s="68">
        <f>SUMIF(LEG!C:C,'Sum MAR'!C18,LEG!L:L)</f>
        <v>0</v>
      </c>
      <c r="J50" s="147">
        <f t="shared" si="4"/>
        <v>2090.5</v>
      </c>
      <c r="K50" s="148">
        <f>SUMIFS(PSP!AB:AB,PSP!D:D,C50)</f>
        <v>1240</v>
      </c>
      <c r="L50" s="102">
        <f t="shared" si="5"/>
        <v>3330.5</v>
      </c>
    </row>
    <row r="51" spans="1:12" s="98" customFormat="1" ht="15" hidden="1" customHeight="1">
      <c r="B51" s="1">
        <v>147</v>
      </c>
      <c r="C51" s="1" t="s">
        <v>1020</v>
      </c>
      <c r="D51" s="1" t="s">
        <v>1349</v>
      </c>
      <c r="E51" s="64">
        <f>SUMIFS(OFM!AM:AM,OFM!C:C,C51)</f>
        <v>0</v>
      </c>
      <c r="F51" s="64">
        <f>SUMIFS(FAM!AO:AO,FAM!E:E,C51)</f>
        <v>0</v>
      </c>
      <c r="G51" s="68">
        <f>SUMIFS(B2S!O:O,B2S!C:C,C51)</f>
        <v>0</v>
      </c>
      <c r="H51" s="68">
        <f>SUMIF(TOP!C:C,C51,TOP!L:L)</f>
        <v>0</v>
      </c>
      <c r="I51" s="68">
        <f>SUMIF(LEG!C:C,'Sum MAR'!C158,LEG!L:L)</f>
        <v>0</v>
      </c>
      <c r="J51" s="147">
        <f t="shared" si="4"/>
        <v>0</v>
      </c>
      <c r="K51" s="148">
        <f>SUMIFS(PSP!AB:AB,PSP!D:D,C51)</f>
        <v>0</v>
      </c>
      <c r="L51" s="102">
        <f t="shared" si="5"/>
        <v>0</v>
      </c>
    </row>
    <row r="52" spans="1:12" s="98" customFormat="1" ht="15" hidden="1" customHeight="1">
      <c r="B52" s="1">
        <v>109</v>
      </c>
      <c r="C52" s="1" t="s">
        <v>982</v>
      </c>
      <c r="D52" s="1" t="s">
        <v>1349</v>
      </c>
      <c r="E52" s="64">
        <f>SUMIFS(OFM!AM:AM,OFM!C:C,C52)</f>
        <v>0</v>
      </c>
      <c r="F52" s="64">
        <f>SUMIFS(FAM!AO:AO,FAM!E:E,C52)</f>
        <v>0</v>
      </c>
      <c r="G52" s="68">
        <f>SUMIFS(B2S!O:O,B2S!C:C,C52)</f>
        <v>0</v>
      </c>
      <c r="H52" s="68">
        <f>SUMIF(TOP!C:C,C52,TOP!L:L)</f>
        <v>0</v>
      </c>
      <c r="I52" s="68">
        <f>SUMIF(LEG!C:C,'Sum MAR'!C120,LEG!L:L)</f>
        <v>0</v>
      </c>
      <c r="J52" s="147">
        <f t="shared" si="4"/>
        <v>0</v>
      </c>
      <c r="K52" s="148">
        <f>SUMIFS(PSP!AB:AB,PSP!D:D,C52)</f>
        <v>0</v>
      </c>
      <c r="L52" s="102">
        <f t="shared" si="5"/>
        <v>0</v>
      </c>
    </row>
    <row r="53" spans="1:12" s="98" customFormat="1" ht="15" hidden="1" customHeight="1">
      <c r="B53" s="1">
        <v>108</v>
      </c>
      <c r="C53" s="1" t="s">
        <v>981</v>
      </c>
      <c r="D53" s="1" t="s">
        <v>1349</v>
      </c>
      <c r="E53" s="64">
        <f>SUMIFS(OFM!AM:AM,OFM!C:C,C53)</f>
        <v>0</v>
      </c>
      <c r="F53" s="64">
        <f>SUMIFS(FAM!AO:AO,FAM!E:E,C53)</f>
        <v>0</v>
      </c>
      <c r="G53" s="68">
        <f>SUMIFS(B2S!O:O,B2S!C:C,C53)</f>
        <v>0</v>
      </c>
      <c r="H53" s="68">
        <f>SUMIF(TOP!C:C,C53,TOP!L:L)</f>
        <v>0</v>
      </c>
      <c r="I53" s="68">
        <f>SUMIF(LEG!C:C,'Sum MAR'!C119,LEG!L:L)</f>
        <v>0</v>
      </c>
      <c r="J53" s="147">
        <f t="shared" si="4"/>
        <v>0</v>
      </c>
      <c r="K53" s="148">
        <f>SUMIFS(PSP!AB:AB,PSP!D:D,C53)</f>
        <v>0</v>
      </c>
      <c r="L53" s="102">
        <f t="shared" si="5"/>
        <v>0</v>
      </c>
    </row>
    <row r="54" spans="1:12" s="98" customFormat="1" ht="15" customHeight="1">
      <c r="B54" s="1">
        <v>76</v>
      </c>
      <c r="C54" s="1" t="s">
        <v>322</v>
      </c>
      <c r="D54" s="1" t="s">
        <v>1349</v>
      </c>
      <c r="E54" s="64">
        <f>SUMIFS(OFM!AM:AM,OFM!C:C,C54)</f>
        <v>0</v>
      </c>
      <c r="F54" s="64">
        <f>SUMIFS(FAM!AO:AO,FAM!E:E,C54)</f>
        <v>0</v>
      </c>
      <c r="G54" s="68">
        <f>SUMIFS(B2S!O:O,B2S!C:C,C54)</f>
        <v>0</v>
      </c>
      <c r="H54" s="68">
        <f>SUMIF(TOP!C:C,C54,TOP!L:L)</f>
        <v>0</v>
      </c>
      <c r="I54" s="68">
        <f>SUMIF(LEG!C:C,'Sum MAR'!C87,LEG!L:L)</f>
        <v>0</v>
      </c>
      <c r="J54" s="147">
        <f t="shared" si="4"/>
        <v>0</v>
      </c>
      <c r="K54" s="148">
        <f>SUMIFS(PSP!AB:AB,PSP!D:D,C54)</f>
        <v>1813.75</v>
      </c>
      <c r="L54" s="102">
        <f t="shared" si="5"/>
        <v>1813.75</v>
      </c>
    </row>
    <row r="55" spans="1:12" s="98" customFormat="1" ht="15" hidden="1" customHeight="1">
      <c r="B55" s="95">
        <v>169</v>
      </c>
      <c r="C55" s="96" t="s">
        <v>1334</v>
      </c>
      <c r="D55" s="1" t="s">
        <v>1349</v>
      </c>
      <c r="E55" s="64">
        <f>SUMIFS(OFM!AM:AM,OFM!C:C,C55)</f>
        <v>0</v>
      </c>
      <c r="F55" s="64">
        <f>SUMIFS(FAM!AO:AO,FAM!E:E,C55)</f>
        <v>0</v>
      </c>
      <c r="G55" s="68">
        <f>SUMIFS(B2S!O:O,B2S!C:C,C55)</f>
        <v>0</v>
      </c>
      <c r="H55" s="68">
        <f>SUMIF(TOP!C:C,C55,TOP!L:L)</f>
        <v>0</v>
      </c>
      <c r="I55" s="68">
        <f>SUMIF(LEG!C:C,'Sum MAR'!C180,LEG!L:L)</f>
        <v>0</v>
      </c>
      <c r="J55" s="147">
        <f t="shared" si="4"/>
        <v>0</v>
      </c>
      <c r="K55" s="148">
        <f>SUMIFS(PSP!AB:AB,PSP!D:D,C55)</f>
        <v>0</v>
      </c>
      <c r="L55" s="102">
        <f t="shared" si="5"/>
        <v>0</v>
      </c>
    </row>
    <row r="56" spans="1:12" s="98" customFormat="1" ht="15" hidden="1" customHeight="1">
      <c r="B56" s="1">
        <v>56</v>
      </c>
      <c r="C56" s="1" t="s">
        <v>21</v>
      </c>
      <c r="D56" s="1" t="s">
        <v>1349</v>
      </c>
      <c r="E56" s="64">
        <f>SUMIFS(OFM!AM:AM,OFM!C:C,C56)</f>
        <v>0</v>
      </c>
      <c r="F56" s="64">
        <f>SUMIFS(FAM!AO:AO,FAM!E:E,C56)</f>
        <v>19718</v>
      </c>
      <c r="G56" s="68">
        <f>SUMIFS(B2S!O:O,B2S!C:C,C56)</f>
        <v>0</v>
      </c>
      <c r="H56" s="68">
        <f>SUMIF(TOP!C:C,C56,TOP!L:L)</f>
        <v>750</v>
      </c>
      <c r="I56" s="68">
        <f>SUMIF(LEG!C:C,'Sum MAR'!C67,LEG!L:L)</f>
        <v>0</v>
      </c>
      <c r="J56" s="147">
        <f t="shared" si="4"/>
        <v>20468</v>
      </c>
      <c r="K56" s="148">
        <f>SUMIFS(PSP!AB:AB,PSP!D:D,C56)</f>
        <v>0</v>
      </c>
      <c r="L56" s="102">
        <f t="shared" si="5"/>
        <v>20468</v>
      </c>
    </row>
    <row r="57" spans="1:12" s="98" customFormat="1" ht="15" hidden="1" customHeight="1">
      <c r="A57" s="93"/>
      <c r="B57" s="70">
        <v>17</v>
      </c>
      <c r="C57" s="70" t="s">
        <v>32</v>
      </c>
      <c r="D57" s="70" t="s">
        <v>1038</v>
      </c>
      <c r="E57" s="71">
        <f>SUMIFS(OFM!AM:AM,OFM!C:C,C57)</f>
        <v>0</v>
      </c>
      <c r="F57" s="71">
        <f>SUMIFS(FAM!AO:AO,FAM!E:E,C57)</f>
        <v>0</v>
      </c>
      <c r="G57" s="181">
        <f>SUMIFS(B2S!O:O,B2S!C:C,C57)</f>
        <v>0</v>
      </c>
      <c r="H57" s="181">
        <f>SUMIF(TOP!C:C,C57,TOP!L:L)</f>
        <v>0</v>
      </c>
      <c r="I57" s="181">
        <f>SUMIF(LEG!C:C,'Sum MAR'!C28,LEG!L:L)</f>
        <v>0</v>
      </c>
      <c r="J57" s="182">
        <f t="shared" si="4"/>
        <v>0</v>
      </c>
      <c r="K57" s="183">
        <f>SUMIFS(PSP!AB:AB,PSP!D:D,C57)</f>
        <v>0</v>
      </c>
      <c r="L57" s="182">
        <f t="shared" si="5"/>
        <v>0</v>
      </c>
    </row>
    <row r="58" spans="1:12" s="98" customFormat="1" ht="15" hidden="1" customHeight="1">
      <c r="B58" s="1">
        <v>97</v>
      </c>
      <c r="C58" s="1" t="s">
        <v>970</v>
      </c>
      <c r="D58" s="1" t="s">
        <v>1349</v>
      </c>
      <c r="E58" s="64">
        <f>SUMIFS(OFM!AM:AM,OFM!C:C,C58)</f>
        <v>0</v>
      </c>
      <c r="F58" s="64">
        <f>SUMIFS(FAM!AO:AO,FAM!E:E,C58)</f>
        <v>0</v>
      </c>
      <c r="G58" s="68">
        <f>SUMIFS(B2S!O:O,B2S!C:C,C58)</f>
        <v>0</v>
      </c>
      <c r="H58" s="68">
        <f>SUMIF(TOP!C:C,C58,TOP!L:L)</f>
        <v>0</v>
      </c>
      <c r="I58" s="68">
        <f>SUMIF(LEG!C:C,'Sum MAR'!C108,LEG!L:L)</f>
        <v>0</v>
      </c>
      <c r="J58" s="147">
        <f t="shared" si="4"/>
        <v>0</v>
      </c>
      <c r="K58" s="148">
        <f>SUMIFS(PSP!AB:AB,PSP!D:D,C58)</f>
        <v>0</v>
      </c>
      <c r="L58" s="102">
        <f t="shared" si="5"/>
        <v>0</v>
      </c>
    </row>
    <row r="59" spans="1:12" s="98" customFormat="1" ht="15" hidden="1" customHeight="1">
      <c r="B59" s="1">
        <v>61</v>
      </c>
      <c r="C59" s="1" t="s">
        <v>940</v>
      </c>
      <c r="D59" s="1" t="s">
        <v>1349</v>
      </c>
      <c r="E59" s="64">
        <f>SUMIFS(OFM!AM:AM,OFM!C:C,C59)</f>
        <v>255</v>
      </c>
      <c r="F59" s="64">
        <f>SUMIFS(FAM!AO:AO,FAM!E:E,C59)</f>
        <v>0</v>
      </c>
      <c r="G59" s="68">
        <f>SUMIFS(B2S!O:O,B2S!C:C,C59)</f>
        <v>0</v>
      </c>
      <c r="H59" s="68">
        <f>SUMIF(TOP!C:C,C59,TOP!L:L)</f>
        <v>0</v>
      </c>
      <c r="I59" s="68">
        <f>SUMIF(LEG!C:C,'Sum MAR'!C72,LEG!L:L)</f>
        <v>0</v>
      </c>
      <c r="J59" s="147">
        <f t="shared" si="4"/>
        <v>255</v>
      </c>
      <c r="K59" s="148">
        <f>SUMIFS(PSP!AB:AB,PSP!D:D,C59)</f>
        <v>0</v>
      </c>
      <c r="L59" s="102">
        <f t="shared" si="5"/>
        <v>255</v>
      </c>
    </row>
    <row r="60" spans="1:12" s="98" customFormat="1" ht="15" customHeight="1">
      <c r="B60" s="1">
        <v>29</v>
      </c>
      <c r="C60" s="1" t="s">
        <v>216</v>
      </c>
      <c r="D60" s="1" t="s">
        <v>1349</v>
      </c>
      <c r="E60" s="64">
        <f>SUMIFS(OFM!AM:AM,OFM!C:C,C60)</f>
        <v>0</v>
      </c>
      <c r="F60" s="64">
        <f>SUMIFS(FAM!AO:AO,FAM!E:E,C60)</f>
        <v>0</v>
      </c>
      <c r="G60" s="68">
        <f>SUMIFS(B2S!O:O,B2S!C:C,C60)</f>
        <v>0</v>
      </c>
      <c r="H60" s="68">
        <f>SUMIF(TOP!C:C,C60,TOP!L:L)</f>
        <v>3489.75</v>
      </c>
      <c r="I60" s="68">
        <f>SUMIF(LEG!C:C,'Sum MAR'!C40,LEG!L:L)</f>
        <v>0</v>
      </c>
      <c r="J60" s="147">
        <f t="shared" si="4"/>
        <v>3489.75</v>
      </c>
      <c r="K60" s="148">
        <f>SUMIFS(PSP!AB:AB,PSP!D:D,C60)</f>
        <v>0</v>
      </c>
      <c r="L60" s="102">
        <f t="shared" si="5"/>
        <v>3489.75</v>
      </c>
    </row>
    <row r="61" spans="1:12" s="98" customFormat="1" ht="15" customHeight="1">
      <c r="B61" s="1">
        <v>70</v>
      </c>
      <c r="C61" s="1" t="s">
        <v>948</v>
      </c>
      <c r="D61" s="1" t="s">
        <v>1349</v>
      </c>
      <c r="E61" s="64">
        <f>SUMIFS(OFM!AM:AM,OFM!C:C,C61)</f>
        <v>0</v>
      </c>
      <c r="F61" s="64">
        <f>SUMIFS(FAM!AO:AO,FAM!E:E,C61)</f>
        <v>0</v>
      </c>
      <c r="G61" s="68">
        <f>SUMIFS(B2S!O:O,B2S!C:C,C61)</f>
        <v>0</v>
      </c>
      <c r="H61" s="68">
        <f>SUMIF(TOP!C:C,C61,TOP!L:L)</f>
        <v>0</v>
      </c>
      <c r="I61" s="68">
        <f>SUMIF(LEG!C:C,'Sum MAR'!C81,LEG!L:L)</f>
        <v>0</v>
      </c>
      <c r="J61" s="147">
        <f t="shared" si="4"/>
        <v>0</v>
      </c>
      <c r="K61" s="148">
        <f>SUMIFS(PSP!AB:AB,PSP!D:D,C61)</f>
        <v>2506.25</v>
      </c>
      <c r="L61" s="102">
        <f t="shared" si="5"/>
        <v>2506.25</v>
      </c>
    </row>
    <row r="62" spans="1:12" s="98" customFormat="1" ht="15" hidden="1" customHeight="1">
      <c r="B62" s="95">
        <v>165</v>
      </c>
      <c r="C62" s="96" t="s">
        <v>1323</v>
      </c>
      <c r="D62" s="1" t="s">
        <v>1349</v>
      </c>
      <c r="E62" s="64">
        <f>SUMIFS(OFM!AM:AM,OFM!C:C,C62)</f>
        <v>0</v>
      </c>
      <c r="F62" s="64">
        <f>SUMIFS(FAM!AO:AO,FAM!E:E,C62)</f>
        <v>0</v>
      </c>
      <c r="G62" s="68">
        <f>SUMIFS(B2S!O:O,B2S!C:C,C62)</f>
        <v>0</v>
      </c>
      <c r="H62" s="68">
        <f>SUMIF(TOP!C:C,C62,TOP!L:L)</f>
        <v>0</v>
      </c>
      <c r="I62" s="68">
        <f>SUMIF(LEG!C:C,'Sum MAR'!C176,LEG!L:L)</f>
        <v>0</v>
      </c>
      <c r="J62" s="147">
        <f t="shared" si="4"/>
        <v>0</v>
      </c>
      <c r="K62" s="148">
        <f>SUMIFS(PSP!AB:AB,PSP!D:D,C62)</f>
        <v>0</v>
      </c>
      <c r="L62" s="102">
        <f t="shared" si="5"/>
        <v>0</v>
      </c>
    </row>
    <row r="63" spans="1:12" s="98" customFormat="1" ht="15" hidden="1" customHeight="1">
      <c r="B63" s="1">
        <v>57</v>
      </c>
      <c r="C63" s="1" t="s">
        <v>936</v>
      </c>
      <c r="D63" s="1" t="s">
        <v>1349</v>
      </c>
      <c r="E63" s="64">
        <f>SUMIFS(OFM!AM:AM,OFM!C:C,C63)</f>
        <v>0</v>
      </c>
      <c r="F63" s="64">
        <f>SUMIFS(FAM!AO:AO,FAM!E:E,C63)</f>
        <v>0</v>
      </c>
      <c r="G63" s="68">
        <f>SUMIFS(B2S!O:O,B2S!C:C,C63)</f>
        <v>0</v>
      </c>
      <c r="H63" s="68">
        <f>SUMIF(TOP!C:C,C63,TOP!L:L)</f>
        <v>0</v>
      </c>
      <c r="I63" s="68">
        <f>SUMIF(LEG!C:C,'Sum MAR'!C68,LEG!L:L)</f>
        <v>0</v>
      </c>
      <c r="J63" s="147">
        <f t="shared" si="4"/>
        <v>0</v>
      </c>
      <c r="K63" s="148">
        <f>SUMIFS(PSP!AB:AB,PSP!D:D,C63)</f>
        <v>0</v>
      </c>
      <c r="L63" s="102">
        <f t="shared" si="5"/>
        <v>0</v>
      </c>
    </row>
    <row r="64" spans="1:12" s="98" customFormat="1" ht="15" hidden="1" customHeight="1">
      <c r="B64" s="1">
        <v>125</v>
      </c>
      <c r="C64" s="1" t="s">
        <v>998</v>
      </c>
      <c r="D64" s="1" t="s">
        <v>1349</v>
      </c>
      <c r="E64" s="64">
        <f>SUMIFS(OFM!AM:AM,OFM!C:C,C64)</f>
        <v>0</v>
      </c>
      <c r="F64" s="64">
        <f>SUMIFS(FAM!AO:AO,FAM!E:E,C64)</f>
        <v>0</v>
      </c>
      <c r="G64" s="68">
        <f>SUMIFS(B2S!O:O,B2S!C:C,C64)</f>
        <v>0</v>
      </c>
      <c r="H64" s="68">
        <f>SUMIF(TOP!C:C,C64,TOP!L:L)</f>
        <v>0</v>
      </c>
      <c r="I64" s="68">
        <f>SUMIF(LEG!C:C,'Sum MAR'!C136,LEG!L:L)</f>
        <v>0</v>
      </c>
      <c r="J64" s="147">
        <f t="shared" si="4"/>
        <v>0</v>
      </c>
      <c r="K64" s="148">
        <f>SUMIFS(PSP!AB:AB,PSP!D:D,C64)</f>
        <v>0</v>
      </c>
      <c r="L64" s="102">
        <f t="shared" si="5"/>
        <v>0</v>
      </c>
    </row>
    <row r="65" spans="2:12" s="98" customFormat="1" ht="15" hidden="1" customHeight="1">
      <c r="B65" s="1">
        <v>106</v>
      </c>
      <c r="C65" s="1" t="s">
        <v>979</v>
      </c>
      <c r="D65" s="1" t="s">
        <v>1349</v>
      </c>
      <c r="E65" s="64">
        <f>SUMIFS(OFM!AM:AM,OFM!C:C,C65)</f>
        <v>0</v>
      </c>
      <c r="F65" s="64">
        <f>SUMIFS(FAM!AO:AO,FAM!E:E,C65)</f>
        <v>0</v>
      </c>
      <c r="G65" s="68">
        <f>SUMIFS(B2S!O:O,B2S!C:C,C65)</f>
        <v>0</v>
      </c>
      <c r="H65" s="68">
        <f>SUMIF(TOP!C:C,C65,TOP!L:L)</f>
        <v>0</v>
      </c>
      <c r="I65" s="68">
        <f>SUMIF(LEG!C:C,'Sum MAR'!C117,LEG!L:L)</f>
        <v>0</v>
      </c>
      <c r="J65" s="147">
        <f t="shared" si="4"/>
        <v>0</v>
      </c>
      <c r="K65" s="148">
        <f>SUMIFS(PSP!AB:AB,PSP!D:D,C65)</f>
        <v>0</v>
      </c>
      <c r="L65" s="102">
        <f t="shared" si="5"/>
        <v>0</v>
      </c>
    </row>
    <row r="66" spans="2:12" s="98" customFormat="1" ht="15" hidden="1" customHeight="1">
      <c r="B66" s="1">
        <v>67</v>
      </c>
      <c r="C66" s="1" t="s">
        <v>945</v>
      </c>
      <c r="D66" s="1" t="s">
        <v>1349</v>
      </c>
      <c r="E66" s="64">
        <f>SUMIFS(OFM!AM:AM,OFM!C:C,C66)</f>
        <v>0</v>
      </c>
      <c r="F66" s="64">
        <f>SUMIFS(FAM!AO:AO,FAM!E:E,C66)</f>
        <v>0</v>
      </c>
      <c r="G66" s="68">
        <f>SUMIFS(B2S!O:O,B2S!C:C,C66)</f>
        <v>0</v>
      </c>
      <c r="H66" s="68">
        <f>SUMIF(TOP!C:C,C66,TOP!L:L)</f>
        <v>0</v>
      </c>
      <c r="I66" s="68">
        <f>SUMIF(LEG!C:C,'Sum MAR'!C78,LEG!L:L)</f>
        <v>0</v>
      </c>
      <c r="J66" s="147">
        <f t="shared" si="4"/>
        <v>0</v>
      </c>
      <c r="K66" s="148">
        <f>SUMIFS(PSP!AB:AB,PSP!D:D,C66)</f>
        <v>0</v>
      </c>
      <c r="L66" s="102">
        <f t="shared" si="5"/>
        <v>0</v>
      </c>
    </row>
    <row r="67" spans="2:12" s="98" customFormat="1" ht="15" customHeight="1">
      <c r="B67" s="1">
        <v>9</v>
      </c>
      <c r="C67" s="1" t="s">
        <v>364</v>
      </c>
      <c r="D67" s="1" t="s">
        <v>1349</v>
      </c>
      <c r="E67" s="64">
        <f>SUMIFS(OFM!AM:AM,OFM!C:C,C67)</f>
        <v>9061.25</v>
      </c>
      <c r="F67" s="64">
        <f>SUMIFS(FAM!AO:AO,FAM!E:E,C67)</f>
        <v>0</v>
      </c>
      <c r="G67" s="68">
        <f>SUMIFS(B2S!O:O,B2S!C:C,C67)</f>
        <v>0</v>
      </c>
      <c r="H67" s="68">
        <f>SUMIF(TOP!C:C,C67,TOP!L:L)</f>
        <v>0</v>
      </c>
      <c r="I67" s="68">
        <f>SUMIF(LEG!C:C,'Sum MAR'!C20,LEG!L:L)</f>
        <v>0</v>
      </c>
      <c r="J67" s="147">
        <f t="shared" si="4"/>
        <v>9061.25</v>
      </c>
      <c r="K67" s="148">
        <f>SUMIFS(PSP!AB:AB,PSP!D:D,C67)</f>
        <v>687.5</v>
      </c>
      <c r="L67" s="102">
        <f t="shared" si="5"/>
        <v>9748.75</v>
      </c>
    </row>
    <row r="68" spans="2:12" s="98" customFormat="1" ht="15" hidden="1" customHeight="1">
      <c r="B68" s="1">
        <v>74</v>
      </c>
      <c r="C68" s="1" t="s">
        <v>951</v>
      </c>
      <c r="D68" s="1" t="s">
        <v>1349</v>
      </c>
      <c r="E68" s="64">
        <f>SUMIFS(OFM!AM:AM,OFM!C:C,C68)</f>
        <v>0</v>
      </c>
      <c r="F68" s="64">
        <f>SUMIFS(FAM!AO:AO,FAM!E:E,C68)</f>
        <v>0</v>
      </c>
      <c r="G68" s="68">
        <f>SUMIFS(B2S!O:O,B2S!C:C,C68)</f>
        <v>0</v>
      </c>
      <c r="H68" s="68">
        <f>SUMIF(TOP!C:C,C68,TOP!L:L)</f>
        <v>0</v>
      </c>
      <c r="I68" s="68">
        <f>SUMIF(LEG!C:C,'Sum MAR'!C85,LEG!L:L)</f>
        <v>0</v>
      </c>
      <c r="J68" s="147">
        <f t="shared" si="4"/>
        <v>0</v>
      </c>
      <c r="K68" s="148">
        <f>SUMIFS(PSP!AB:AB,PSP!D:D,C68)</f>
        <v>0</v>
      </c>
      <c r="L68" s="102">
        <f t="shared" si="5"/>
        <v>0</v>
      </c>
    </row>
    <row r="69" spans="2:12" s="98" customFormat="1" ht="15" hidden="1" customHeight="1">
      <c r="B69" s="1">
        <v>145</v>
      </c>
      <c r="C69" s="1" t="s">
        <v>1018</v>
      </c>
      <c r="D69" s="1" t="s">
        <v>1349</v>
      </c>
      <c r="E69" s="64">
        <f>SUMIFS(OFM!AM:AM,OFM!C:C,C69)</f>
        <v>0</v>
      </c>
      <c r="F69" s="64">
        <f>SUMIFS(FAM!AO:AO,FAM!E:E,C69)</f>
        <v>0</v>
      </c>
      <c r="G69" s="68">
        <f>SUMIFS(B2S!O:O,B2S!C:C,C69)</f>
        <v>0</v>
      </c>
      <c r="H69" s="68">
        <f>SUMIF(TOP!C:C,C69,TOP!L:L)</f>
        <v>0</v>
      </c>
      <c r="I69" s="68">
        <f>SUMIF(LEG!C:C,'Sum MAR'!C156,LEG!L:L)</f>
        <v>0</v>
      </c>
      <c r="J69" s="147">
        <f t="shared" si="4"/>
        <v>0</v>
      </c>
      <c r="K69" s="148">
        <f>SUMIFS(PSP!AB:AB,PSP!D:D,C69)</f>
        <v>0</v>
      </c>
      <c r="L69" s="102">
        <f t="shared" si="5"/>
        <v>0</v>
      </c>
    </row>
    <row r="70" spans="2:12" s="98" customFormat="1" ht="15" customHeight="1">
      <c r="B70" s="1">
        <v>52</v>
      </c>
      <c r="C70" s="1" t="s">
        <v>207</v>
      </c>
      <c r="D70" s="1" t="s">
        <v>1349</v>
      </c>
      <c r="E70" s="64">
        <f>SUMIFS(OFM!AM:AM,OFM!C:C,C70)</f>
        <v>0</v>
      </c>
      <c r="F70" s="64">
        <f>SUMIFS(FAM!AO:AO,FAM!E:E,C70)</f>
        <v>0</v>
      </c>
      <c r="G70" s="68">
        <f>SUMIFS(B2S!O:O,B2S!C:C,C70)</f>
        <v>0</v>
      </c>
      <c r="H70" s="68">
        <f>SUMIF(TOP!C:C,C70,TOP!L:L)</f>
        <v>0</v>
      </c>
      <c r="I70" s="68">
        <f>SUMIF(LEG!C:C,'Sum MAR'!C63,LEG!L:L)</f>
        <v>0</v>
      </c>
      <c r="J70" s="147">
        <f t="shared" si="4"/>
        <v>0</v>
      </c>
      <c r="K70" s="148">
        <f>SUMIFS(PSP!AB:AB,PSP!D:D,C70)</f>
        <v>2875</v>
      </c>
      <c r="L70" s="102">
        <f t="shared" si="5"/>
        <v>2875</v>
      </c>
    </row>
    <row r="71" spans="2:12" s="98" customFormat="1" ht="15" hidden="1" customHeight="1">
      <c r="B71" s="1">
        <v>153</v>
      </c>
      <c r="C71" s="1" t="s">
        <v>1086</v>
      </c>
      <c r="D71" s="1" t="s">
        <v>1349</v>
      </c>
      <c r="E71" s="64">
        <f>SUMIFS(OFM!AM:AM,OFM!C:C,C71)</f>
        <v>0</v>
      </c>
      <c r="F71" s="64">
        <f>SUMIFS(FAM!AO:AO,FAM!E:E,C71)</f>
        <v>0</v>
      </c>
      <c r="G71" s="68">
        <f>SUMIFS(B2S!O:O,B2S!C:C,C71)</f>
        <v>0</v>
      </c>
      <c r="H71" s="68">
        <f>SUMIF(TOP!C:C,C71,TOP!L:L)</f>
        <v>0</v>
      </c>
      <c r="I71" s="68">
        <f>SUMIF(LEG!C:C,'Sum MAR'!C164,LEG!L:L)</f>
        <v>0</v>
      </c>
      <c r="J71" s="147">
        <f t="shared" si="4"/>
        <v>0</v>
      </c>
      <c r="K71" s="148">
        <f>SUMIFS(PSP!AB:AB,PSP!D:D,C71)</f>
        <v>0</v>
      </c>
      <c r="L71" s="102">
        <f t="shared" si="5"/>
        <v>0</v>
      </c>
    </row>
    <row r="72" spans="2:12" s="98" customFormat="1" ht="15" hidden="1" customHeight="1">
      <c r="B72" s="1">
        <v>82</v>
      </c>
      <c r="C72" s="1" t="s">
        <v>956</v>
      </c>
      <c r="D72" s="1" t="s">
        <v>1349</v>
      </c>
      <c r="E72" s="64">
        <f>SUMIFS(OFM!AM:AM,OFM!C:C,C72)</f>
        <v>0</v>
      </c>
      <c r="F72" s="64">
        <f>SUMIFS(FAM!AO:AO,FAM!E:E,C72)</f>
        <v>0</v>
      </c>
      <c r="G72" s="68">
        <f>SUMIFS(B2S!O:O,B2S!C:C,C72)</f>
        <v>0</v>
      </c>
      <c r="H72" s="68">
        <f>SUMIF(TOP!C:C,C72,TOP!L:L)</f>
        <v>0</v>
      </c>
      <c r="I72" s="68">
        <f>SUMIF(LEG!C:C,'Sum MAR'!C93,LEG!L:L)</f>
        <v>0</v>
      </c>
      <c r="J72" s="147">
        <f t="shared" si="4"/>
        <v>0</v>
      </c>
      <c r="K72" s="148">
        <f>SUMIFS(PSP!AB:AB,PSP!D:D,C72)</f>
        <v>0</v>
      </c>
      <c r="L72" s="102">
        <f t="shared" si="5"/>
        <v>0</v>
      </c>
    </row>
    <row r="73" spans="2:12" s="98" customFormat="1" ht="15" customHeight="1">
      <c r="B73" s="1">
        <v>47</v>
      </c>
      <c r="C73" s="1" t="s">
        <v>302</v>
      </c>
      <c r="D73" s="1" t="s">
        <v>1349</v>
      </c>
      <c r="E73" s="64">
        <f>SUMIFS(OFM!AM:AM,OFM!C:C,C73)</f>
        <v>0</v>
      </c>
      <c r="F73" s="64">
        <f>SUMIFS(FAM!AO:AO,FAM!E:E,C73)</f>
        <v>0</v>
      </c>
      <c r="G73" s="68">
        <f>SUMIFS(B2S!O:O,B2S!C:C,C73)</f>
        <v>0</v>
      </c>
      <c r="H73" s="68">
        <f>SUMIF(TOP!C:C,C73,TOP!L:L)</f>
        <v>0</v>
      </c>
      <c r="I73" s="68">
        <f>SUMIF(LEG!C:C,'Sum MAR'!C58,LEG!L:L)</f>
        <v>0</v>
      </c>
      <c r="J73" s="147">
        <f t="shared" si="4"/>
        <v>0</v>
      </c>
      <c r="K73" s="148">
        <f>SUMIFS(PSP!AB:AB,PSP!D:D,C73)</f>
        <v>5062.5</v>
      </c>
      <c r="L73" s="102">
        <f t="shared" si="5"/>
        <v>5062.5</v>
      </c>
    </row>
    <row r="74" spans="2:12" s="98" customFormat="1" ht="15" hidden="1" customHeight="1">
      <c r="B74" s="1">
        <v>157</v>
      </c>
      <c r="C74" s="1" t="s">
        <v>1090</v>
      </c>
      <c r="D74" s="1" t="s">
        <v>1349</v>
      </c>
      <c r="E74" s="64">
        <f>SUMIFS(OFM!AM:AM,OFM!C:C,C74)</f>
        <v>0</v>
      </c>
      <c r="F74" s="64">
        <f>SUMIFS(FAM!AO:AO,FAM!E:E,C74)</f>
        <v>0</v>
      </c>
      <c r="G74" s="68">
        <f>SUMIFS(B2S!O:O,B2S!C:C,C74)</f>
        <v>0</v>
      </c>
      <c r="H74" s="68">
        <f>SUMIF(TOP!C:C,C74,TOP!L:L)</f>
        <v>0</v>
      </c>
      <c r="I74" s="68">
        <f>SUMIF(LEG!C:C,'Sum MAR'!C168,LEG!L:L)</f>
        <v>0</v>
      </c>
      <c r="J74" s="147">
        <f t="shared" ref="J74:J105" si="6">SUM(E74:I74)</f>
        <v>0</v>
      </c>
      <c r="K74" s="148">
        <f>SUMIFS(PSP!AB:AB,PSP!D:D,C74)</f>
        <v>0</v>
      </c>
      <c r="L74" s="102">
        <f t="shared" ref="L74:L105" si="7">SUM(J74:K74)</f>
        <v>0</v>
      </c>
    </row>
    <row r="75" spans="2:12" s="98" customFormat="1" ht="15" customHeight="1">
      <c r="B75" s="1">
        <v>8</v>
      </c>
      <c r="C75" s="1" t="s">
        <v>125</v>
      </c>
      <c r="D75" s="1" t="s">
        <v>1349</v>
      </c>
      <c r="E75" s="64">
        <f>SUMIFS(OFM!AM:AM,OFM!C:C,C75)</f>
        <v>18649</v>
      </c>
      <c r="F75" s="64">
        <f>SUMIFS(FAM!AO:AO,FAM!E:E,C75)</f>
        <v>24871.5</v>
      </c>
      <c r="G75" s="68">
        <f>SUMIFS(B2S!O:O,B2S!C:C,C75)</f>
        <v>0</v>
      </c>
      <c r="H75" s="68">
        <f>SUMIF(TOP!C:C,C75,TOP!L:L)</f>
        <v>3485.25</v>
      </c>
      <c r="I75" s="68">
        <f>SUMIF(LEG!C:C,'Sum MAR'!C19,LEG!L:L)</f>
        <v>0</v>
      </c>
      <c r="J75" s="147">
        <f t="shared" si="6"/>
        <v>47005.75</v>
      </c>
      <c r="K75" s="148">
        <f>SUMIFS(PSP!AB:AB,PSP!D:D,C75)</f>
        <v>13526.25</v>
      </c>
      <c r="L75" s="102">
        <f t="shared" si="7"/>
        <v>60532</v>
      </c>
    </row>
    <row r="76" spans="2:12" s="98" customFormat="1" ht="15" hidden="1" customHeight="1">
      <c r="B76" s="1">
        <v>126</v>
      </c>
      <c r="C76" s="1" t="s">
        <v>999</v>
      </c>
      <c r="D76" s="1" t="s">
        <v>1349</v>
      </c>
      <c r="E76" s="64">
        <f>SUMIFS(OFM!AM:AM,OFM!C:C,C76)</f>
        <v>0</v>
      </c>
      <c r="F76" s="64">
        <f>SUMIFS(FAM!AO:AO,FAM!E:E,C76)</f>
        <v>0</v>
      </c>
      <c r="G76" s="68">
        <f>SUMIFS(B2S!O:O,B2S!C:C,C76)</f>
        <v>0</v>
      </c>
      <c r="H76" s="68">
        <f>SUMIF(TOP!C:C,C76,TOP!L:L)</f>
        <v>0</v>
      </c>
      <c r="I76" s="68">
        <f>SUMIF(LEG!C:C,'Sum MAR'!C137,LEG!L:L)</f>
        <v>0</v>
      </c>
      <c r="J76" s="147">
        <f t="shared" si="6"/>
        <v>0</v>
      </c>
      <c r="K76" s="148">
        <f>SUMIFS(PSP!AB:AB,PSP!D:D,C76)</f>
        <v>0</v>
      </c>
      <c r="L76" s="102">
        <f t="shared" si="7"/>
        <v>0</v>
      </c>
    </row>
    <row r="77" spans="2:12" s="98" customFormat="1" ht="15" customHeight="1">
      <c r="B77" s="1">
        <v>34</v>
      </c>
      <c r="C77" s="1" t="s">
        <v>463</v>
      </c>
      <c r="D77" s="1" t="s">
        <v>1349</v>
      </c>
      <c r="E77" s="64">
        <f>SUMIFS(OFM!AM:AM,OFM!C:C,C77)</f>
        <v>0</v>
      </c>
      <c r="F77" s="64">
        <f>SUMIFS(FAM!AO:AO,FAM!E:E,C77)</f>
        <v>0</v>
      </c>
      <c r="G77" s="68">
        <f>SUMIFS(B2S!O:O,B2S!C:C,C77)</f>
        <v>0</v>
      </c>
      <c r="H77" s="68">
        <f>SUMIF(TOP!C:C,C77,TOP!L:L)</f>
        <v>0</v>
      </c>
      <c r="I77" s="68">
        <f>SUMIF(LEG!C:C,'Sum MAR'!C45,LEG!L:L)</f>
        <v>0</v>
      </c>
      <c r="J77" s="147">
        <f t="shared" si="6"/>
        <v>0</v>
      </c>
      <c r="K77" s="148">
        <f>SUMIFS(PSP!AB:AB,PSP!D:D,C77)</f>
        <v>21377.5</v>
      </c>
      <c r="L77" s="102">
        <f t="shared" si="7"/>
        <v>21377.5</v>
      </c>
    </row>
    <row r="78" spans="2:12" s="98" customFormat="1" ht="15" hidden="1" customHeight="1">
      <c r="B78" s="1">
        <v>27</v>
      </c>
      <c r="C78" s="1" t="s">
        <v>932</v>
      </c>
      <c r="D78" s="1" t="s">
        <v>1349</v>
      </c>
      <c r="E78" s="64">
        <f>SUMIFS(OFM!AM:AM,OFM!C:C,C78)</f>
        <v>8871</v>
      </c>
      <c r="F78" s="64">
        <f>SUMIFS(FAM!AO:AO,FAM!E:E,C78)</f>
        <v>0</v>
      </c>
      <c r="G78" s="68">
        <f>SUMIFS(B2S!O:O,B2S!C:C,C78)</f>
        <v>0</v>
      </c>
      <c r="H78" s="68">
        <f>SUMIF(TOP!C:C,C78,TOP!L:L)</f>
        <v>0</v>
      </c>
      <c r="I78" s="68">
        <f>SUMIF(LEG!C:C,'Sum MAR'!C38,LEG!L:L)</f>
        <v>0</v>
      </c>
      <c r="J78" s="147">
        <f t="shared" si="6"/>
        <v>8871</v>
      </c>
      <c r="K78" s="148">
        <f>SUMIFS(PSP!AB:AB,PSP!D:D,C78)</f>
        <v>0</v>
      </c>
      <c r="L78" s="102">
        <f t="shared" si="7"/>
        <v>8871</v>
      </c>
    </row>
    <row r="79" spans="2:12" s="98" customFormat="1" ht="15" hidden="1" customHeight="1">
      <c r="B79" s="1">
        <v>103</v>
      </c>
      <c r="C79" s="1" t="s">
        <v>976</v>
      </c>
      <c r="D79" s="1" t="s">
        <v>1349</v>
      </c>
      <c r="E79" s="64">
        <f>SUMIFS(OFM!AM:AM,OFM!C:C,C79)</f>
        <v>0</v>
      </c>
      <c r="F79" s="64">
        <f>SUMIFS(FAM!AO:AO,FAM!E:E,C79)</f>
        <v>0</v>
      </c>
      <c r="G79" s="68">
        <f>SUMIFS(B2S!O:O,B2S!C:C,C79)</f>
        <v>0</v>
      </c>
      <c r="H79" s="68">
        <f>SUMIF(TOP!C:C,C79,TOP!L:L)</f>
        <v>0</v>
      </c>
      <c r="I79" s="68">
        <f>SUMIF(LEG!C:C,'Sum MAR'!C114,LEG!L:L)</f>
        <v>0</v>
      </c>
      <c r="J79" s="147">
        <f t="shared" si="6"/>
        <v>0</v>
      </c>
      <c r="K79" s="148">
        <f>SUMIFS(PSP!AB:AB,PSP!D:D,C79)</f>
        <v>0</v>
      </c>
      <c r="L79" s="102">
        <f t="shared" si="7"/>
        <v>0</v>
      </c>
    </row>
    <row r="80" spans="2:12" s="98" customFormat="1" ht="15" hidden="1" customHeight="1">
      <c r="B80" s="1">
        <v>44</v>
      </c>
      <c r="C80" s="1" t="s">
        <v>238</v>
      </c>
      <c r="D80" s="1" t="s">
        <v>1349</v>
      </c>
      <c r="E80" s="64">
        <f>SUMIFS(OFM!AM:AM,OFM!C:C,C80)</f>
        <v>0</v>
      </c>
      <c r="F80" s="64">
        <f>SUMIFS(FAM!AO:AO,FAM!E:E,C80)</f>
        <v>0</v>
      </c>
      <c r="G80" s="68">
        <f>SUMIFS(B2S!O:O,B2S!C:C,C80)</f>
        <v>0</v>
      </c>
      <c r="H80" s="68">
        <f>SUMIF(TOP!C:C,C80,TOP!L:L)</f>
        <v>0</v>
      </c>
      <c r="I80" s="68">
        <f>SUMIF(LEG!C:C,'Sum MAR'!C55,LEG!L:L)</f>
        <v>0</v>
      </c>
      <c r="J80" s="147">
        <f t="shared" si="6"/>
        <v>0</v>
      </c>
      <c r="K80" s="148">
        <f>SUMIFS(PSP!AB:AB,PSP!D:D,C80)</f>
        <v>100</v>
      </c>
      <c r="L80" s="102">
        <f t="shared" si="7"/>
        <v>100</v>
      </c>
    </row>
    <row r="81" spans="1:12" s="98" customFormat="1" ht="15" customHeight="1">
      <c r="B81" s="1">
        <v>38</v>
      </c>
      <c r="C81" s="1" t="s">
        <v>259</v>
      </c>
      <c r="D81" s="1" t="s">
        <v>1349</v>
      </c>
      <c r="E81" s="64">
        <f>SUMIFS(OFM!AM:AM,OFM!C:C,C81)</f>
        <v>0</v>
      </c>
      <c r="F81" s="64">
        <f>SUMIFS(FAM!AO:AO,FAM!E:E,C81)</f>
        <v>0</v>
      </c>
      <c r="G81" s="68">
        <f>SUMIFS(B2S!O:O,B2S!C:C,C81)</f>
        <v>0</v>
      </c>
      <c r="H81" s="68">
        <f>SUMIF(TOP!C:C,C81,TOP!L:L)</f>
        <v>0</v>
      </c>
      <c r="I81" s="68">
        <f>SUMIF(LEG!C:C,'Sum MAR'!C49,LEG!L:L)</f>
        <v>7819</v>
      </c>
      <c r="J81" s="147">
        <f t="shared" si="6"/>
        <v>7819</v>
      </c>
      <c r="K81" s="148">
        <f>SUMIFS(PSP!AB:AB,PSP!D:D,C81)</f>
        <v>7755</v>
      </c>
      <c r="L81" s="102">
        <f t="shared" si="7"/>
        <v>15574</v>
      </c>
    </row>
    <row r="82" spans="1:12" s="98" customFormat="1" ht="15" hidden="1" customHeight="1">
      <c r="B82" s="1">
        <v>80</v>
      </c>
      <c r="C82" s="1" t="s">
        <v>954</v>
      </c>
      <c r="D82" s="1" t="s">
        <v>1349</v>
      </c>
      <c r="E82" s="64">
        <f>SUMIFS(OFM!AM:AM,OFM!C:C,C82)</f>
        <v>0</v>
      </c>
      <c r="F82" s="64">
        <f>SUMIFS(FAM!AO:AO,FAM!E:E,C82)</f>
        <v>0</v>
      </c>
      <c r="G82" s="68">
        <f>SUMIFS(B2S!O:O,B2S!C:C,C82)</f>
        <v>0</v>
      </c>
      <c r="H82" s="68">
        <f>SUMIF(TOP!C:C,C82,TOP!L:L)</f>
        <v>0</v>
      </c>
      <c r="I82" s="68">
        <f>SUMIF(LEG!C:C,'Sum MAR'!C91,LEG!L:L)</f>
        <v>0</v>
      </c>
      <c r="J82" s="147">
        <f t="shared" si="6"/>
        <v>0</v>
      </c>
      <c r="K82" s="148">
        <f>SUMIFS(PSP!AB:AB,PSP!D:D,C82)</f>
        <v>0</v>
      </c>
      <c r="L82" s="102">
        <f t="shared" si="7"/>
        <v>0</v>
      </c>
    </row>
    <row r="83" spans="1:12" s="98" customFormat="1" ht="15" customHeight="1">
      <c r="B83" s="1">
        <v>55</v>
      </c>
      <c r="C83" s="1" t="s">
        <v>58</v>
      </c>
      <c r="D83" s="1" t="s">
        <v>1349</v>
      </c>
      <c r="E83" s="64">
        <f>SUMIFS(OFM!AM:AM,OFM!C:C,C83)</f>
        <v>0</v>
      </c>
      <c r="F83" s="64">
        <f>SUMIFS(FAM!AO:AO,FAM!E:E,C83)</f>
        <v>12759.5</v>
      </c>
      <c r="G83" s="68">
        <f>SUMIFS(B2S!O:O,B2S!C:C,C83)</f>
        <v>217.25</v>
      </c>
      <c r="H83" s="68">
        <f>SUMIF(TOP!C:C,C83,TOP!L:L)</f>
        <v>262.5</v>
      </c>
      <c r="I83" s="68">
        <f>SUMIF(LEG!C:C,'Sum MAR'!C66,LEG!L:L)</f>
        <v>0</v>
      </c>
      <c r="J83" s="147">
        <f t="shared" si="6"/>
        <v>13239.25</v>
      </c>
      <c r="K83" s="148">
        <f>SUMIFS(PSP!AB:AB,PSP!D:D,C83)</f>
        <v>8605</v>
      </c>
      <c r="L83" s="102">
        <f t="shared" si="7"/>
        <v>21844.25</v>
      </c>
    </row>
    <row r="84" spans="1:12" s="98" customFormat="1" ht="15" customHeight="1">
      <c r="B84" s="1">
        <v>18</v>
      </c>
      <c r="C84" s="1" t="s">
        <v>148</v>
      </c>
      <c r="D84" s="1" t="s">
        <v>1349</v>
      </c>
      <c r="E84" s="64">
        <f>SUMIFS(OFM!AM:AM,OFM!C:C,C84)</f>
        <v>0</v>
      </c>
      <c r="F84" s="64">
        <f>SUMIFS(FAM!AO:AO,FAM!E:E,C84)</f>
        <v>3731.5</v>
      </c>
      <c r="G84" s="68">
        <f>SUMIFS(B2S!O:O,B2S!C:C,C84)</f>
        <v>0</v>
      </c>
      <c r="H84" s="68">
        <f>SUMIF(TOP!C:C,C84,TOP!L:L)</f>
        <v>5708.75</v>
      </c>
      <c r="I84" s="68">
        <f>SUMIF(LEG!C:C,'Sum MAR'!C29,LEG!L:L)</f>
        <v>0</v>
      </c>
      <c r="J84" s="147">
        <f t="shared" si="6"/>
        <v>9440.25</v>
      </c>
      <c r="K84" s="148">
        <f>SUMIFS(PSP!AB:AB,PSP!D:D,C84)</f>
        <v>27795</v>
      </c>
      <c r="L84" s="102">
        <f t="shared" si="7"/>
        <v>37235.25</v>
      </c>
    </row>
    <row r="85" spans="1:12" s="98" customFormat="1" ht="15" hidden="1" customHeight="1">
      <c r="B85" s="1">
        <v>149</v>
      </c>
      <c r="C85" s="1" t="s">
        <v>1022</v>
      </c>
      <c r="D85" s="1" t="s">
        <v>1349</v>
      </c>
      <c r="E85" s="64">
        <f>SUMIFS(OFM!AM:AM,OFM!C:C,C85)</f>
        <v>0</v>
      </c>
      <c r="F85" s="64">
        <f>SUMIFS(FAM!AO:AO,FAM!E:E,C85)</f>
        <v>0</v>
      </c>
      <c r="G85" s="68">
        <f>SUMIFS(B2S!O:O,B2S!C:C,C85)</f>
        <v>0</v>
      </c>
      <c r="H85" s="68">
        <f>SUMIF(TOP!C:C,C85,TOP!L:L)</f>
        <v>0</v>
      </c>
      <c r="I85" s="68">
        <f>SUMIF(LEG!C:C,'Sum MAR'!C160,LEG!L:L)</f>
        <v>0</v>
      </c>
      <c r="J85" s="147">
        <f t="shared" si="6"/>
        <v>0</v>
      </c>
      <c r="K85" s="148">
        <f>SUMIFS(PSP!AB:AB,PSP!D:D,C85)</f>
        <v>0</v>
      </c>
      <c r="L85" s="102">
        <f t="shared" si="7"/>
        <v>0</v>
      </c>
    </row>
    <row r="86" spans="1:12" s="98" customFormat="1" ht="15" hidden="1" customHeight="1">
      <c r="B86" s="1">
        <v>116</v>
      </c>
      <c r="C86" s="1" t="s">
        <v>989</v>
      </c>
      <c r="D86" s="1" t="s">
        <v>1349</v>
      </c>
      <c r="E86" s="64">
        <f>SUMIFS(OFM!AM:AM,OFM!C:C,C86)</f>
        <v>0</v>
      </c>
      <c r="F86" s="64">
        <f>SUMIFS(FAM!AO:AO,FAM!E:E,C86)</f>
        <v>0</v>
      </c>
      <c r="G86" s="68">
        <f>SUMIFS(B2S!O:O,B2S!C:C,C86)</f>
        <v>0</v>
      </c>
      <c r="H86" s="68">
        <f>SUMIF(TOP!C:C,C86,TOP!L:L)</f>
        <v>0</v>
      </c>
      <c r="I86" s="68">
        <f>SUMIF(LEG!C:C,'Sum MAR'!C127,LEG!L:L)</f>
        <v>0</v>
      </c>
      <c r="J86" s="147">
        <f t="shared" si="6"/>
        <v>0</v>
      </c>
      <c r="K86" s="148">
        <f>SUMIFS(PSP!AB:AB,PSP!D:D,C86)</f>
        <v>0</v>
      </c>
      <c r="L86" s="102">
        <f t="shared" si="7"/>
        <v>0</v>
      </c>
    </row>
    <row r="87" spans="1:12" s="98" customFormat="1" ht="15" hidden="1" customHeight="1">
      <c r="B87" s="1">
        <v>124</v>
      </c>
      <c r="C87" s="1" t="s">
        <v>997</v>
      </c>
      <c r="D87" s="1" t="s">
        <v>1349</v>
      </c>
      <c r="E87" s="64">
        <f>SUMIFS(OFM!AM:AM,OFM!C:C,C87)</f>
        <v>0</v>
      </c>
      <c r="F87" s="64">
        <f>SUMIFS(FAM!AO:AO,FAM!E:E,C87)</f>
        <v>0</v>
      </c>
      <c r="G87" s="68">
        <f>SUMIFS(B2S!O:O,B2S!C:C,C87)</f>
        <v>0</v>
      </c>
      <c r="H87" s="68">
        <f>SUMIF(TOP!C:C,C87,TOP!L:L)</f>
        <v>0</v>
      </c>
      <c r="I87" s="68">
        <f>SUMIF(LEG!C:C,'Sum MAR'!C135,LEG!L:L)</f>
        <v>0</v>
      </c>
      <c r="J87" s="147">
        <f t="shared" si="6"/>
        <v>0</v>
      </c>
      <c r="K87" s="148">
        <f>SUMIFS(PSP!AB:AB,PSP!D:D,C87)</f>
        <v>0</v>
      </c>
      <c r="L87" s="102">
        <f t="shared" si="7"/>
        <v>0</v>
      </c>
    </row>
    <row r="88" spans="1:12" s="98" customFormat="1" ht="12.75" hidden="1">
      <c r="B88" s="1">
        <v>84</v>
      </c>
      <c r="C88" s="1" t="s">
        <v>958</v>
      </c>
      <c r="D88" s="1" t="s">
        <v>1349</v>
      </c>
      <c r="E88" s="64">
        <f>SUMIFS(OFM!AM:AM,OFM!C:C,C88)</f>
        <v>0</v>
      </c>
      <c r="F88" s="64">
        <f>SUMIFS(FAM!AO:AO,FAM!E:E,C88)</f>
        <v>0</v>
      </c>
      <c r="G88" s="68">
        <f>SUMIFS(B2S!O:O,B2S!C:C,C88)</f>
        <v>0</v>
      </c>
      <c r="H88" s="68">
        <f>SUMIF(TOP!C:C,C88,TOP!L:L)</f>
        <v>0</v>
      </c>
      <c r="I88" s="68">
        <f>SUMIF(LEG!C:C,'Sum MAR'!C95,LEG!L:L)</f>
        <v>0</v>
      </c>
      <c r="J88" s="147">
        <f t="shared" si="6"/>
        <v>0</v>
      </c>
      <c r="K88" s="148">
        <f>SUMIFS(PSP!AB:AB,PSP!D:D,C88)</f>
        <v>0</v>
      </c>
      <c r="L88" s="102">
        <f t="shared" si="7"/>
        <v>0</v>
      </c>
    </row>
    <row r="89" spans="1:12" s="98" customFormat="1" ht="15" customHeight="1">
      <c r="B89" s="1">
        <v>28</v>
      </c>
      <c r="C89" s="1" t="s">
        <v>84</v>
      </c>
      <c r="D89" s="1" t="s">
        <v>1349</v>
      </c>
      <c r="E89" s="64">
        <f>SUMIFS(OFM!AM:AM,OFM!C:C,C89)</f>
        <v>0</v>
      </c>
      <c r="F89" s="64">
        <f>SUMIFS(FAM!AO:AO,FAM!E:E,C89)</f>
        <v>4788.25</v>
      </c>
      <c r="G89" s="68">
        <f>SUMIFS(B2S!O:O,B2S!C:C,C89)</f>
        <v>0</v>
      </c>
      <c r="H89" s="68">
        <f>SUMIF(TOP!C:C,C89,TOP!L:L)</f>
        <v>2493.25</v>
      </c>
      <c r="I89" s="68">
        <f>SUMIF(LEG!C:C,'Sum MAR'!C39,LEG!L:L)</f>
        <v>0</v>
      </c>
      <c r="J89" s="147">
        <f t="shared" si="6"/>
        <v>7281.5</v>
      </c>
      <c r="K89" s="148">
        <f>SUMIFS(PSP!AB:AB,PSP!D:D,C89)</f>
        <v>5615</v>
      </c>
      <c r="L89" s="102">
        <f t="shared" si="7"/>
        <v>12896.5</v>
      </c>
    </row>
    <row r="90" spans="1:12" s="98" customFormat="1" ht="15" customHeight="1">
      <c r="B90" s="1">
        <v>39</v>
      </c>
      <c r="C90" s="1" t="s">
        <v>367</v>
      </c>
      <c r="D90" s="1" t="s">
        <v>1349</v>
      </c>
      <c r="E90" s="64">
        <f>SUMIFS(OFM!AM:AM,OFM!C:C,C90)</f>
        <v>0</v>
      </c>
      <c r="F90" s="64">
        <f>SUMIFS(FAM!AO:AO,FAM!E:E,C90)</f>
        <v>0</v>
      </c>
      <c r="G90" s="68">
        <f>SUMIFS(B2S!O:O,B2S!C:C,C90)</f>
        <v>0</v>
      </c>
      <c r="H90" s="68">
        <f>SUMIF(TOP!C:C,C90,TOP!L:L)</f>
        <v>0</v>
      </c>
      <c r="I90" s="68">
        <f>SUMIF(LEG!C:C,'Sum MAR'!C50,LEG!L:L)</f>
        <v>0</v>
      </c>
      <c r="J90" s="147">
        <f t="shared" si="6"/>
        <v>0</v>
      </c>
      <c r="K90" s="148">
        <f>SUMIFS(PSP!AB:AB,PSP!D:D,C90)</f>
        <v>1695</v>
      </c>
      <c r="L90" s="102">
        <f t="shared" si="7"/>
        <v>1695</v>
      </c>
    </row>
    <row r="91" spans="1:12" s="98" customFormat="1" ht="15" hidden="1" customHeight="1">
      <c r="B91" s="1">
        <v>138</v>
      </c>
      <c r="C91" s="1" t="s">
        <v>1011</v>
      </c>
      <c r="D91" s="1" t="s">
        <v>1349</v>
      </c>
      <c r="E91" s="64">
        <f>SUMIFS(OFM!AM:AM,OFM!C:C,C91)</f>
        <v>0</v>
      </c>
      <c r="F91" s="64">
        <f>SUMIFS(FAM!AO:AO,FAM!E:E,C91)</f>
        <v>0</v>
      </c>
      <c r="G91" s="68">
        <f>SUMIFS(B2S!O:O,B2S!C:C,C91)</f>
        <v>0</v>
      </c>
      <c r="H91" s="68">
        <f>SUMIF(TOP!C:C,C91,TOP!L:L)</f>
        <v>0</v>
      </c>
      <c r="I91" s="68">
        <f>SUMIF(LEG!C:C,'Sum MAR'!C149,LEG!L:L)</f>
        <v>0</v>
      </c>
      <c r="J91" s="147">
        <f t="shared" si="6"/>
        <v>0</v>
      </c>
      <c r="K91" s="148">
        <f>SUMIFS(PSP!AB:AB,PSP!D:D,C91)</f>
        <v>0</v>
      </c>
      <c r="L91" s="102">
        <f t="shared" si="7"/>
        <v>0</v>
      </c>
    </row>
    <row r="92" spans="1:12" s="98" customFormat="1" ht="15" hidden="1" customHeight="1">
      <c r="B92" s="1">
        <v>155</v>
      </c>
      <c r="C92" s="1" t="s">
        <v>1088</v>
      </c>
      <c r="D92" s="1" t="s">
        <v>1349</v>
      </c>
      <c r="E92" s="64">
        <f>SUMIFS(OFM!AM:AM,OFM!C:C,C92)</f>
        <v>0</v>
      </c>
      <c r="F92" s="64">
        <f>SUMIFS(FAM!AO:AO,FAM!E:E,C92)</f>
        <v>0</v>
      </c>
      <c r="G92" s="68">
        <f>SUMIFS(B2S!O:O,B2S!C:C,C92)</f>
        <v>0</v>
      </c>
      <c r="H92" s="68">
        <f>SUMIF(TOP!C:C,C92,TOP!L:L)</f>
        <v>0</v>
      </c>
      <c r="I92" s="68">
        <f>SUMIF(LEG!C:C,'Sum MAR'!C166,LEG!L:L)</f>
        <v>0</v>
      </c>
      <c r="J92" s="147">
        <f t="shared" si="6"/>
        <v>0</v>
      </c>
      <c r="K92" s="148">
        <f>SUMIFS(PSP!AB:AB,PSP!D:D,C92)</f>
        <v>0</v>
      </c>
      <c r="L92" s="102">
        <f t="shared" si="7"/>
        <v>0</v>
      </c>
    </row>
    <row r="93" spans="1:12" s="98" customFormat="1" ht="15" hidden="1" customHeight="1">
      <c r="B93" s="1">
        <v>66</v>
      </c>
      <c r="C93" s="1" t="s">
        <v>944</v>
      </c>
      <c r="D93" s="1" t="s">
        <v>1349</v>
      </c>
      <c r="E93" s="64">
        <f>SUMIFS(OFM!AM:AM,OFM!C:C,C93)</f>
        <v>0</v>
      </c>
      <c r="F93" s="64">
        <f>SUMIFS(FAM!AO:AO,FAM!E:E,C93)</f>
        <v>0</v>
      </c>
      <c r="G93" s="68">
        <f>SUMIFS(B2S!O:O,B2S!C:C,C93)</f>
        <v>0</v>
      </c>
      <c r="H93" s="68">
        <f>SUMIF(TOP!C:C,C93,TOP!L:L)</f>
        <v>0</v>
      </c>
      <c r="I93" s="68">
        <f>SUMIF(LEG!C:C,'Sum MAR'!C77,LEG!L:L)</f>
        <v>0</v>
      </c>
      <c r="J93" s="147">
        <f t="shared" si="6"/>
        <v>0</v>
      </c>
      <c r="K93" s="148">
        <f>SUMIFS(PSP!AB:AB,PSP!D:D,C93)</f>
        <v>0</v>
      </c>
      <c r="L93" s="102">
        <f t="shared" si="7"/>
        <v>0</v>
      </c>
    </row>
    <row r="94" spans="1:12" s="98" customFormat="1" ht="15" hidden="1" customHeight="1">
      <c r="A94" s="93"/>
      <c r="B94" s="70">
        <v>0</v>
      </c>
      <c r="C94" s="70" t="s">
        <v>244</v>
      </c>
      <c r="D94" s="70" t="s">
        <v>1038</v>
      </c>
      <c r="E94" s="71">
        <f>SUMIFS(OFM!AM:AM,OFM!C:C,C94)</f>
        <v>0</v>
      </c>
      <c r="F94" s="71">
        <f>SUMIFS(FAM!AO:AO,FAM!E:E,C94)</f>
        <v>0</v>
      </c>
      <c r="G94" s="181">
        <f>SUMIFS(B2S!O:O,B2S!C:C,C94)</f>
        <v>0</v>
      </c>
      <c r="H94" s="181">
        <f>SUMIF(TOP!C:C,C94,TOP!L:L)</f>
        <v>0</v>
      </c>
      <c r="I94" s="181">
        <f>SUMIF(LEG!C:C,'Sum MAR'!C10,LEG!L:L)</f>
        <v>0</v>
      </c>
      <c r="J94" s="182">
        <f t="shared" si="6"/>
        <v>0</v>
      </c>
      <c r="K94" s="183">
        <f>SUMIFS(PSP!AB:AB,PSP!D:D,C94)</f>
        <v>0</v>
      </c>
      <c r="L94" s="182">
        <f t="shared" si="7"/>
        <v>0</v>
      </c>
    </row>
    <row r="95" spans="1:12" s="98" customFormat="1" ht="15" hidden="1" customHeight="1">
      <c r="B95" s="1">
        <v>107</v>
      </c>
      <c r="C95" s="1" t="s">
        <v>980</v>
      </c>
      <c r="D95" s="1" t="s">
        <v>1349</v>
      </c>
      <c r="E95" s="64">
        <f>SUMIFS(OFM!AM:AM,OFM!C:C,C95)</f>
        <v>0</v>
      </c>
      <c r="F95" s="64">
        <f>SUMIFS(FAM!AO:AO,FAM!E:E,C95)</f>
        <v>0</v>
      </c>
      <c r="G95" s="68">
        <f>SUMIFS(B2S!O:O,B2S!C:C,C95)</f>
        <v>0</v>
      </c>
      <c r="H95" s="68">
        <f>SUMIF(TOP!C:C,C95,TOP!L:L)</f>
        <v>0</v>
      </c>
      <c r="I95" s="68">
        <f>SUMIF(LEG!C:C,'Sum MAR'!C118,LEG!L:L)</f>
        <v>0</v>
      </c>
      <c r="J95" s="147">
        <f t="shared" si="6"/>
        <v>0</v>
      </c>
      <c r="K95" s="148">
        <f>SUMIFS(PSP!AB:AB,PSP!D:D,C95)</f>
        <v>0</v>
      </c>
      <c r="L95" s="102">
        <f t="shared" si="7"/>
        <v>0</v>
      </c>
    </row>
    <row r="96" spans="1:12" s="98" customFormat="1" ht="15" customHeight="1">
      <c r="B96" s="1">
        <v>20</v>
      </c>
      <c r="C96" s="1" t="s">
        <v>29</v>
      </c>
      <c r="D96" s="1" t="s">
        <v>1349</v>
      </c>
      <c r="E96" s="64">
        <f>SUMIFS(OFM!AM:AM,OFM!C:C,C96)</f>
        <v>34977.25</v>
      </c>
      <c r="F96" s="64">
        <f>SUMIFS(FAM!AO:AO,FAM!E:E,C96)</f>
        <v>6746.75</v>
      </c>
      <c r="G96" s="68">
        <f>SUMIFS(B2S!O:O,B2S!C:C,C96)</f>
        <v>509</v>
      </c>
      <c r="H96" s="68">
        <f>SUMIF(TOP!C:C,C96,TOP!L:L)</f>
        <v>0</v>
      </c>
      <c r="I96" s="68">
        <f>SUMIF(LEG!C:C,'Sum MAR'!C31,LEG!L:L)</f>
        <v>0</v>
      </c>
      <c r="J96" s="147">
        <f t="shared" si="6"/>
        <v>42233</v>
      </c>
      <c r="K96" s="148">
        <f>SUMIFS(PSP!AB:AB,PSP!D:D,C96)</f>
        <v>37228.75</v>
      </c>
      <c r="L96" s="102">
        <f t="shared" si="7"/>
        <v>79461.75</v>
      </c>
    </row>
    <row r="97" spans="1:12" s="98" customFormat="1" ht="15" customHeight="1">
      <c r="B97" s="1">
        <v>10</v>
      </c>
      <c r="C97" s="1" t="s">
        <v>43</v>
      </c>
      <c r="D97" s="1" t="s">
        <v>1349</v>
      </c>
      <c r="E97" s="64">
        <f>SUMIFS(OFM!AM:AM,OFM!C:C,C97)</f>
        <v>11942.25</v>
      </c>
      <c r="F97" s="64">
        <f>SUMIFS(FAM!AO:AO,FAM!E:E,C97)</f>
        <v>0</v>
      </c>
      <c r="G97" s="68">
        <f>SUMIFS(B2S!O:O,B2S!C:C,C97)</f>
        <v>0</v>
      </c>
      <c r="H97" s="68">
        <f>SUMIF(TOP!C:C,C97,TOP!L:L)</f>
        <v>0</v>
      </c>
      <c r="I97" s="68">
        <f>SUMIF(LEG!C:C,'Sum MAR'!C21,LEG!L:L)</f>
        <v>0</v>
      </c>
      <c r="J97" s="147">
        <f t="shared" si="6"/>
        <v>11942.25</v>
      </c>
      <c r="K97" s="148">
        <f>SUMIFS(PSP!AB:AB,PSP!D:D,C97)</f>
        <v>1140</v>
      </c>
      <c r="L97" s="102">
        <f t="shared" si="7"/>
        <v>13082.25</v>
      </c>
    </row>
    <row r="98" spans="1:12" s="98" customFormat="1" ht="15" hidden="1" customHeight="1">
      <c r="A98" s="55"/>
      <c r="B98" s="70">
        <v>136</v>
      </c>
      <c r="C98" s="70" t="s">
        <v>1009</v>
      </c>
      <c r="D98" s="70" t="s">
        <v>1038</v>
      </c>
      <c r="E98" s="71">
        <f>SUMIFS(OFM!AM:AM,OFM!C:C,C98)</f>
        <v>0</v>
      </c>
      <c r="F98" s="71">
        <f>SUMIFS(FAM!AO:AO,FAM!E:E,C98)</f>
        <v>0</v>
      </c>
      <c r="G98" s="181">
        <f>SUMIFS(B2S!O:O,B2S!C:C,C98)</f>
        <v>0</v>
      </c>
      <c r="H98" s="181">
        <f>SUMIF(TOP!C:C,C98,TOP!L:L)</f>
        <v>0</v>
      </c>
      <c r="I98" s="181">
        <f>SUMIF(LEG!C:C,'Sum MAR'!C147,LEG!L:L)</f>
        <v>0</v>
      </c>
      <c r="J98" s="182">
        <f t="shared" si="6"/>
        <v>0</v>
      </c>
      <c r="K98" s="183">
        <f>SUMIFS(PSP!AB:AB,PSP!D:D,C98)</f>
        <v>0</v>
      </c>
      <c r="L98" s="182">
        <f t="shared" si="7"/>
        <v>0</v>
      </c>
    </row>
    <row r="99" spans="1:12" s="98" customFormat="1" ht="15" hidden="1" customHeight="1">
      <c r="B99" s="1">
        <v>86</v>
      </c>
      <c r="C99" s="1" t="s">
        <v>960</v>
      </c>
      <c r="D99" s="1" t="s">
        <v>1349</v>
      </c>
      <c r="E99" s="64">
        <f>SUMIFS(OFM!AM:AM,OFM!C:C,C99)</f>
        <v>0</v>
      </c>
      <c r="F99" s="64">
        <f>SUMIFS(FAM!AO:AO,FAM!E:E,C99)</f>
        <v>0</v>
      </c>
      <c r="G99" s="68">
        <f>SUMIFS(B2S!O:O,B2S!C:C,C99)</f>
        <v>0</v>
      </c>
      <c r="H99" s="68">
        <f>SUMIF(TOP!C:C,C99,TOP!L:L)</f>
        <v>0</v>
      </c>
      <c r="I99" s="68">
        <f>SUMIF(LEG!C:C,'Sum MAR'!C97,LEG!L:L)</f>
        <v>0</v>
      </c>
      <c r="J99" s="147">
        <f t="shared" si="6"/>
        <v>0</v>
      </c>
      <c r="K99" s="148">
        <f>SUMIFS(PSP!AB:AB,PSP!D:D,C99)</f>
        <v>0</v>
      </c>
      <c r="L99" s="102">
        <f t="shared" si="7"/>
        <v>0</v>
      </c>
    </row>
    <row r="100" spans="1:12" s="98" customFormat="1" ht="15" hidden="1" customHeight="1">
      <c r="B100" s="1">
        <v>112</v>
      </c>
      <c r="C100" s="1" t="s">
        <v>985</v>
      </c>
      <c r="D100" s="1" t="s">
        <v>1349</v>
      </c>
      <c r="E100" s="64">
        <f>SUMIFS(OFM!AM:AM,OFM!C:C,C100)</f>
        <v>0</v>
      </c>
      <c r="F100" s="64">
        <f>SUMIFS(FAM!AO:AO,FAM!E:E,C100)</f>
        <v>0</v>
      </c>
      <c r="G100" s="68">
        <f>SUMIFS(B2S!O:O,B2S!C:C,C100)</f>
        <v>0</v>
      </c>
      <c r="H100" s="68">
        <f>SUMIF(TOP!C:C,C100,TOP!L:L)</f>
        <v>0</v>
      </c>
      <c r="I100" s="68">
        <f>SUMIF(LEG!C:C,'Sum MAR'!C123,LEG!L:L)</f>
        <v>0</v>
      </c>
      <c r="J100" s="147">
        <f t="shared" si="6"/>
        <v>0</v>
      </c>
      <c r="K100" s="148">
        <f>SUMIFS(PSP!AB:AB,PSP!D:D,C100)</f>
        <v>0</v>
      </c>
      <c r="L100" s="102">
        <f t="shared" si="7"/>
        <v>0</v>
      </c>
    </row>
    <row r="101" spans="1:12" s="98" customFormat="1" ht="15" hidden="1" customHeight="1">
      <c r="B101" s="1">
        <v>79</v>
      </c>
      <c r="C101" s="1" t="s">
        <v>953</v>
      </c>
      <c r="D101" s="1" t="s">
        <v>1349</v>
      </c>
      <c r="E101" s="64">
        <f>SUMIFS(OFM!AM:AM,OFM!C:C,C101)</f>
        <v>0</v>
      </c>
      <c r="F101" s="64">
        <f>SUMIFS(FAM!AO:AO,FAM!E:E,C101)</f>
        <v>0</v>
      </c>
      <c r="G101" s="68">
        <f>SUMIFS(B2S!O:O,B2S!C:C,C101)</f>
        <v>0</v>
      </c>
      <c r="H101" s="68">
        <f>SUMIF(TOP!C:C,C101,TOP!L:L)</f>
        <v>0</v>
      </c>
      <c r="I101" s="68">
        <f>SUMIF(LEG!C:C,'Sum MAR'!C90,LEG!L:L)</f>
        <v>0</v>
      </c>
      <c r="J101" s="147">
        <f t="shared" si="6"/>
        <v>0</v>
      </c>
      <c r="K101" s="148">
        <f>SUMIFS(PSP!AB:AB,PSP!D:D,C101)</f>
        <v>0</v>
      </c>
      <c r="L101" s="102">
        <f t="shared" si="7"/>
        <v>0</v>
      </c>
    </row>
    <row r="102" spans="1:12" s="93" customFormat="1" ht="15" hidden="1" customHeight="1">
      <c r="A102" s="98"/>
      <c r="B102" s="1">
        <v>121</v>
      </c>
      <c r="C102" s="1" t="s">
        <v>994</v>
      </c>
      <c r="D102" s="1" t="s">
        <v>1349</v>
      </c>
      <c r="E102" s="64">
        <f>SUMIFS(OFM!AM:AM,OFM!C:C,C102)</f>
        <v>0</v>
      </c>
      <c r="F102" s="64">
        <f>SUMIFS(FAM!AO:AO,FAM!E:E,C102)</f>
        <v>0</v>
      </c>
      <c r="G102" s="68">
        <f>SUMIFS(B2S!O:O,B2S!C:C,C102)</f>
        <v>0</v>
      </c>
      <c r="H102" s="68">
        <f>SUMIF(TOP!C:C,C102,TOP!L:L)</f>
        <v>0</v>
      </c>
      <c r="I102" s="68">
        <f>SUMIF(LEG!C:C,'Sum MAR'!C132,LEG!L:L)</f>
        <v>0</v>
      </c>
      <c r="J102" s="147">
        <f t="shared" si="6"/>
        <v>0</v>
      </c>
      <c r="K102" s="148">
        <f>SUMIFS(PSP!AB:AB,PSP!D:D,C102)</f>
        <v>0</v>
      </c>
      <c r="L102" s="102">
        <f t="shared" si="7"/>
        <v>0</v>
      </c>
    </row>
    <row r="103" spans="1:12" s="98" customFormat="1" ht="15" hidden="1" customHeight="1">
      <c r="B103" s="1">
        <v>158</v>
      </c>
      <c r="C103" s="1" t="s">
        <v>1091</v>
      </c>
      <c r="D103" s="1" t="s">
        <v>1349</v>
      </c>
      <c r="E103" s="64">
        <f>SUMIFS(OFM!AM:AM,OFM!C:C,C103)</f>
        <v>0</v>
      </c>
      <c r="F103" s="64">
        <f>SUMIFS(FAM!AO:AO,FAM!E:E,C103)</f>
        <v>0</v>
      </c>
      <c r="G103" s="68">
        <f>SUMIFS(B2S!O:O,B2S!C:C,C103)</f>
        <v>0</v>
      </c>
      <c r="H103" s="68">
        <f>SUMIF(TOP!C:C,C103,TOP!L:L)</f>
        <v>0</v>
      </c>
      <c r="I103" s="68">
        <f>SUMIF(LEG!C:C,'Sum MAR'!C169,LEG!L:L)</f>
        <v>0</v>
      </c>
      <c r="J103" s="147">
        <f t="shared" si="6"/>
        <v>0</v>
      </c>
      <c r="K103" s="148">
        <f>SUMIFS(PSP!AB:AB,PSP!D:D,C103)</f>
        <v>0</v>
      </c>
      <c r="L103" s="102">
        <f t="shared" si="7"/>
        <v>0</v>
      </c>
    </row>
    <row r="104" spans="1:12" s="98" customFormat="1" ht="15" hidden="1" customHeight="1">
      <c r="B104" s="1">
        <v>58</v>
      </c>
      <c r="C104" s="1" t="s">
        <v>937</v>
      </c>
      <c r="D104" s="1" t="s">
        <v>1349</v>
      </c>
      <c r="E104" s="64">
        <f>SUMIFS(OFM!AM:AM,OFM!C:C,C104)</f>
        <v>0</v>
      </c>
      <c r="F104" s="64">
        <f>SUMIFS(FAM!AO:AO,FAM!E:E,C104)</f>
        <v>0</v>
      </c>
      <c r="G104" s="68">
        <f>SUMIFS(B2S!O:O,B2S!C:C,C104)</f>
        <v>0</v>
      </c>
      <c r="H104" s="68">
        <f>SUMIF(TOP!C:C,C104,TOP!L:L)</f>
        <v>0</v>
      </c>
      <c r="I104" s="68">
        <f>SUMIF(LEG!C:C,'Sum MAR'!C69,LEG!L:L)</f>
        <v>0</v>
      </c>
      <c r="J104" s="147">
        <f t="shared" si="6"/>
        <v>0</v>
      </c>
      <c r="K104" s="148">
        <f>SUMIFS(PSP!AB:AB,PSP!D:D,C104)</f>
        <v>0</v>
      </c>
      <c r="L104" s="102">
        <f t="shared" si="7"/>
        <v>0</v>
      </c>
    </row>
    <row r="105" spans="1:12" s="98" customFormat="1" ht="15" hidden="1" customHeight="1">
      <c r="B105" s="75">
        <v>90</v>
      </c>
      <c r="C105" s="70" t="s">
        <v>964</v>
      </c>
      <c r="D105" s="70" t="s">
        <v>1038</v>
      </c>
      <c r="E105" s="71">
        <f>SUMIFS(OFM!AM:AM,OFM!C:C,C105)</f>
        <v>0</v>
      </c>
      <c r="F105" s="71">
        <f>SUMIFS(FAM!AO:AO,FAM!E:E,C105)</f>
        <v>0</v>
      </c>
      <c r="G105" s="181">
        <f>SUMIFS(B2S!O:O,B2S!C:C,C105)</f>
        <v>0</v>
      </c>
      <c r="H105" s="181">
        <f>SUMIF(TOP!C:C,C105,TOP!L:L)</f>
        <v>0</v>
      </c>
      <c r="I105" s="181">
        <f>SUMIF(LEG!C:C,'Sum MAR'!C101,LEG!L:L)</f>
        <v>0</v>
      </c>
      <c r="J105" s="182">
        <f t="shared" si="6"/>
        <v>0</v>
      </c>
      <c r="K105" s="183">
        <f>SUMIFS(PSP!AB:AB,PSP!D:D,C105)</f>
        <v>0</v>
      </c>
      <c r="L105" s="182">
        <f t="shared" si="7"/>
        <v>0</v>
      </c>
    </row>
    <row r="106" spans="1:12" s="98" customFormat="1" ht="15" hidden="1" customHeight="1">
      <c r="B106" s="1">
        <v>123</v>
      </c>
      <c r="C106" s="1" t="s">
        <v>996</v>
      </c>
      <c r="D106" s="1" t="s">
        <v>1349</v>
      </c>
      <c r="E106" s="64">
        <f>SUMIFS(OFM!AM:AM,OFM!C:C,C106)</f>
        <v>0</v>
      </c>
      <c r="F106" s="64">
        <f>SUMIFS(FAM!AO:AO,FAM!E:E,C106)</f>
        <v>0</v>
      </c>
      <c r="G106" s="68">
        <f>SUMIFS(B2S!O:O,B2S!C:C,C106)</f>
        <v>0</v>
      </c>
      <c r="H106" s="68">
        <f>SUMIF(TOP!C:C,C106,TOP!L:L)</f>
        <v>0</v>
      </c>
      <c r="I106" s="68">
        <f>SUMIF(LEG!C:C,'Sum MAR'!C134,LEG!L:L)</f>
        <v>0</v>
      </c>
      <c r="J106" s="147">
        <f t="shared" ref="J106:J137" si="8">SUM(E106:I106)</f>
        <v>0</v>
      </c>
      <c r="K106" s="148">
        <f>SUMIFS(PSP!AB:AB,PSP!D:D,C106)</f>
        <v>0</v>
      </c>
      <c r="L106" s="102">
        <f t="shared" ref="L106:L137" si="9">SUM(J106:K106)</f>
        <v>0</v>
      </c>
    </row>
    <row r="107" spans="1:12" s="98" customFormat="1" ht="15" hidden="1" customHeight="1">
      <c r="B107" s="1">
        <v>100</v>
      </c>
      <c r="C107" s="1" t="s">
        <v>973</v>
      </c>
      <c r="D107" s="1" t="s">
        <v>1349</v>
      </c>
      <c r="E107" s="64">
        <f>SUMIFS(OFM!AM:AM,OFM!C:C,C107)</f>
        <v>0</v>
      </c>
      <c r="F107" s="64">
        <f>SUMIFS(FAM!AO:AO,FAM!E:E,C107)</f>
        <v>0</v>
      </c>
      <c r="G107" s="68">
        <f>SUMIFS(B2S!O:O,B2S!C:C,C107)</f>
        <v>0</v>
      </c>
      <c r="H107" s="68">
        <f>SUMIF(TOP!C:C,C107,TOP!L:L)</f>
        <v>0</v>
      </c>
      <c r="I107" s="68">
        <f>SUMIF(LEG!C:C,'Sum MAR'!C111,LEG!L:L)</f>
        <v>0</v>
      </c>
      <c r="J107" s="147">
        <f t="shared" si="8"/>
        <v>0</v>
      </c>
      <c r="K107" s="148">
        <f>SUMIFS(PSP!AB:AB,PSP!D:D,C107)</f>
        <v>0</v>
      </c>
      <c r="L107" s="102">
        <f t="shared" si="9"/>
        <v>0</v>
      </c>
    </row>
    <row r="108" spans="1:12" s="98" customFormat="1" ht="15" hidden="1" customHeight="1">
      <c r="B108" s="95">
        <v>160</v>
      </c>
      <c r="C108" s="96" t="s">
        <v>1318</v>
      </c>
      <c r="D108" s="1" t="s">
        <v>1349</v>
      </c>
      <c r="E108" s="64">
        <f>SUMIFS(OFM!AM:AM,OFM!C:C,C108)</f>
        <v>0</v>
      </c>
      <c r="F108" s="64">
        <f>SUMIFS(FAM!AO:AO,FAM!E:E,C108)</f>
        <v>0</v>
      </c>
      <c r="G108" s="68">
        <f>SUMIFS(B2S!O:O,B2S!C:C,C108)</f>
        <v>0</v>
      </c>
      <c r="H108" s="68">
        <f>SUMIF(TOP!C:C,C108,TOP!L:L)</f>
        <v>0</v>
      </c>
      <c r="I108" s="68">
        <f>SUMIF(LEG!C:C,'Sum MAR'!C171,LEG!L:L)</f>
        <v>0</v>
      </c>
      <c r="J108" s="147">
        <f t="shared" si="8"/>
        <v>0</v>
      </c>
      <c r="K108" s="148">
        <f>SUMIFS(PSP!AB:AB,PSP!D:D,C108)</f>
        <v>0</v>
      </c>
      <c r="L108" s="102">
        <f t="shared" si="9"/>
        <v>0</v>
      </c>
    </row>
    <row r="109" spans="1:12" s="98" customFormat="1" ht="15" hidden="1" customHeight="1">
      <c r="B109" s="1">
        <v>110</v>
      </c>
      <c r="C109" s="1" t="s">
        <v>983</v>
      </c>
      <c r="D109" s="1" t="s">
        <v>1349</v>
      </c>
      <c r="E109" s="64">
        <f>SUMIFS(OFM!AM:AM,OFM!C:C,C109)</f>
        <v>0</v>
      </c>
      <c r="F109" s="64">
        <f>SUMIFS(FAM!AO:AO,FAM!E:E,C109)</f>
        <v>0</v>
      </c>
      <c r="G109" s="68">
        <f>SUMIFS(B2S!O:O,B2S!C:C,C109)</f>
        <v>0</v>
      </c>
      <c r="H109" s="68">
        <f>SUMIF(TOP!C:C,C109,TOP!L:L)</f>
        <v>0</v>
      </c>
      <c r="I109" s="68">
        <f>SUMIF(LEG!C:C,'Sum MAR'!C121,LEG!L:L)</f>
        <v>0</v>
      </c>
      <c r="J109" s="147">
        <f t="shared" si="8"/>
        <v>0</v>
      </c>
      <c r="K109" s="148">
        <f>SUMIFS(PSP!AB:AB,PSP!D:D,C109)</f>
        <v>0</v>
      </c>
      <c r="L109" s="102">
        <f t="shared" si="9"/>
        <v>0</v>
      </c>
    </row>
    <row r="110" spans="1:12" s="98" customFormat="1" ht="15" customHeight="1">
      <c r="B110" s="1">
        <v>46</v>
      </c>
      <c r="C110" s="1" t="s">
        <v>191</v>
      </c>
      <c r="D110" s="1" t="s">
        <v>1349</v>
      </c>
      <c r="E110" s="64">
        <f>SUMIFS(OFM!AM:AM,OFM!C:C,C110)</f>
        <v>0</v>
      </c>
      <c r="F110" s="64">
        <f>SUMIFS(FAM!AO:AO,FAM!E:E,C110)</f>
        <v>0</v>
      </c>
      <c r="G110" s="68">
        <f>SUMIFS(B2S!O:O,B2S!C:C,C110)</f>
        <v>0</v>
      </c>
      <c r="H110" s="68">
        <f>SUMIF(TOP!C:C,C110,TOP!L:L)</f>
        <v>0</v>
      </c>
      <c r="I110" s="68">
        <f>SUMIF(LEG!C:C,'Sum MAR'!C57,LEG!L:L)</f>
        <v>0</v>
      </c>
      <c r="J110" s="147">
        <f t="shared" si="8"/>
        <v>0</v>
      </c>
      <c r="K110" s="148">
        <f>SUMIFS(PSP!AB:AB,PSP!D:D,C110)</f>
        <v>3028.75</v>
      </c>
      <c r="L110" s="102">
        <f t="shared" si="9"/>
        <v>3028.75</v>
      </c>
    </row>
    <row r="111" spans="1:12" s="98" customFormat="1" ht="15" hidden="1" customHeight="1">
      <c r="B111" s="1">
        <v>146</v>
      </c>
      <c r="C111" s="1" t="s">
        <v>1019</v>
      </c>
      <c r="D111" s="1" t="s">
        <v>1349</v>
      </c>
      <c r="E111" s="64">
        <f>SUMIFS(OFM!AM:AM,OFM!C:C,C111)</f>
        <v>0</v>
      </c>
      <c r="F111" s="64">
        <f>SUMIFS(FAM!AO:AO,FAM!E:E,C111)</f>
        <v>0</v>
      </c>
      <c r="G111" s="68">
        <f>SUMIFS(B2S!O:O,B2S!C:C,C111)</f>
        <v>0</v>
      </c>
      <c r="H111" s="68">
        <f>SUMIF(TOP!C:C,C111,TOP!L:L)</f>
        <v>0</v>
      </c>
      <c r="I111" s="68">
        <f>SUMIF(LEG!C:C,'Sum MAR'!C157,LEG!L:L)</f>
        <v>0</v>
      </c>
      <c r="J111" s="147">
        <f t="shared" si="8"/>
        <v>0</v>
      </c>
      <c r="K111" s="148">
        <f>SUMIFS(PSP!AB:AB,PSP!D:D,C111)</f>
        <v>0</v>
      </c>
      <c r="L111" s="102">
        <f t="shared" si="9"/>
        <v>0</v>
      </c>
    </row>
    <row r="112" spans="1:12" s="98" customFormat="1" ht="15" hidden="1" customHeight="1">
      <c r="B112" s="95">
        <v>163</v>
      </c>
      <c r="C112" s="96" t="s">
        <v>1321</v>
      </c>
      <c r="D112" s="1" t="s">
        <v>1349</v>
      </c>
      <c r="E112" s="64">
        <f>SUMIFS(OFM!AM:AM,OFM!C:C,C112)</f>
        <v>0</v>
      </c>
      <c r="F112" s="64">
        <f>SUMIFS(FAM!AO:AO,FAM!E:E,C112)</f>
        <v>0</v>
      </c>
      <c r="G112" s="68">
        <f>SUMIFS(B2S!O:O,B2S!C:C,C112)</f>
        <v>0</v>
      </c>
      <c r="H112" s="68">
        <f>SUMIF(TOP!C:C,C112,TOP!L:L)</f>
        <v>0</v>
      </c>
      <c r="I112" s="68">
        <f>SUMIF(LEG!C:C,'Sum MAR'!C174,LEG!L:L)</f>
        <v>1963</v>
      </c>
      <c r="J112" s="147">
        <f t="shared" si="8"/>
        <v>1963</v>
      </c>
      <c r="K112" s="148">
        <f>SUMIFS(PSP!AB:AB,PSP!D:D,C112)</f>
        <v>0</v>
      </c>
      <c r="L112" s="102">
        <f t="shared" si="9"/>
        <v>1963</v>
      </c>
    </row>
    <row r="113" spans="1:12" s="98" customFormat="1" ht="15" hidden="1" customHeight="1">
      <c r="B113" s="1">
        <v>81</v>
      </c>
      <c r="C113" s="1" t="s">
        <v>955</v>
      </c>
      <c r="D113" s="1" t="s">
        <v>1349</v>
      </c>
      <c r="E113" s="64">
        <f>SUMIFS(OFM!AM:AM,OFM!C:C,C113)</f>
        <v>0</v>
      </c>
      <c r="F113" s="64">
        <f>SUMIFS(FAM!AO:AO,FAM!E:E,C113)</f>
        <v>0</v>
      </c>
      <c r="G113" s="68">
        <f>SUMIFS(B2S!O:O,B2S!C:C,C113)</f>
        <v>0</v>
      </c>
      <c r="H113" s="68">
        <f>SUMIF(TOP!C:C,C113,TOP!L:L)</f>
        <v>0</v>
      </c>
      <c r="I113" s="68">
        <f>SUMIF(LEG!C:C,'Sum MAR'!C92,LEG!L:L)</f>
        <v>0</v>
      </c>
      <c r="J113" s="147">
        <f t="shared" si="8"/>
        <v>0</v>
      </c>
      <c r="K113" s="148">
        <f>SUMIFS(PSP!AB:AB,PSP!D:D,C113)</f>
        <v>0</v>
      </c>
      <c r="L113" s="102">
        <f t="shared" si="9"/>
        <v>0</v>
      </c>
    </row>
    <row r="114" spans="1:12" s="98" customFormat="1" ht="15" hidden="1" customHeight="1">
      <c r="B114" s="1">
        <v>85</v>
      </c>
      <c r="C114" s="1" t="s">
        <v>959</v>
      </c>
      <c r="D114" s="1" t="s">
        <v>1349</v>
      </c>
      <c r="E114" s="64">
        <f>SUMIFS(OFM!AM:AM,OFM!C:C,C114)</f>
        <v>0</v>
      </c>
      <c r="F114" s="64">
        <f>SUMIFS(FAM!AO:AO,FAM!E:E,C114)</f>
        <v>0</v>
      </c>
      <c r="G114" s="68">
        <f>SUMIFS(B2S!O:O,B2S!C:C,C114)</f>
        <v>0</v>
      </c>
      <c r="H114" s="68">
        <f>SUMIF(TOP!C:C,C114,TOP!L:L)</f>
        <v>0</v>
      </c>
      <c r="I114" s="68">
        <f>SUMIF(LEG!C:C,'Sum MAR'!C96,LEG!L:L)</f>
        <v>0</v>
      </c>
      <c r="J114" s="147">
        <f t="shared" si="8"/>
        <v>0</v>
      </c>
      <c r="K114" s="148">
        <f>SUMIFS(PSP!AB:AB,PSP!D:D,C114)</f>
        <v>0</v>
      </c>
      <c r="L114" s="102">
        <f t="shared" si="9"/>
        <v>0</v>
      </c>
    </row>
    <row r="115" spans="1:12" s="98" customFormat="1" ht="15" hidden="1" customHeight="1">
      <c r="B115" s="1">
        <v>87</v>
      </c>
      <c r="C115" s="1" t="s">
        <v>961</v>
      </c>
      <c r="D115" s="1" t="s">
        <v>1349</v>
      </c>
      <c r="E115" s="64">
        <f>SUMIFS(OFM!AM:AM,OFM!C:C,C115)</f>
        <v>82.75</v>
      </c>
      <c r="F115" s="64">
        <f>SUMIFS(FAM!AO:AO,FAM!E:E,C115)</f>
        <v>0</v>
      </c>
      <c r="G115" s="68">
        <f>SUMIFS(B2S!O:O,B2S!C:C,C115)</f>
        <v>102.5</v>
      </c>
      <c r="H115" s="68">
        <f>SUMIF(TOP!C:C,C115,TOP!L:L)</f>
        <v>0</v>
      </c>
      <c r="I115" s="68">
        <f>SUMIF(LEG!C:C,'Sum MAR'!C98,LEG!L:L)</f>
        <v>0</v>
      </c>
      <c r="J115" s="147">
        <f t="shared" si="8"/>
        <v>185.25</v>
      </c>
      <c r="K115" s="148">
        <f>SUMIFS(PSP!AB:AB,PSP!D:D,C115)</f>
        <v>0</v>
      </c>
      <c r="L115" s="102">
        <f t="shared" si="9"/>
        <v>185.25</v>
      </c>
    </row>
    <row r="116" spans="1:12" s="98" customFormat="1" ht="15" hidden="1" customHeight="1">
      <c r="B116" s="1">
        <v>69</v>
      </c>
      <c r="C116" s="1" t="s">
        <v>947</v>
      </c>
      <c r="D116" s="1" t="s">
        <v>1349</v>
      </c>
      <c r="E116" s="64">
        <f>SUMIFS(OFM!AM:AM,OFM!C:C,C116)</f>
        <v>0</v>
      </c>
      <c r="F116" s="64">
        <f>SUMIFS(FAM!AO:AO,FAM!E:E,C116)</f>
        <v>0</v>
      </c>
      <c r="G116" s="68">
        <f>SUMIFS(B2S!O:O,B2S!C:C,C116)</f>
        <v>0</v>
      </c>
      <c r="H116" s="68">
        <f>SUMIF(TOP!C:C,C116,TOP!L:L)</f>
        <v>0</v>
      </c>
      <c r="I116" s="68">
        <f>SUMIF(LEG!C:C,'Sum MAR'!C80,LEG!L:L)</f>
        <v>0</v>
      </c>
      <c r="J116" s="147">
        <f t="shared" si="8"/>
        <v>0</v>
      </c>
      <c r="K116" s="148">
        <f>SUMIFS(PSP!AB:AB,PSP!D:D,C116)</f>
        <v>0</v>
      </c>
      <c r="L116" s="102">
        <f t="shared" si="9"/>
        <v>0</v>
      </c>
    </row>
    <row r="117" spans="1:12" s="98" customFormat="1" ht="15" hidden="1" customHeight="1">
      <c r="B117" s="1">
        <v>150</v>
      </c>
      <c r="C117" s="1" t="s">
        <v>1023</v>
      </c>
      <c r="D117" s="1" t="s">
        <v>1349</v>
      </c>
      <c r="E117" s="64">
        <f>SUMIFS(OFM!AM:AM,OFM!C:C,C117)</f>
        <v>0</v>
      </c>
      <c r="F117" s="64">
        <f>SUMIFS(FAM!AO:AO,FAM!E:E,C117)</f>
        <v>0</v>
      </c>
      <c r="G117" s="68">
        <f>SUMIFS(B2S!O:O,B2S!C:C,C117)</f>
        <v>0</v>
      </c>
      <c r="H117" s="68">
        <f>SUMIF(TOP!C:C,C117,TOP!L:L)</f>
        <v>0</v>
      </c>
      <c r="I117" s="68">
        <f>SUMIF(LEG!C:C,'Sum MAR'!C161,LEG!L:L)</f>
        <v>0</v>
      </c>
      <c r="J117" s="147">
        <f t="shared" si="8"/>
        <v>0</v>
      </c>
      <c r="K117" s="148">
        <f>SUMIFS(PSP!AB:AB,PSP!D:D,C117)</f>
        <v>0</v>
      </c>
      <c r="L117" s="102">
        <f t="shared" si="9"/>
        <v>0</v>
      </c>
    </row>
    <row r="118" spans="1:12" s="98" customFormat="1" ht="15" hidden="1" customHeight="1">
      <c r="B118" s="1">
        <v>139</v>
      </c>
      <c r="C118" s="1" t="s">
        <v>1012</v>
      </c>
      <c r="D118" s="1" t="s">
        <v>1349</v>
      </c>
      <c r="E118" s="64">
        <f>SUMIFS(OFM!AM:AM,OFM!C:C,C118)</f>
        <v>0</v>
      </c>
      <c r="F118" s="64">
        <f>SUMIFS(FAM!AO:AO,FAM!E:E,C118)</f>
        <v>0</v>
      </c>
      <c r="G118" s="68">
        <f>SUMIFS(B2S!O:O,B2S!C:C,C118)</f>
        <v>0</v>
      </c>
      <c r="H118" s="68">
        <f>SUMIF(TOP!C:C,C118,TOP!L:L)</f>
        <v>0</v>
      </c>
      <c r="I118" s="68">
        <f>SUMIF(LEG!C:C,'Sum MAR'!C150,LEG!L:L)</f>
        <v>0</v>
      </c>
      <c r="J118" s="147">
        <f t="shared" si="8"/>
        <v>0</v>
      </c>
      <c r="K118" s="148">
        <f>SUMIFS(PSP!AB:AB,PSP!D:D,C118)</f>
        <v>0</v>
      </c>
      <c r="L118" s="102">
        <f t="shared" si="9"/>
        <v>0</v>
      </c>
    </row>
    <row r="119" spans="1:12" s="98" customFormat="1" ht="15" customHeight="1">
      <c r="B119" s="1">
        <v>21</v>
      </c>
      <c r="C119" s="1" t="s">
        <v>3</v>
      </c>
      <c r="D119" s="1" t="s">
        <v>1349</v>
      </c>
      <c r="E119" s="64">
        <f>SUMIFS(OFM!AM:AM,OFM!C:C,C119)</f>
        <v>50843.5</v>
      </c>
      <c r="F119" s="64">
        <f>SUMIFS(FAM!AO:AO,FAM!E:E,C119)</f>
        <v>14173.5</v>
      </c>
      <c r="G119" s="68">
        <f>SUMIFS(B2S!O:O,B2S!C:C,C119)</f>
        <v>0</v>
      </c>
      <c r="H119" s="68">
        <f>SUMIF(TOP!C:C,C119,TOP!L:L)</f>
        <v>47</v>
      </c>
      <c r="I119" s="68">
        <f>SUMIF(LEG!C:C,'Sum MAR'!C32,LEG!L:L)</f>
        <v>0</v>
      </c>
      <c r="J119" s="147">
        <f t="shared" si="8"/>
        <v>65064</v>
      </c>
      <c r="K119" s="148">
        <f>SUMIFS(PSP!AB:AB,PSP!D:D,C119)</f>
        <v>4133.75</v>
      </c>
      <c r="L119" s="102">
        <f t="shared" si="9"/>
        <v>69197.75</v>
      </c>
    </row>
    <row r="120" spans="1:12" s="98" customFormat="1" ht="15" customHeight="1">
      <c r="B120" s="1">
        <v>72</v>
      </c>
      <c r="C120" s="1" t="s">
        <v>222</v>
      </c>
      <c r="D120" s="1" t="s">
        <v>1349</v>
      </c>
      <c r="E120" s="64">
        <f>SUMIFS(OFM!AM:AM,OFM!C:C,C120)</f>
        <v>0</v>
      </c>
      <c r="F120" s="64">
        <f>SUMIFS(FAM!AO:AO,FAM!E:E,C120)</f>
        <v>0</v>
      </c>
      <c r="G120" s="68">
        <f>SUMIFS(B2S!O:O,B2S!C:C,C120)</f>
        <v>0</v>
      </c>
      <c r="H120" s="68">
        <f>SUMIF(TOP!C:C,C120,TOP!L:L)</f>
        <v>0</v>
      </c>
      <c r="I120" s="68">
        <f>SUMIF(LEG!C:C,'Sum MAR'!C83,LEG!L:L)</f>
        <v>0</v>
      </c>
      <c r="J120" s="147">
        <f t="shared" si="8"/>
        <v>0</v>
      </c>
      <c r="K120" s="148">
        <f>SUMIFS(PSP!AB:AB,PSP!D:D,C120)</f>
        <v>165</v>
      </c>
      <c r="L120" s="102">
        <f t="shared" si="9"/>
        <v>165</v>
      </c>
    </row>
    <row r="121" spans="1:12" s="98" customFormat="1" ht="15" hidden="1" customHeight="1">
      <c r="A121" s="55"/>
      <c r="B121" s="70">
        <v>16</v>
      </c>
      <c r="C121" s="70" t="s">
        <v>931</v>
      </c>
      <c r="D121" s="70" t="s">
        <v>1038</v>
      </c>
      <c r="E121" s="71">
        <f>SUMIFS(OFM!AM:AM,OFM!C:C,C121)</f>
        <v>0</v>
      </c>
      <c r="F121" s="71">
        <f>SUMIFS(FAM!AO:AO,FAM!E:E,C121)</f>
        <v>0</v>
      </c>
      <c r="G121" s="181">
        <f>SUMIFS(B2S!O:O,B2S!C:C,C121)</f>
        <v>0</v>
      </c>
      <c r="H121" s="181">
        <f>SUMIF(TOP!C:C,C121,TOP!L:L)</f>
        <v>0</v>
      </c>
      <c r="I121" s="181">
        <f>SUMIF(LEG!C:C,'Sum MAR'!C27,LEG!L:L)</f>
        <v>0</v>
      </c>
      <c r="J121" s="182">
        <f t="shared" si="8"/>
        <v>0</v>
      </c>
      <c r="K121" s="183">
        <f>SUMIFS(PSP!AB:AB,PSP!D:D,C121)</f>
        <v>0</v>
      </c>
      <c r="L121" s="182">
        <f t="shared" si="9"/>
        <v>0</v>
      </c>
    </row>
    <row r="122" spans="1:12" s="98" customFormat="1" ht="15" customHeight="1">
      <c r="B122" s="1">
        <v>6</v>
      </c>
      <c r="C122" s="1" t="s">
        <v>310</v>
      </c>
      <c r="D122" s="1" t="s">
        <v>1349</v>
      </c>
      <c r="E122" s="64">
        <f>SUMIFS(OFM!AM:AM,OFM!C:C,C122)</f>
        <v>0</v>
      </c>
      <c r="F122" s="64">
        <f>SUMIFS(FAM!AO:AO,FAM!E:E,C122)</f>
        <v>0</v>
      </c>
      <c r="G122" s="68">
        <f>SUMIFS(B2S!O:O,B2S!C:C,C122)</f>
        <v>0</v>
      </c>
      <c r="H122" s="68">
        <f>SUMIF(TOP!C:C,C122,TOP!L:L)</f>
        <v>3923.75</v>
      </c>
      <c r="I122" s="68">
        <f>SUMIF(LEG!C:C,'Sum MAR'!C17,LEG!L:L)</f>
        <v>0</v>
      </c>
      <c r="J122" s="147">
        <f t="shared" si="8"/>
        <v>3923.75</v>
      </c>
      <c r="K122" s="148">
        <f>SUMIFS(PSP!AB:AB,PSP!D:D,C122)</f>
        <v>1207.5</v>
      </c>
      <c r="L122" s="102">
        <f t="shared" si="9"/>
        <v>5131.25</v>
      </c>
    </row>
    <row r="123" spans="1:12" s="98" customFormat="1" ht="15" hidden="1" customHeight="1">
      <c r="B123" s="1">
        <v>93</v>
      </c>
      <c r="C123" s="1" t="s">
        <v>966</v>
      </c>
      <c r="D123" s="1" t="s">
        <v>1349</v>
      </c>
      <c r="E123" s="64">
        <f>SUMIFS(OFM!AM:AM,OFM!C:C,C123)</f>
        <v>0</v>
      </c>
      <c r="F123" s="64">
        <f>SUMIFS(FAM!AO:AO,FAM!E:E,C123)</f>
        <v>0</v>
      </c>
      <c r="G123" s="68">
        <f>SUMIFS(B2S!O:O,B2S!C:C,C123)</f>
        <v>0</v>
      </c>
      <c r="H123" s="68">
        <f>SUMIF(TOP!C:C,C123,TOP!L:L)</f>
        <v>0</v>
      </c>
      <c r="I123" s="68">
        <f>SUMIF(LEG!C:C,'Sum MAR'!C104,LEG!L:L)</f>
        <v>0</v>
      </c>
      <c r="J123" s="147">
        <f t="shared" si="8"/>
        <v>0</v>
      </c>
      <c r="K123" s="148">
        <f>SUMIFS(PSP!AB:AB,PSP!D:D,C123)</f>
        <v>0</v>
      </c>
      <c r="L123" s="102">
        <f t="shared" si="9"/>
        <v>0</v>
      </c>
    </row>
    <row r="124" spans="1:12" s="98" customFormat="1" ht="15" hidden="1" customHeight="1">
      <c r="B124" s="1">
        <v>143</v>
      </c>
      <c r="C124" s="1" t="s">
        <v>1016</v>
      </c>
      <c r="D124" s="1" t="s">
        <v>1349</v>
      </c>
      <c r="E124" s="64">
        <f>SUMIFS(OFM!AM:AM,OFM!C:C,C124)</f>
        <v>0</v>
      </c>
      <c r="F124" s="64">
        <f>SUMIFS(FAM!AO:AO,FAM!E:E,C124)</f>
        <v>0</v>
      </c>
      <c r="G124" s="68">
        <f>SUMIFS(B2S!O:O,B2S!C:C,C124)</f>
        <v>0</v>
      </c>
      <c r="H124" s="68">
        <f>SUMIF(TOP!C:C,C124,TOP!L:L)</f>
        <v>0</v>
      </c>
      <c r="I124" s="68">
        <f>SUMIF(LEG!C:C,'Sum MAR'!C154,LEG!L:L)</f>
        <v>0</v>
      </c>
      <c r="J124" s="147">
        <f t="shared" si="8"/>
        <v>0</v>
      </c>
      <c r="K124" s="148">
        <f>SUMIFS(PSP!AB:AB,PSP!D:D,C124)</f>
        <v>0</v>
      </c>
      <c r="L124" s="102">
        <f t="shared" si="9"/>
        <v>0</v>
      </c>
    </row>
    <row r="125" spans="1:12" s="98" customFormat="1" ht="15" hidden="1" customHeight="1">
      <c r="B125" s="1">
        <v>42</v>
      </c>
      <c r="C125" s="1" t="s">
        <v>934</v>
      </c>
      <c r="D125" s="1" t="s">
        <v>1349</v>
      </c>
      <c r="E125" s="64">
        <f>SUMIFS(OFM!AM:AM,OFM!C:C,C125)</f>
        <v>0</v>
      </c>
      <c r="F125" s="64">
        <f>SUMIFS(FAM!AO:AO,FAM!E:E,C125)</f>
        <v>0</v>
      </c>
      <c r="G125" s="68">
        <f>SUMIFS(B2S!O:O,B2S!C:C,C125)</f>
        <v>0</v>
      </c>
      <c r="H125" s="68">
        <f>SUMIF(TOP!C:C,C125,TOP!L:L)</f>
        <v>0</v>
      </c>
      <c r="I125" s="68">
        <f>SUMIF(LEG!C:C,'Sum MAR'!C53,LEG!L:L)</f>
        <v>0</v>
      </c>
      <c r="J125" s="147">
        <f t="shared" si="8"/>
        <v>0</v>
      </c>
      <c r="K125" s="148">
        <f>SUMIFS(PSP!AB:AB,PSP!D:D,C125)</f>
        <v>0</v>
      </c>
      <c r="L125" s="102">
        <f t="shared" si="9"/>
        <v>0</v>
      </c>
    </row>
    <row r="126" spans="1:12" s="98" customFormat="1" ht="15" hidden="1" customHeight="1">
      <c r="B126" s="1">
        <v>65</v>
      </c>
      <c r="C126" s="1" t="s">
        <v>943</v>
      </c>
      <c r="D126" s="1" t="s">
        <v>1349</v>
      </c>
      <c r="E126" s="64">
        <f>SUMIFS(OFM!AM:AM,OFM!C:C,C126)</f>
        <v>0</v>
      </c>
      <c r="F126" s="64">
        <f>SUMIFS(FAM!AO:AO,FAM!E:E,C126)</f>
        <v>0</v>
      </c>
      <c r="G126" s="68">
        <f>SUMIFS(B2S!O:O,B2S!C:C,C126)</f>
        <v>0</v>
      </c>
      <c r="H126" s="68">
        <f>SUMIF(TOP!C:C,C126,TOP!L:L)</f>
        <v>0</v>
      </c>
      <c r="I126" s="68">
        <f>SUMIF(LEG!C:C,'Sum MAR'!C76,LEG!L:L)</f>
        <v>0</v>
      </c>
      <c r="J126" s="147">
        <f t="shared" si="8"/>
        <v>0</v>
      </c>
      <c r="K126" s="148">
        <f>SUMIFS(PSP!AB:AB,PSP!D:D,C126)</f>
        <v>0</v>
      </c>
      <c r="L126" s="102">
        <f t="shared" si="9"/>
        <v>0</v>
      </c>
    </row>
    <row r="127" spans="1:12" s="98" customFormat="1" ht="15" hidden="1" customHeight="1">
      <c r="A127" s="93"/>
      <c r="B127" s="70">
        <v>0</v>
      </c>
      <c r="C127" s="70" t="s">
        <v>218</v>
      </c>
      <c r="D127" s="70" t="s">
        <v>1038</v>
      </c>
      <c r="E127" s="71">
        <f>SUMIFS(OFM!AM:AM,OFM!C:C,C127)</f>
        <v>0</v>
      </c>
      <c r="F127" s="71">
        <f>SUMIFS(FAM!AO:AO,FAM!E:E,C127)</f>
        <v>0</v>
      </c>
      <c r="G127" s="181">
        <f>SUMIFS(B2S!O:O,B2S!C:C,C127)</f>
        <v>0</v>
      </c>
      <c r="H127" s="181">
        <f>SUMIF(TOP!C:C,C127,TOP!L:L)</f>
        <v>0</v>
      </c>
      <c r="I127" s="181">
        <f>SUMIF(LEG!C:C,'Sum MAR'!C11,LEG!L:L)</f>
        <v>0</v>
      </c>
      <c r="J127" s="182">
        <f t="shared" si="8"/>
        <v>0</v>
      </c>
      <c r="K127" s="183">
        <f>SUMIFS(PSP!AB:AB,PSP!D:D,C127)</f>
        <v>0</v>
      </c>
      <c r="L127" s="182">
        <f t="shared" si="9"/>
        <v>0</v>
      </c>
    </row>
    <row r="128" spans="1:12" s="98" customFormat="1" ht="15" hidden="1" customHeight="1">
      <c r="B128" s="1">
        <v>98</v>
      </c>
      <c r="C128" s="1" t="s">
        <v>971</v>
      </c>
      <c r="D128" s="1" t="s">
        <v>1349</v>
      </c>
      <c r="E128" s="64">
        <f>SUMIFS(OFM!AM:AM,OFM!C:C,C128)</f>
        <v>0</v>
      </c>
      <c r="F128" s="64">
        <f>SUMIFS(FAM!AO:AO,FAM!E:E,C128)</f>
        <v>0</v>
      </c>
      <c r="G128" s="68">
        <f>SUMIFS(B2S!O:O,B2S!C:C,C128)</f>
        <v>0</v>
      </c>
      <c r="H128" s="68">
        <f>SUMIF(TOP!C:C,C128,TOP!L:L)</f>
        <v>0</v>
      </c>
      <c r="I128" s="68">
        <f>SUMIF(LEG!C:C,'Sum MAR'!C109,LEG!L:L)</f>
        <v>0</v>
      </c>
      <c r="J128" s="147">
        <f t="shared" si="8"/>
        <v>0</v>
      </c>
      <c r="K128" s="148">
        <f>SUMIFS(PSP!AB:AB,PSP!D:D,C128)</f>
        <v>0</v>
      </c>
      <c r="L128" s="102">
        <f t="shared" si="9"/>
        <v>0</v>
      </c>
    </row>
    <row r="129" spans="1:12" ht="15" hidden="1" customHeight="1">
      <c r="A129" s="98"/>
      <c r="B129" s="1">
        <v>129</v>
      </c>
      <c r="C129" s="1" t="s">
        <v>1002</v>
      </c>
      <c r="D129" s="1" t="s">
        <v>1349</v>
      </c>
      <c r="E129" s="64">
        <f>SUMIFS(OFM!AM:AM,OFM!C:C,C129)</f>
        <v>0</v>
      </c>
      <c r="F129" s="64">
        <f>SUMIFS(FAM!AO:AO,FAM!E:E,C129)</f>
        <v>0</v>
      </c>
      <c r="G129" s="68">
        <f>SUMIFS(B2S!O:O,B2S!C:C,C129)</f>
        <v>0</v>
      </c>
      <c r="H129" s="68">
        <f>SUMIF(TOP!C:C,C129,TOP!L:L)</f>
        <v>0</v>
      </c>
      <c r="I129" s="68">
        <f>SUMIF(LEG!C:C,'Sum MAR'!C140,LEG!L:L)</f>
        <v>0</v>
      </c>
      <c r="J129" s="147">
        <f t="shared" si="8"/>
        <v>0</v>
      </c>
      <c r="K129" s="148">
        <f>SUMIFS(PSP!AB:AB,PSP!D:D,C129)</f>
        <v>0</v>
      </c>
      <c r="L129" s="102">
        <f t="shared" si="9"/>
        <v>0</v>
      </c>
    </row>
    <row r="130" spans="1:12" s="98" customFormat="1" ht="15" customHeight="1">
      <c r="B130" s="1">
        <v>11</v>
      </c>
      <c r="C130" s="1" t="s">
        <v>204</v>
      </c>
      <c r="D130" s="1" t="s">
        <v>1349</v>
      </c>
      <c r="E130" s="64">
        <f>SUMIFS(OFM!AM:AM,OFM!C:C,C130)</f>
        <v>0</v>
      </c>
      <c r="F130" s="64">
        <f>SUMIFS(FAM!AO:AO,FAM!E:E,C130)</f>
        <v>0</v>
      </c>
      <c r="G130" s="68">
        <f>SUMIFS(B2S!O:O,B2S!C:C,C130)</f>
        <v>0</v>
      </c>
      <c r="H130" s="68">
        <f>SUMIF(TOP!C:C,C130,TOP!L:L)</f>
        <v>3041</v>
      </c>
      <c r="I130" s="68">
        <f>SUMIF(LEG!C:C,'Sum MAR'!C22,LEG!L:L)</f>
        <v>0</v>
      </c>
      <c r="J130" s="147">
        <f t="shared" si="8"/>
        <v>3041</v>
      </c>
      <c r="K130" s="148">
        <f>SUMIFS(PSP!AB:AB,PSP!D:D,C130)</f>
        <v>5027.5</v>
      </c>
      <c r="L130" s="102">
        <f t="shared" si="9"/>
        <v>8068.5</v>
      </c>
    </row>
    <row r="131" spans="1:12" s="98" customFormat="1" ht="15" hidden="1" customHeight="1">
      <c r="B131" s="1">
        <v>99</v>
      </c>
      <c r="C131" s="1" t="s">
        <v>972</v>
      </c>
      <c r="D131" s="1" t="s">
        <v>1349</v>
      </c>
      <c r="E131" s="64">
        <f>SUMIFS(OFM!AM:AM,OFM!C:C,C131)</f>
        <v>0</v>
      </c>
      <c r="F131" s="64">
        <f>SUMIFS(FAM!AO:AO,FAM!E:E,C131)</f>
        <v>0</v>
      </c>
      <c r="G131" s="68">
        <f>SUMIFS(B2S!O:O,B2S!C:C,C131)</f>
        <v>0</v>
      </c>
      <c r="H131" s="68">
        <f>SUMIF(TOP!C:C,C131,TOP!L:L)</f>
        <v>0</v>
      </c>
      <c r="I131" s="68">
        <f>SUMIF(LEG!C:C,'Sum MAR'!C110,LEG!L:L)</f>
        <v>0</v>
      </c>
      <c r="J131" s="147">
        <f t="shared" si="8"/>
        <v>0</v>
      </c>
      <c r="K131" s="148">
        <f>SUMIFS(PSP!AB:AB,PSP!D:D,C131)</f>
        <v>0</v>
      </c>
      <c r="L131" s="102">
        <f t="shared" si="9"/>
        <v>0</v>
      </c>
    </row>
    <row r="132" spans="1:12" s="98" customFormat="1" ht="15" hidden="1" customHeight="1">
      <c r="B132" s="1">
        <v>151</v>
      </c>
      <c r="C132" s="1" t="s">
        <v>1024</v>
      </c>
      <c r="D132" s="1" t="s">
        <v>1349</v>
      </c>
      <c r="E132" s="64">
        <f>SUMIFS(OFM!AM:AM,OFM!C:C,C132)</f>
        <v>0</v>
      </c>
      <c r="F132" s="64">
        <f>SUMIFS(FAM!AO:AO,FAM!E:E,C132)</f>
        <v>0</v>
      </c>
      <c r="G132" s="68">
        <f>SUMIFS(B2S!O:O,B2S!C:C,C132)</f>
        <v>0</v>
      </c>
      <c r="H132" s="68">
        <f>SUMIF(TOP!C:C,C132,TOP!L:L)</f>
        <v>0</v>
      </c>
      <c r="I132" s="68">
        <f>SUMIF(LEG!C:C,'Sum MAR'!C162,LEG!L:L)</f>
        <v>0</v>
      </c>
      <c r="J132" s="147">
        <f t="shared" si="8"/>
        <v>0</v>
      </c>
      <c r="K132" s="148">
        <f>SUMIFS(PSP!AB:AB,PSP!D:D,C132)</f>
        <v>0</v>
      </c>
      <c r="L132" s="102">
        <f t="shared" si="9"/>
        <v>0</v>
      </c>
    </row>
    <row r="133" spans="1:12" s="98" customFormat="1" ht="15" hidden="1" customHeight="1">
      <c r="A133" s="93"/>
      <c r="B133" s="70">
        <v>2</v>
      </c>
      <c r="C133" s="70" t="s">
        <v>930</v>
      </c>
      <c r="D133" s="70" t="s">
        <v>1038</v>
      </c>
      <c r="E133" s="71">
        <f>SUMIFS(OFM!AM:AM,OFM!C:C,C133)</f>
        <v>0</v>
      </c>
      <c r="F133" s="71">
        <f>SUMIFS(FAM!AO:AO,FAM!E:E,C133)</f>
        <v>0</v>
      </c>
      <c r="G133" s="181">
        <f>SUMIFS(B2S!O:O,B2S!C:C,C133)</f>
        <v>0</v>
      </c>
      <c r="H133" s="181">
        <f>SUMIF(TOP!C:C,C133,TOP!L:L)</f>
        <v>0</v>
      </c>
      <c r="I133" s="181">
        <f>SUMIF(LEG!C:C,'Sum MAR'!C14,LEG!L:L)</f>
        <v>0</v>
      </c>
      <c r="J133" s="182">
        <f t="shared" si="8"/>
        <v>0</v>
      </c>
      <c r="K133" s="183">
        <f>SUMIFS(PSP!AB:AB,PSP!D:D,C133)</f>
        <v>0</v>
      </c>
      <c r="L133" s="182">
        <f t="shared" si="9"/>
        <v>0</v>
      </c>
    </row>
    <row r="134" spans="1:12" s="98" customFormat="1" ht="15" hidden="1" customHeight="1">
      <c r="B134" s="1">
        <v>119</v>
      </c>
      <c r="C134" s="1" t="s">
        <v>992</v>
      </c>
      <c r="D134" s="1" t="s">
        <v>1349</v>
      </c>
      <c r="E134" s="64">
        <f>SUMIFS(OFM!AM:AM,OFM!C:C,C134)</f>
        <v>0</v>
      </c>
      <c r="F134" s="64">
        <f>SUMIFS(FAM!AO:AO,FAM!E:E,C134)</f>
        <v>0</v>
      </c>
      <c r="G134" s="68">
        <f>SUMIFS(B2S!O:O,B2S!C:C,C134)</f>
        <v>0</v>
      </c>
      <c r="H134" s="68">
        <f>SUMIF(TOP!C:C,C134,TOP!L:L)</f>
        <v>0</v>
      </c>
      <c r="I134" s="68">
        <f>SUMIF(LEG!C:C,'Sum MAR'!C130,LEG!L:L)</f>
        <v>0</v>
      </c>
      <c r="J134" s="147">
        <f t="shared" si="8"/>
        <v>0</v>
      </c>
      <c r="K134" s="148">
        <f>SUMIFS(PSP!AB:AB,PSP!D:D,C134)</f>
        <v>0</v>
      </c>
      <c r="L134" s="102">
        <f t="shared" si="9"/>
        <v>0</v>
      </c>
    </row>
    <row r="135" spans="1:12" s="98" customFormat="1" ht="15" hidden="1" customHeight="1">
      <c r="B135" s="95">
        <v>167</v>
      </c>
      <c r="C135" s="96" t="s">
        <v>1333</v>
      </c>
      <c r="D135" s="1" t="s">
        <v>1349</v>
      </c>
      <c r="E135" s="64">
        <f>SUMIFS(OFM!AM:AM,OFM!C:C,C135)</f>
        <v>0</v>
      </c>
      <c r="F135" s="64">
        <f>SUMIFS(FAM!AO:AO,FAM!E:E,C135)</f>
        <v>0</v>
      </c>
      <c r="G135" s="68">
        <f>SUMIFS(B2S!O:O,B2S!C:C,C135)</f>
        <v>0</v>
      </c>
      <c r="H135" s="68">
        <f>SUMIF(TOP!C:C,C135,TOP!L:L)</f>
        <v>0</v>
      </c>
      <c r="I135" s="68">
        <f>SUMIF(LEG!C:C,'Sum MAR'!C178,LEG!L:L)</f>
        <v>0</v>
      </c>
      <c r="J135" s="147">
        <f t="shared" si="8"/>
        <v>0</v>
      </c>
      <c r="K135" s="148">
        <f>SUMIFS(PSP!AB:AB,PSP!D:D,C135)</f>
        <v>0</v>
      </c>
      <c r="L135" s="102">
        <f t="shared" si="9"/>
        <v>0</v>
      </c>
    </row>
    <row r="136" spans="1:12" s="98" customFormat="1" ht="15" hidden="1" customHeight="1">
      <c r="B136" s="1">
        <v>113</v>
      </c>
      <c r="C136" s="1" t="s">
        <v>986</v>
      </c>
      <c r="D136" s="1" t="s">
        <v>1349</v>
      </c>
      <c r="E136" s="64">
        <f>SUMIFS(OFM!AM:AM,OFM!C:C,C136)</f>
        <v>0</v>
      </c>
      <c r="F136" s="64">
        <f>SUMIFS(FAM!AO:AO,FAM!E:E,C136)</f>
        <v>0</v>
      </c>
      <c r="G136" s="68">
        <f>SUMIFS(B2S!O:O,B2S!C:C,C136)</f>
        <v>0</v>
      </c>
      <c r="H136" s="68">
        <f>SUMIF(TOP!C:C,C136,TOP!L:L)</f>
        <v>0</v>
      </c>
      <c r="I136" s="68">
        <f>SUMIF(LEG!C:C,'Sum MAR'!C124,LEG!L:L)</f>
        <v>0</v>
      </c>
      <c r="J136" s="147">
        <f t="shared" si="8"/>
        <v>0</v>
      </c>
      <c r="K136" s="148">
        <f>SUMIFS(PSP!AB:AB,PSP!D:D,C136)</f>
        <v>0</v>
      </c>
      <c r="L136" s="102">
        <f t="shared" si="9"/>
        <v>0</v>
      </c>
    </row>
    <row r="137" spans="1:12" s="98" customFormat="1" ht="15" hidden="1" customHeight="1">
      <c r="B137" s="1">
        <v>96</v>
      </c>
      <c r="C137" s="1" t="s">
        <v>969</v>
      </c>
      <c r="D137" s="1" t="s">
        <v>1349</v>
      </c>
      <c r="E137" s="64">
        <f>SUMIFS(OFM!AM:AM,OFM!C:C,C137)</f>
        <v>0</v>
      </c>
      <c r="F137" s="64">
        <f>SUMIFS(FAM!AO:AO,FAM!E:E,C137)</f>
        <v>0</v>
      </c>
      <c r="G137" s="68">
        <f>SUMIFS(B2S!O:O,B2S!C:C,C137)</f>
        <v>0</v>
      </c>
      <c r="H137" s="68">
        <f>SUMIF(TOP!C:C,C137,TOP!L:L)</f>
        <v>0</v>
      </c>
      <c r="I137" s="68">
        <f>SUMIF(LEG!C:C,'Sum MAR'!C107,LEG!L:L)</f>
        <v>0</v>
      </c>
      <c r="J137" s="147">
        <f t="shared" si="8"/>
        <v>0</v>
      </c>
      <c r="K137" s="148">
        <f>SUMIFS(PSP!AB:AB,PSP!D:D,C137)</f>
        <v>0</v>
      </c>
      <c r="L137" s="102">
        <f t="shared" si="9"/>
        <v>0</v>
      </c>
    </row>
    <row r="138" spans="1:12" s="98" customFormat="1" ht="15" hidden="1" customHeight="1">
      <c r="A138" s="93"/>
      <c r="B138" s="70">
        <v>3</v>
      </c>
      <c r="C138" s="70" t="s">
        <v>265</v>
      </c>
      <c r="D138" s="70" t="s">
        <v>1038</v>
      </c>
      <c r="E138" s="71">
        <f>SUMIFS(OFM!AM:AM,OFM!C:C,C138)</f>
        <v>0</v>
      </c>
      <c r="F138" s="71">
        <f>SUMIFS(FAM!AO:AO,FAM!E:E,C138)</f>
        <v>0</v>
      </c>
      <c r="G138" s="181">
        <f>SUMIFS(B2S!O:O,B2S!C:C,C138)</f>
        <v>0</v>
      </c>
      <c r="H138" s="181">
        <f>SUMIF(TOP!C:C,C138,TOP!L:L)</f>
        <v>0</v>
      </c>
      <c r="I138" s="181">
        <f>SUMIF(LEG!C:C,'Sum MAR'!C15,LEG!L:L)</f>
        <v>0</v>
      </c>
      <c r="J138" s="182">
        <f t="shared" ref="J138:J169" si="10">SUM(E138:I138)</f>
        <v>0</v>
      </c>
      <c r="K138" s="183">
        <f>SUMIFS(PSP!AB:AB,PSP!D:D,C138)</f>
        <v>0</v>
      </c>
      <c r="L138" s="182">
        <f t="shared" ref="L138:L169" si="11">SUM(J138:K138)</f>
        <v>0</v>
      </c>
    </row>
    <row r="139" spans="1:12" s="98" customFormat="1" ht="15" hidden="1" customHeight="1">
      <c r="B139" s="1">
        <v>49</v>
      </c>
      <c r="C139" s="1" t="s">
        <v>935</v>
      </c>
      <c r="D139" s="1" t="s">
        <v>1349</v>
      </c>
      <c r="E139" s="64">
        <f>SUMIFS(OFM!AM:AM,OFM!C:C,C139)</f>
        <v>0</v>
      </c>
      <c r="F139" s="64">
        <f>SUMIFS(FAM!AO:AO,FAM!E:E,C139)</f>
        <v>0</v>
      </c>
      <c r="G139" s="68">
        <f>SUMIFS(B2S!O:O,B2S!C:C,C139)</f>
        <v>0</v>
      </c>
      <c r="H139" s="68">
        <f>SUMIF(TOP!C:C,C139,TOP!L:L)</f>
        <v>0</v>
      </c>
      <c r="I139" s="68">
        <f>SUMIF(LEG!C:C,'Sum MAR'!C60,LEG!L:L)</f>
        <v>0</v>
      </c>
      <c r="J139" s="147">
        <f t="shared" si="10"/>
        <v>0</v>
      </c>
      <c r="K139" s="148">
        <f>SUMIFS(PSP!AB:AB,PSP!D:D,C139)</f>
        <v>0</v>
      </c>
      <c r="L139" s="102">
        <f t="shared" si="11"/>
        <v>0</v>
      </c>
    </row>
    <row r="140" spans="1:12" s="98" customFormat="1" ht="15" customHeight="1">
      <c r="B140" s="1">
        <v>22</v>
      </c>
      <c r="C140" s="1" t="s">
        <v>383</v>
      </c>
      <c r="D140" s="1" t="s">
        <v>1349</v>
      </c>
      <c r="E140" s="64">
        <f>SUMIFS(OFM!AM:AM,OFM!C:C,C140)</f>
        <v>0</v>
      </c>
      <c r="F140" s="64">
        <f>SUMIFS(FAM!AO:AO,FAM!E:E,C140)</f>
        <v>0</v>
      </c>
      <c r="G140" s="68">
        <f>SUMIFS(B2S!O:O,B2S!C:C,C140)</f>
        <v>0</v>
      </c>
      <c r="H140" s="68">
        <f>SUMIF(TOP!C:C,C140,TOP!L:L)</f>
        <v>0</v>
      </c>
      <c r="I140" s="68">
        <f>SUMIF(LEG!C:C,'Sum MAR'!C33,LEG!L:L)</f>
        <v>0</v>
      </c>
      <c r="J140" s="147">
        <f t="shared" si="10"/>
        <v>0</v>
      </c>
      <c r="K140" s="148">
        <f>SUMIFS(PSP!AB:AB,PSP!D:D,C140)</f>
        <v>451.25</v>
      </c>
      <c r="L140" s="102">
        <f t="shared" si="11"/>
        <v>451.25</v>
      </c>
    </row>
    <row r="141" spans="1:12" s="98" customFormat="1" ht="15" customHeight="1">
      <c r="B141" s="1">
        <v>30</v>
      </c>
      <c r="C141" s="1" t="s">
        <v>25</v>
      </c>
      <c r="D141" s="1" t="s">
        <v>1349</v>
      </c>
      <c r="E141" s="64">
        <f>SUMIFS(OFM!AM:AM,OFM!C:C,C141)</f>
        <v>5227.5</v>
      </c>
      <c r="F141" s="64">
        <f>SUMIFS(FAM!AO:AO,FAM!E:E,C141)</f>
        <v>0</v>
      </c>
      <c r="G141" s="68">
        <f>SUMIFS(B2S!O:O,B2S!C:C,C141)</f>
        <v>0</v>
      </c>
      <c r="H141" s="68">
        <f>SUMIF(TOP!C:C,C141,TOP!L:L)</f>
        <v>0</v>
      </c>
      <c r="I141" s="68">
        <f>SUMIF(LEG!C:C,'Sum MAR'!C41,LEG!L:L)</f>
        <v>0</v>
      </c>
      <c r="J141" s="147">
        <f t="shared" si="10"/>
        <v>5227.5</v>
      </c>
      <c r="K141" s="148">
        <f>SUMIFS(PSP!AB:AB,PSP!D:D,C141)</f>
        <v>10388.75</v>
      </c>
      <c r="L141" s="102">
        <f t="shared" si="11"/>
        <v>15616.25</v>
      </c>
    </row>
    <row r="142" spans="1:12" s="98" customFormat="1" ht="15" hidden="1" customHeight="1">
      <c r="B142" s="1">
        <v>64</v>
      </c>
      <c r="C142" s="1" t="s">
        <v>942</v>
      </c>
      <c r="D142" s="1" t="s">
        <v>1349</v>
      </c>
      <c r="E142" s="64">
        <f>SUMIFS(OFM!AM:AM,OFM!C:C,C142)</f>
        <v>0</v>
      </c>
      <c r="F142" s="64">
        <f>SUMIFS(FAM!AO:AO,FAM!E:E,C142)</f>
        <v>0</v>
      </c>
      <c r="G142" s="68">
        <f>SUMIFS(B2S!O:O,B2S!C:C,C142)</f>
        <v>0</v>
      </c>
      <c r="H142" s="68">
        <f>SUMIF(TOP!C:C,C142,TOP!L:L)</f>
        <v>0</v>
      </c>
      <c r="I142" s="68">
        <f>SUMIF(LEG!C:C,'Sum MAR'!C75,LEG!L:L)</f>
        <v>0</v>
      </c>
      <c r="J142" s="147">
        <f t="shared" si="10"/>
        <v>0</v>
      </c>
      <c r="K142" s="148">
        <f>SUMIFS(PSP!AB:AB,PSP!D:D,C142)</f>
        <v>0</v>
      </c>
      <c r="L142" s="102">
        <f t="shared" si="11"/>
        <v>0</v>
      </c>
    </row>
    <row r="143" spans="1:12" s="98" customFormat="1" ht="15" hidden="1" customHeight="1">
      <c r="B143" s="95">
        <v>168</v>
      </c>
      <c r="C143" s="96" t="s">
        <v>1324</v>
      </c>
      <c r="D143" s="1" t="s">
        <v>1349</v>
      </c>
      <c r="E143" s="64">
        <f>SUMIFS(OFM!AM:AM,OFM!C:C,C143)</f>
        <v>0</v>
      </c>
      <c r="F143" s="64">
        <f>SUMIFS(FAM!AO:AO,FAM!E:E,C143)</f>
        <v>0</v>
      </c>
      <c r="G143" s="68">
        <f>SUMIFS(B2S!O:O,B2S!C:C,C143)</f>
        <v>0</v>
      </c>
      <c r="H143" s="68">
        <f>SUMIF(TOP!C:C,C143,TOP!L:L)</f>
        <v>0</v>
      </c>
      <c r="I143" s="68">
        <f>SUMIF(LEG!C:C,'Sum MAR'!C179,LEG!L:L)</f>
        <v>0</v>
      </c>
      <c r="J143" s="147">
        <f t="shared" si="10"/>
        <v>0</v>
      </c>
      <c r="K143" s="148">
        <f>SUMIFS(PSP!AB:AB,PSP!D:D,C143)</f>
        <v>0</v>
      </c>
      <c r="L143" s="102">
        <f t="shared" si="11"/>
        <v>0</v>
      </c>
    </row>
    <row r="144" spans="1:12" s="98" customFormat="1" ht="15" hidden="1" customHeight="1">
      <c r="B144" s="1">
        <v>68</v>
      </c>
      <c r="C144" s="1" t="s">
        <v>946</v>
      </c>
      <c r="D144" s="1" t="s">
        <v>1349</v>
      </c>
      <c r="E144" s="64">
        <f>SUMIFS(OFM!AM:AM,OFM!C:C,C144)</f>
        <v>0</v>
      </c>
      <c r="F144" s="64">
        <f>SUMIFS(FAM!AO:AO,FAM!E:E,C144)</f>
        <v>0</v>
      </c>
      <c r="G144" s="68">
        <f>SUMIFS(B2S!O:O,B2S!C:C,C144)</f>
        <v>0</v>
      </c>
      <c r="H144" s="68">
        <f>SUMIF(TOP!C:C,C144,TOP!L:L)</f>
        <v>0</v>
      </c>
      <c r="I144" s="68">
        <f>SUMIF(LEG!C:C,'Sum MAR'!C79,LEG!L:L)</f>
        <v>0</v>
      </c>
      <c r="J144" s="147">
        <f t="shared" si="10"/>
        <v>0</v>
      </c>
      <c r="K144" s="148">
        <f>SUMIFS(PSP!AB:AB,PSP!D:D,C144)</f>
        <v>0</v>
      </c>
      <c r="L144" s="102">
        <f t="shared" si="11"/>
        <v>0</v>
      </c>
    </row>
    <row r="145" spans="1:12" s="98" customFormat="1" ht="15" hidden="1" customHeight="1">
      <c r="B145" s="1">
        <v>62</v>
      </c>
      <c r="C145" s="1" t="s">
        <v>581</v>
      </c>
      <c r="D145" s="1" t="s">
        <v>1349</v>
      </c>
      <c r="E145" s="64">
        <f>SUMIFS(OFM!AM:AM,OFM!C:C,C145)</f>
        <v>0</v>
      </c>
      <c r="F145" s="64">
        <f>SUMIFS(FAM!AO:AO,FAM!E:E,C145)</f>
        <v>0</v>
      </c>
      <c r="G145" s="68">
        <f>SUMIFS(B2S!O:O,B2S!C:C,C145)</f>
        <v>0</v>
      </c>
      <c r="H145" s="68">
        <f>SUMIF(TOP!C:C,C145,TOP!L:L)</f>
        <v>0</v>
      </c>
      <c r="I145" s="68">
        <f>SUMIF(LEG!C:C,'Sum MAR'!C73,LEG!L:L)</f>
        <v>0</v>
      </c>
      <c r="J145" s="147">
        <f t="shared" si="10"/>
        <v>0</v>
      </c>
      <c r="K145" s="148">
        <f>SUMIFS(PSP!AB:AB,PSP!D:D,C145)</f>
        <v>0</v>
      </c>
      <c r="L145" s="102">
        <f t="shared" si="11"/>
        <v>0</v>
      </c>
    </row>
    <row r="146" spans="1:12" ht="15" hidden="1" customHeight="1">
      <c r="A146" s="98"/>
      <c r="B146" s="1">
        <v>101</v>
      </c>
      <c r="C146" s="1" t="s">
        <v>974</v>
      </c>
      <c r="D146" s="1" t="s">
        <v>1349</v>
      </c>
      <c r="E146" s="64">
        <f>SUMIFS(OFM!AM:AM,OFM!C:C,C146)</f>
        <v>0</v>
      </c>
      <c r="F146" s="64">
        <f>SUMIFS(FAM!AO:AO,FAM!E:E,C146)</f>
        <v>0</v>
      </c>
      <c r="G146" s="68">
        <f>SUMIFS(B2S!O:O,B2S!C:C,C146)</f>
        <v>0</v>
      </c>
      <c r="H146" s="68">
        <f>SUMIF(TOP!C:C,C146,TOP!L:L)</f>
        <v>0</v>
      </c>
      <c r="I146" s="68">
        <f>SUMIF(LEG!C:C,'Sum MAR'!C112,LEG!L:L)</f>
        <v>0</v>
      </c>
      <c r="J146" s="147">
        <f t="shared" si="10"/>
        <v>0</v>
      </c>
      <c r="K146" s="148">
        <f>SUMIFS(PSP!AB:AB,PSP!D:D,C146)</f>
        <v>0</v>
      </c>
      <c r="L146" s="102">
        <f t="shared" si="11"/>
        <v>0</v>
      </c>
    </row>
    <row r="147" spans="1:12" ht="15" hidden="1" customHeight="1">
      <c r="A147" s="98"/>
      <c r="B147" s="1">
        <v>71</v>
      </c>
      <c r="C147" s="1" t="s">
        <v>949</v>
      </c>
      <c r="D147" s="1" t="s">
        <v>1349</v>
      </c>
      <c r="E147" s="64">
        <f>SUMIFS(OFM!AM:AM,OFM!C:C,C147)</f>
        <v>0</v>
      </c>
      <c r="F147" s="64">
        <f>SUMIFS(FAM!AO:AO,FAM!E:E,C147)</f>
        <v>0</v>
      </c>
      <c r="G147" s="68">
        <f>SUMIFS(B2S!O:O,B2S!C:C,C147)</f>
        <v>0</v>
      </c>
      <c r="H147" s="68">
        <f>SUMIF(TOP!C:C,C147,TOP!L:L)</f>
        <v>0</v>
      </c>
      <c r="I147" s="68">
        <f>SUMIF(LEG!C:C,'Sum MAR'!C82,LEG!L:L)</f>
        <v>0</v>
      </c>
      <c r="J147" s="147">
        <f t="shared" si="10"/>
        <v>0</v>
      </c>
      <c r="K147" s="148">
        <f>SUMIFS(PSP!AB:AB,PSP!D:D,C147)</f>
        <v>0</v>
      </c>
      <c r="L147" s="102">
        <f t="shared" si="11"/>
        <v>0</v>
      </c>
    </row>
    <row r="148" spans="1:12" ht="15" hidden="1" customHeight="1">
      <c r="A148" s="98"/>
      <c r="B148" s="1">
        <v>115</v>
      </c>
      <c r="C148" s="1" t="s">
        <v>988</v>
      </c>
      <c r="D148" s="1" t="s">
        <v>1349</v>
      </c>
      <c r="E148" s="64">
        <f>SUMIFS(OFM!AM:AM,OFM!C:C,C148)</f>
        <v>0</v>
      </c>
      <c r="F148" s="64">
        <f>SUMIFS(FAM!AO:AO,FAM!E:E,C148)</f>
        <v>0</v>
      </c>
      <c r="G148" s="68">
        <f>SUMIFS(B2S!O:O,B2S!C:C,C148)</f>
        <v>0</v>
      </c>
      <c r="H148" s="68">
        <f>SUMIF(TOP!C:C,C148,TOP!L:L)</f>
        <v>0</v>
      </c>
      <c r="I148" s="68">
        <f>SUMIF(LEG!C:C,'Sum MAR'!C126,LEG!L:L)</f>
        <v>0</v>
      </c>
      <c r="J148" s="147">
        <f t="shared" si="10"/>
        <v>0</v>
      </c>
      <c r="K148" s="148">
        <f>SUMIFS(PSP!AB:AB,PSP!D:D,C148)</f>
        <v>0</v>
      </c>
      <c r="L148" s="102">
        <f t="shared" si="11"/>
        <v>0</v>
      </c>
    </row>
    <row r="149" spans="1:12" s="98" customFormat="1" ht="15" customHeight="1">
      <c r="B149" s="1">
        <v>25</v>
      </c>
      <c r="C149" s="1" t="s">
        <v>12</v>
      </c>
      <c r="D149" s="1" t="s">
        <v>1349</v>
      </c>
      <c r="E149" s="64">
        <f>SUMIFS(OFM!AM:AM,OFM!C:C,C149)</f>
        <v>7242.75</v>
      </c>
      <c r="F149" s="64">
        <f>SUMIFS(FAM!AO:AO,FAM!E:E,C149)</f>
        <v>7085</v>
      </c>
      <c r="G149" s="68">
        <f>SUMIFS(B2S!O:O,B2S!C:C,C149)</f>
        <v>0</v>
      </c>
      <c r="H149" s="68">
        <f>SUMIF(TOP!C:C,C149,TOP!L:L)</f>
        <v>0</v>
      </c>
      <c r="I149" s="68">
        <f>SUMIF(LEG!C:C,'Sum MAR'!C36,LEG!L:L)</f>
        <v>0</v>
      </c>
      <c r="J149" s="147">
        <f t="shared" si="10"/>
        <v>14327.75</v>
      </c>
      <c r="K149" s="148">
        <f>SUMIFS(PSP!AB:AB,PSP!D:D,C149)</f>
        <v>30263.75</v>
      </c>
      <c r="L149" s="102">
        <f t="shared" si="11"/>
        <v>44591.5</v>
      </c>
    </row>
    <row r="150" spans="1:12" s="98" customFormat="1" ht="15" hidden="1" customHeight="1">
      <c r="A150" s="93"/>
      <c r="B150" s="70">
        <v>91</v>
      </c>
      <c r="C150" s="70" t="s">
        <v>40</v>
      </c>
      <c r="D150" s="70" t="s">
        <v>1038</v>
      </c>
      <c r="E150" s="71">
        <f>SUMIFS(OFM!AM:AM,OFM!C:C,C150)</f>
        <v>0</v>
      </c>
      <c r="F150" s="71">
        <f>SUMIFS(FAM!AO:AO,FAM!E:E,C150)</f>
        <v>0</v>
      </c>
      <c r="G150" s="181">
        <f>SUMIFS(B2S!O:O,B2S!C:C,C150)</f>
        <v>0</v>
      </c>
      <c r="H150" s="181">
        <f>SUMIF(TOP!C:C,C150,TOP!L:L)</f>
        <v>0</v>
      </c>
      <c r="I150" s="181">
        <f>SUMIF(LEG!C:C,'Sum MAR'!C102,LEG!L:L)</f>
        <v>0</v>
      </c>
      <c r="J150" s="182">
        <f t="shared" si="10"/>
        <v>0</v>
      </c>
      <c r="K150" s="183">
        <f>SUMIFS(PSP!AB:AB,PSP!D:D,C150)</f>
        <v>0</v>
      </c>
      <c r="L150" s="182">
        <f t="shared" si="11"/>
        <v>0</v>
      </c>
    </row>
    <row r="151" spans="1:12" s="98" customFormat="1" ht="15" hidden="1" customHeight="1">
      <c r="A151" s="55"/>
      <c r="B151" s="70">
        <v>118</v>
      </c>
      <c r="C151" s="70" t="s">
        <v>991</v>
      </c>
      <c r="D151" s="70" t="s">
        <v>1038</v>
      </c>
      <c r="E151" s="71">
        <f>SUMIFS(OFM!AM:AM,OFM!C:C,C151)</f>
        <v>0</v>
      </c>
      <c r="F151" s="71">
        <f>SUMIFS(FAM!AO:AO,FAM!E:E,C151)</f>
        <v>0</v>
      </c>
      <c r="G151" s="181">
        <f>SUMIFS(B2S!O:O,B2S!C:C,C151)</f>
        <v>0</v>
      </c>
      <c r="H151" s="181">
        <f>SUMIF(TOP!C:C,C151,TOP!L:L)</f>
        <v>0</v>
      </c>
      <c r="I151" s="181">
        <f>SUMIF(LEG!C:C,'Sum MAR'!C129,LEG!L:L)</f>
        <v>0</v>
      </c>
      <c r="J151" s="182">
        <f t="shared" si="10"/>
        <v>0</v>
      </c>
      <c r="K151" s="183">
        <f>SUMIFS(PSP!AB:AB,PSP!D:D,C151)</f>
        <v>0</v>
      </c>
      <c r="L151" s="182">
        <f t="shared" si="11"/>
        <v>0</v>
      </c>
    </row>
    <row r="152" spans="1:12" s="98" customFormat="1" ht="15" hidden="1" customHeight="1">
      <c r="B152" s="1">
        <v>142</v>
      </c>
      <c r="C152" s="1" t="s">
        <v>1015</v>
      </c>
      <c r="D152" s="1" t="s">
        <v>1349</v>
      </c>
      <c r="E152" s="64">
        <f>SUMIFS(OFM!AM:AM,OFM!C:C,C152)</f>
        <v>0</v>
      </c>
      <c r="F152" s="64">
        <f>SUMIFS(FAM!AO:AO,FAM!E:E,C152)</f>
        <v>0</v>
      </c>
      <c r="G152" s="68">
        <f>SUMIFS(B2S!O:O,B2S!C:C,C152)</f>
        <v>0</v>
      </c>
      <c r="H152" s="68">
        <f>SUMIF(TOP!C:C,C152,TOP!L:L)</f>
        <v>0</v>
      </c>
      <c r="I152" s="68">
        <f>SUMIF(LEG!C:C,'Sum MAR'!C153,LEG!L:L)</f>
        <v>0</v>
      </c>
      <c r="J152" s="147">
        <f t="shared" si="10"/>
        <v>0</v>
      </c>
      <c r="K152" s="148">
        <f>SUMIFS(PSP!AB:AB,PSP!D:D,C152)</f>
        <v>0</v>
      </c>
      <c r="L152" s="102">
        <f t="shared" si="11"/>
        <v>0</v>
      </c>
    </row>
    <row r="153" spans="1:12" s="98" customFormat="1" ht="15" hidden="1" customHeight="1">
      <c r="B153" s="1">
        <v>59</v>
      </c>
      <c r="C153" s="1" t="s">
        <v>938</v>
      </c>
      <c r="D153" s="1" t="s">
        <v>1349</v>
      </c>
      <c r="E153" s="64">
        <f>SUMIFS(OFM!AM:AM,OFM!C:C,C153)</f>
        <v>0</v>
      </c>
      <c r="F153" s="64">
        <f>SUMIFS(FAM!AO:AO,FAM!E:E,C153)</f>
        <v>0</v>
      </c>
      <c r="G153" s="68">
        <f>SUMIFS(B2S!O:O,B2S!C:C,C153)</f>
        <v>0</v>
      </c>
      <c r="H153" s="68">
        <f>SUMIF(TOP!C:C,C153,TOP!L:L)</f>
        <v>0</v>
      </c>
      <c r="I153" s="68">
        <f>SUMIF(LEG!C:C,'Sum MAR'!C70,LEG!L:L)</f>
        <v>0</v>
      </c>
      <c r="J153" s="147">
        <f t="shared" si="10"/>
        <v>0</v>
      </c>
      <c r="K153" s="148">
        <f>SUMIFS(PSP!AB:AB,PSP!D:D,C153)</f>
        <v>0</v>
      </c>
      <c r="L153" s="102">
        <f t="shared" si="11"/>
        <v>0</v>
      </c>
    </row>
    <row r="154" spans="1:12" s="98" customFormat="1" ht="15" customHeight="1">
      <c r="B154" s="1">
        <v>43</v>
      </c>
      <c r="C154" s="1" t="s">
        <v>515</v>
      </c>
      <c r="D154" s="1" t="s">
        <v>1349</v>
      </c>
      <c r="E154" s="64">
        <f>SUMIFS(OFM!AM:AM,OFM!C:C,C154)</f>
        <v>0</v>
      </c>
      <c r="F154" s="64">
        <f>SUMIFS(FAM!AO:AO,FAM!E:E,C154)</f>
        <v>0</v>
      </c>
      <c r="G154" s="68">
        <f>SUMIFS(B2S!O:O,B2S!C:C,C154)</f>
        <v>0</v>
      </c>
      <c r="H154" s="68">
        <f>SUMIF(TOP!C:C,C154,TOP!L:L)</f>
        <v>961</v>
      </c>
      <c r="I154" s="68">
        <f>SUMIF(LEG!C:C,'Sum MAR'!C54,LEG!L:L)</f>
        <v>0</v>
      </c>
      <c r="J154" s="147">
        <f t="shared" si="10"/>
        <v>961</v>
      </c>
      <c r="K154" s="148">
        <f>SUMIFS(PSP!AB:AB,PSP!D:D,C154)</f>
        <v>1452.5</v>
      </c>
      <c r="L154" s="102">
        <f t="shared" si="11"/>
        <v>2413.5</v>
      </c>
    </row>
    <row r="155" spans="1:12" s="98" customFormat="1" ht="15" hidden="1" customHeight="1">
      <c r="B155" s="1">
        <v>127</v>
      </c>
      <c r="C155" s="1" t="s">
        <v>1000</v>
      </c>
      <c r="D155" s="1" t="s">
        <v>1349</v>
      </c>
      <c r="E155" s="64">
        <f>SUMIFS(OFM!AM:AM,OFM!C:C,C155)</f>
        <v>0</v>
      </c>
      <c r="F155" s="64">
        <f>SUMIFS(FAM!AO:AO,FAM!E:E,C155)</f>
        <v>0</v>
      </c>
      <c r="G155" s="68">
        <f>SUMIFS(B2S!O:O,B2S!C:C,C155)</f>
        <v>0</v>
      </c>
      <c r="H155" s="68">
        <f>SUMIF(TOP!C:C,C155,TOP!L:L)</f>
        <v>0</v>
      </c>
      <c r="I155" s="68">
        <f>SUMIF(LEG!C:C,'Sum MAR'!C138,LEG!L:L)</f>
        <v>0</v>
      </c>
      <c r="J155" s="147">
        <f t="shared" si="10"/>
        <v>0</v>
      </c>
      <c r="K155" s="148">
        <f>SUMIFS(PSP!AB:AB,PSP!D:D,C155)</f>
        <v>0</v>
      </c>
      <c r="L155" s="102">
        <f t="shared" si="11"/>
        <v>0</v>
      </c>
    </row>
    <row r="156" spans="1:12" s="98" customFormat="1" ht="15" customHeight="1">
      <c r="B156" s="1">
        <v>31</v>
      </c>
      <c r="C156" s="1" t="s">
        <v>284</v>
      </c>
      <c r="D156" s="1" t="s">
        <v>1349</v>
      </c>
      <c r="E156" s="64">
        <f>SUMIFS(OFM!AM:AM,OFM!C:C,C156)</f>
        <v>6772.75</v>
      </c>
      <c r="F156" s="64">
        <f>SUMIFS(FAM!AO:AO,FAM!E:E,C156)</f>
        <v>0</v>
      </c>
      <c r="G156" s="68">
        <f>SUMIFS(B2S!O:O,B2S!C:C,C156)</f>
        <v>0</v>
      </c>
      <c r="H156" s="68">
        <f>SUMIF(TOP!C:C,C156,TOP!L:L)</f>
        <v>0</v>
      </c>
      <c r="I156" s="68">
        <f>SUMIF(LEG!C:C,'Sum MAR'!C42,LEG!L:L)</f>
        <v>0</v>
      </c>
      <c r="J156" s="147">
        <f t="shared" si="10"/>
        <v>6772.75</v>
      </c>
      <c r="K156" s="148">
        <f>SUMIFS(PSP!AB:AB,PSP!D:D,C156)</f>
        <v>10095</v>
      </c>
      <c r="L156" s="102">
        <f t="shared" si="11"/>
        <v>16867.75</v>
      </c>
    </row>
    <row r="157" spans="1:12" s="98" customFormat="1" ht="15" customHeight="1">
      <c r="B157" s="1">
        <v>50</v>
      </c>
      <c r="C157" s="1" t="s">
        <v>66</v>
      </c>
      <c r="D157" s="1" t="s">
        <v>1349</v>
      </c>
      <c r="E157" s="64">
        <f>SUMIFS(OFM!AM:AM,OFM!C:C,C157)</f>
        <v>0</v>
      </c>
      <c r="F157" s="64">
        <f>SUMIFS(FAM!AO:AO,FAM!E:E,C157)</f>
        <v>1637.75</v>
      </c>
      <c r="G157" s="68">
        <f>SUMIFS(B2S!O:O,B2S!C:C,C157)</f>
        <v>0</v>
      </c>
      <c r="H157" s="68">
        <f>SUMIF(TOP!C:C,C157,TOP!L:L)</f>
        <v>0</v>
      </c>
      <c r="I157" s="68">
        <f>SUMIF(LEG!C:C,'Sum MAR'!C61,LEG!L:L)</f>
        <v>0</v>
      </c>
      <c r="J157" s="147">
        <f t="shared" si="10"/>
        <v>1637.75</v>
      </c>
      <c r="K157" s="148">
        <f>SUMIFS(PSP!AB:AB,PSP!D:D,C157)</f>
        <v>4287.5</v>
      </c>
      <c r="L157" s="102">
        <f t="shared" si="11"/>
        <v>5925.25</v>
      </c>
    </row>
    <row r="158" spans="1:12" s="98" customFormat="1" ht="15" hidden="1" customHeight="1">
      <c r="B158" s="1">
        <v>134</v>
      </c>
      <c r="C158" s="1" t="s">
        <v>1007</v>
      </c>
      <c r="D158" s="1" t="s">
        <v>1349</v>
      </c>
      <c r="E158" s="64">
        <f>SUMIFS(OFM!AM:AM,OFM!C:C,C158)</f>
        <v>0</v>
      </c>
      <c r="F158" s="64">
        <f>SUMIFS(FAM!AO:AO,FAM!E:E,C158)</f>
        <v>0</v>
      </c>
      <c r="G158" s="68">
        <f>SUMIFS(B2S!O:O,B2S!C:C,C158)</f>
        <v>0</v>
      </c>
      <c r="H158" s="68">
        <f>SUMIF(TOP!C:C,C158,TOP!L:L)</f>
        <v>0</v>
      </c>
      <c r="I158" s="68">
        <f>SUMIF(LEG!C:C,'Sum MAR'!C145,LEG!L:L)</f>
        <v>0</v>
      </c>
      <c r="J158" s="147">
        <f t="shared" si="10"/>
        <v>0</v>
      </c>
      <c r="K158" s="148">
        <f>SUMIFS(PSP!AB:AB,PSP!D:D,C158)</f>
        <v>0</v>
      </c>
      <c r="L158" s="102">
        <f t="shared" si="11"/>
        <v>0</v>
      </c>
    </row>
    <row r="159" spans="1:12" s="98" customFormat="1" ht="15" hidden="1" customHeight="1">
      <c r="B159" s="1">
        <v>128</v>
      </c>
      <c r="C159" s="1" t="s">
        <v>1001</v>
      </c>
      <c r="D159" s="1" t="s">
        <v>1349</v>
      </c>
      <c r="E159" s="64">
        <f>SUMIFS(OFM!AM:AM,OFM!C:C,C159)</f>
        <v>0</v>
      </c>
      <c r="F159" s="64">
        <f>SUMIFS(FAM!AO:AO,FAM!E:E,C159)</f>
        <v>0</v>
      </c>
      <c r="G159" s="68">
        <f>SUMIFS(B2S!O:O,B2S!C:C,C159)</f>
        <v>0</v>
      </c>
      <c r="H159" s="68">
        <f>SUMIF(TOP!C:C,C159,TOP!L:L)</f>
        <v>0</v>
      </c>
      <c r="I159" s="68">
        <f>SUMIF(LEG!C:C,'Sum MAR'!C139,LEG!L:L)</f>
        <v>0</v>
      </c>
      <c r="J159" s="147">
        <f t="shared" si="10"/>
        <v>0</v>
      </c>
      <c r="K159" s="148">
        <f>SUMIFS(PSP!AB:AB,PSP!D:D,C159)</f>
        <v>0</v>
      </c>
      <c r="L159" s="102">
        <f t="shared" si="11"/>
        <v>0</v>
      </c>
    </row>
    <row r="160" spans="1:12" s="98" customFormat="1" ht="15" hidden="1" customHeight="1">
      <c r="B160" s="1">
        <v>152</v>
      </c>
      <c r="C160" s="1" t="s">
        <v>1025</v>
      </c>
      <c r="D160" s="1" t="s">
        <v>1349</v>
      </c>
      <c r="E160" s="64">
        <f>SUMIFS(OFM!AM:AM,OFM!C:C,C160)</f>
        <v>0</v>
      </c>
      <c r="F160" s="64">
        <f>SUMIFS(FAM!AO:AO,FAM!E:E,C160)</f>
        <v>0</v>
      </c>
      <c r="G160" s="68">
        <f>SUMIFS(B2S!O:O,B2S!C:C,C160)</f>
        <v>0</v>
      </c>
      <c r="H160" s="68">
        <f>SUMIF(TOP!C:C,C160,TOP!L:L)</f>
        <v>0</v>
      </c>
      <c r="I160" s="68">
        <f>SUMIF(LEG!C:C,'Sum MAR'!C163,LEG!L:L)</f>
        <v>0</v>
      </c>
      <c r="J160" s="147">
        <f t="shared" si="10"/>
        <v>0</v>
      </c>
      <c r="K160" s="148">
        <f>SUMIFS(PSP!AB:AB,PSP!D:D,C160)</f>
        <v>0</v>
      </c>
      <c r="L160" s="102">
        <f t="shared" si="11"/>
        <v>0</v>
      </c>
    </row>
    <row r="161" spans="1:12" s="98" customFormat="1" ht="15" hidden="1" customHeight="1">
      <c r="A161" s="55"/>
      <c r="B161" s="70">
        <v>137</v>
      </c>
      <c r="C161" s="70" t="s">
        <v>1010</v>
      </c>
      <c r="D161" s="70" t="s">
        <v>1038</v>
      </c>
      <c r="E161" s="71">
        <f>SUMIFS(OFM!AM:AM,OFM!C:C,C161)</f>
        <v>0</v>
      </c>
      <c r="F161" s="71">
        <f>SUMIFS(FAM!AO:AO,FAM!E:E,C161)</f>
        <v>0</v>
      </c>
      <c r="G161" s="181">
        <f>SUMIFS(B2S!O:O,B2S!C:C,C161)</f>
        <v>0</v>
      </c>
      <c r="H161" s="181">
        <f>SUMIF(TOP!C:C,C161,TOP!L:L)</f>
        <v>0</v>
      </c>
      <c r="I161" s="181">
        <f>SUMIF(LEG!C:C,'Sum MAR'!C148,LEG!L:L)</f>
        <v>0</v>
      </c>
      <c r="J161" s="182">
        <f t="shared" si="10"/>
        <v>0</v>
      </c>
      <c r="K161" s="183">
        <f>SUMIFS(PSP!AB:AB,PSP!D:D,C161)</f>
        <v>0</v>
      </c>
      <c r="L161" s="182">
        <f t="shared" si="11"/>
        <v>0</v>
      </c>
    </row>
    <row r="162" spans="1:12" s="98" customFormat="1" ht="15" hidden="1" customHeight="1">
      <c r="B162" s="1">
        <v>148</v>
      </c>
      <c r="C162" s="1" t="s">
        <v>1021</v>
      </c>
      <c r="D162" s="1" t="s">
        <v>1349</v>
      </c>
      <c r="E162" s="64">
        <f>SUMIFS(OFM!AM:AM,OFM!C:C,C162)</f>
        <v>0</v>
      </c>
      <c r="F162" s="64">
        <f>SUMIFS(FAM!AO:AO,FAM!E:E,C162)</f>
        <v>0</v>
      </c>
      <c r="G162" s="68">
        <f>SUMIFS(B2S!O:O,B2S!C:C,C162)</f>
        <v>0</v>
      </c>
      <c r="H162" s="68">
        <f>SUMIF(TOP!C:C,C162,TOP!L:L)</f>
        <v>0</v>
      </c>
      <c r="I162" s="68">
        <f>SUMIF(LEG!C:C,'Sum MAR'!C159,LEG!L:L)</f>
        <v>0</v>
      </c>
      <c r="J162" s="147">
        <f t="shared" si="10"/>
        <v>0</v>
      </c>
      <c r="K162" s="148">
        <f>SUMIFS(PSP!AB:AB,PSP!D:D,C162)</f>
        <v>0</v>
      </c>
      <c r="L162" s="102">
        <f t="shared" si="11"/>
        <v>0</v>
      </c>
    </row>
    <row r="163" spans="1:12" s="98" customFormat="1" ht="15" hidden="1" customHeight="1">
      <c r="B163" s="95">
        <v>162</v>
      </c>
      <c r="C163" s="96" t="s">
        <v>1320</v>
      </c>
      <c r="D163" s="1" t="s">
        <v>1349</v>
      </c>
      <c r="E163" s="64">
        <f>SUMIFS(OFM!AM:AM,OFM!C:C,C163)</f>
        <v>0</v>
      </c>
      <c r="F163" s="64">
        <f>SUMIFS(FAM!AO:AO,FAM!E:E,C163)</f>
        <v>0</v>
      </c>
      <c r="G163" s="68">
        <f>SUMIFS(B2S!O:O,B2S!C:C,C163)</f>
        <v>0</v>
      </c>
      <c r="H163" s="68">
        <f>SUMIF(TOP!C:C,C163,TOP!L:L)</f>
        <v>0</v>
      </c>
      <c r="I163" s="68">
        <f>SUMIF(LEG!C:C,'Sum MAR'!C173,LEG!L:L)</f>
        <v>0</v>
      </c>
      <c r="J163" s="147">
        <f t="shared" si="10"/>
        <v>0</v>
      </c>
      <c r="K163" s="148">
        <f>SUMIFS(PSP!AB:AB,PSP!D:D,C163)</f>
        <v>0</v>
      </c>
      <c r="L163" s="102">
        <f t="shared" si="11"/>
        <v>0</v>
      </c>
    </row>
    <row r="164" spans="1:12" s="98" customFormat="1" ht="15" hidden="1" customHeight="1">
      <c r="B164" s="1">
        <v>117</v>
      </c>
      <c r="C164" s="1" t="s">
        <v>990</v>
      </c>
      <c r="D164" s="1" t="s">
        <v>1349</v>
      </c>
      <c r="E164" s="64">
        <f>SUMIFS(OFM!AM:AM,OFM!C:C,C164)</f>
        <v>0</v>
      </c>
      <c r="F164" s="64">
        <f>SUMIFS(FAM!AO:AO,FAM!E:E,C164)</f>
        <v>0</v>
      </c>
      <c r="G164" s="68">
        <f>SUMIFS(B2S!O:O,B2S!C:C,C164)</f>
        <v>0</v>
      </c>
      <c r="H164" s="68">
        <f>SUMIF(TOP!C:C,C164,TOP!L:L)</f>
        <v>0</v>
      </c>
      <c r="I164" s="68">
        <f>SUMIF(LEG!C:C,'Sum MAR'!C128,LEG!L:L)</f>
        <v>0</v>
      </c>
      <c r="J164" s="147">
        <f t="shared" si="10"/>
        <v>0</v>
      </c>
      <c r="K164" s="148">
        <f>SUMIFS(PSP!AB:AB,PSP!D:D,C164)</f>
        <v>0</v>
      </c>
      <c r="L164" s="102">
        <f t="shared" si="11"/>
        <v>0</v>
      </c>
    </row>
    <row r="165" spans="1:12" ht="15" hidden="1" customHeight="1">
      <c r="A165" s="98"/>
      <c r="B165" s="1">
        <v>122</v>
      </c>
      <c r="C165" s="1" t="s">
        <v>995</v>
      </c>
      <c r="D165" s="1" t="s">
        <v>1349</v>
      </c>
      <c r="E165" s="64">
        <f>SUMIFS(OFM!AM:AM,OFM!C:C,C165)</f>
        <v>0</v>
      </c>
      <c r="F165" s="64">
        <f>SUMIFS(FAM!AO:AO,FAM!E:E,C165)</f>
        <v>0</v>
      </c>
      <c r="G165" s="68">
        <f>SUMIFS(B2S!O:O,B2S!C:C,C165)</f>
        <v>0</v>
      </c>
      <c r="H165" s="68">
        <f>SUMIF(TOP!C:C,C165,TOP!L:L)</f>
        <v>0</v>
      </c>
      <c r="I165" s="68">
        <f>SUMIF(LEG!C:C,'Sum MAR'!C133,LEG!L:L)</f>
        <v>0</v>
      </c>
      <c r="J165" s="147">
        <f t="shared" si="10"/>
        <v>0</v>
      </c>
      <c r="K165" s="148">
        <f>SUMIFS(PSP!AB:AB,PSP!D:D,C165)</f>
        <v>0</v>
      </c>
      <c r="L165" s="102">
        <f t="shared" si="11"/>
        <v>0</v>
      </c>
    </row>
    <row r="166" spans="1:12" s="98" customFormat="1" ht="15" customHeight="1">
      <c r="B166" s="1">
        <v>15</v>
      </c>
      <c r="C166" s="1" t="s">
        <v>38</v>
      </c>
      <c r="D166" s="1" t="s">
        <v>1349</v>
      </c>
      <c r="E166" s="64">
        <f>SUMIFS(OFM!AM:AM,OFM!C:C,C166)</f>
        <v>0</v>
      </c>
      <c r="F166" s="64">
        <f>SUMIFS(FAM!AO:AO,FAM!E:E,C166)</f>
        <v>0</v>
      </c>
      <c r="G166" s="68">
        <f>SUMIFS(B2S!O:O,B2S!C:C,C166)</f>
        <v>0</v>
      </c>
      <c r="H166" s="68">
        <f>SUMIF(TOP!C:C,C166,TOP!L:L)</f>
        <v>0</v>
      </c>
      <c r="I166" s="68">
        <f>SUMIF(LEG!C:C,'Sum MAR'!C26,LEG!L:L)</f>
        <v>0</v>
      </c>
      <c r="J166" s="147">
        <f t="shared" si="10"/>
        <v>0</v>
      </c>
      <c r="K166" s="148">
        <f>SUMIFS(PSP!AB:AB,PSP!D:D,C166)</f>
        <v>13827.5</v>
      </c>
      <c r="L166" s="102">
        <f t="shared" si="11"/>
        <v>13827.5</v>
      </c>
    </row>
    <row r="167" spans="1:12" s="98" customFormat="1" ht="15" customHeight="1">
      <c r="B167" s="1">
        <v>33</v>
      </c>
      <c r="C167" s="1" t="s">
        <v>602</v>
      </c>
      <c r="D167" s="1" t="s">
        <v>1349</v>
      </c>
      <c r="E167" s="64">
        <f>SUMIFS(OFM!AM:AM,OFM!C:C,C167)</f>
        <v>0</v>
      </c>
      <c r="F167" s="64">
        <f>SUMIFS(FAM!AO:AO,FAM!E:E,C167)</f>
        <v>0</v>
      </c>
      <c r="G167" s="68">
        <f>SUMIFS(B2S!O:O,B2S!C:C,C167)</f>
        <v>0</v>
      </c>
      <c r="H167" s="68">
        <f>SUMIF(TOP!C:C,C167,TOP!L:L)</f>
        <v>0</v>
      </c>
      <c r="I167" s="68">
        <f>SUMIF(LEG!C:C,'Sum MAR'!C44,LEG!L:L)</f>
        <v>0</v>
      </c>
      <c r="J167" s="147">
        <f t="shared" si="10"/>
        <v>0</v>
      </c>
      <c r="K167" s="148">
        <f>SUMIFS(PSP!AB:AB,PSP!D:D,C167)</f>
        <v>616.25</v>
      </c>
      <c r="L167" s="102">
        <f t="shared" si="11"/>
        <v>616.25</v>
      </c>
    </row>
    <row r="168" spans="1:12" s="98" customFormat="1" ht="15" hidden="1" customHeight="1">
      <c r="B168" s="95">
        <v>166</v>
      </c>
      <c r="C168" s="96" t="s">
        <v>1332</v>
      </c>
      <c r="D168" s="1" t="s">
        <v>1349</v>
      </c>
      <c r="E168" s="64">
        <f>SUMIFS(OFM!AM:AM,OFM!C:C,C168)</f>
        <v>0</v>
      </c>
      <c r="F168" s="64">
        <f>SUMIFS(FAM!AO:AO,FAM!E:E,C168)</f>
        <v>0</v>
      </c>
      <c r="G168" s="68">
        <f>SUMIFS(B2S!O:O,B2S!C:C,C168)</f>
        <v>0</v>
      </c>
      <c r="H168" s="68">
        <f>SUMIF(TOP!C:C,C168,TOP!L:L)</f>
        <v>0</v>
      </c>
      <c r="I168" s="68">
        <f>SUMIF(LEG!C:C,'Sum MAR'!C177,LEG!L:L)</f>
        <v>0</v>
      </c>
      <c r="J168" s="147">
        <f t="shared" si="10"/>
        <v>0</v>
      </c>
      <c r="K168" s="148">
        <f>SUMIFS(PSP!AB:AB,PSP!D:D,C168)</f>
        <v>0</v>
      </c>
      <c r="L168" s="102">
        <f t="shared" si="11"/>
        <v>0</v>
      </c>
    </row>
    <row r="169" spans="1:12" s="98" customFormat="1" ht="15" customHeight="1">
      <c r="B169" s="1">
        <v>19</v>
      </c>
      <c r="C169" s="1" t="s">
        <v>19</v>
      </c>
      <c r="D169" s="1" t="s">
        <v>1349</v>
      </c>
      <c r="E169" s="64">
        <f>SUMIFS(OFM!AM:AM,OFM!C:C,C169)</f>
        <v>0</v>
      </c>
      <c r="F169" s="64">
        <f>SUMIFS(FAM!AO:AO,FAM!E:E,C169)</f>
        <v>25000.75</v>
      </c>
      <c r="G169" s="68">
        <f>SUMIFS(B2S!O:O,B2S!C:C,C169)</f>
        <v>0</v>
      </c>
      <c r="H169" s="68">
        <f>SUMIF(TOP!C:C,C169,TOP!L:L)</f>
        <v>6661.25</v>
      </c>
      <c r="I169" s="68">
        <f>SUMIF(LEG!C:C,'Sum MAR'!C30,LEG!L:L)</f>
        <v>0</v>
      </c>
      <c r="J169" s="147">
        <f t="shared" si="10"/>
        <v>31662</v>
      </c>
      <c r="K169" s="148">
        <f>SUMIFS(PSP!AB:AB,PSP!D:D,C169)</f>
        <v>36316</v>
      </c>
      <c r="L169" s="102">
        <f t="shared" si="11"/>
        <v>67978</v>
      </c>
    </row>
    <row r="170" spans="1:12" s="98" customFormat="1" ht="15" hidden="1" customHeight="1">
      <c r="B170" s="1">
        <v>104</v>
      </c>
      <c r="C170" s="1" t="s">
        <v>977</v>
      </c>
      <c r="D170" s="1" t="s">
        <v>1349</v>
      </c>
      <c r="E170" s="64">
        <f>SUMIFS(OFM!AM:AM,OFM!C:C,C170)</f>
        <v>0</v>
      </c>
      <c r="F170" s="64">
        <f>SUMIFS(FAM!AO:AO,FAM!E:E,C170)</f>
        <v>0</v>
      </c>
      <c r="G170" s="68">
        <f>SUMIFS(B2S!O:O,B2S!C:C,C170)</f>
        <v>0</v>
      </c>
      <c r="H170" s="68">
        <f>SUMIF(TOP!C:C,C170,TOP!L:L)</f>
        <v>0</v>
      </c>
      <c r="I170" s="68">
        <f>SUMIF(LEG!C:C,'Sum MAR'!C115,LEG!L:L)</f>
        <v>0</v>
      </c>
      <c r="J170" s="147">
        <f t="shared" ref="J170:J180" si="12">SUM(E170:I170)</f>
        <v>0</v>
      </c>
      <c r="K170" s="148">
        <f>SUMIFS(PSP!AB:AB,PSP!D:D,C170)</f>
        <v>0</v>
      </c>
      <c r="L170" s="102">
        <f t="shared" ref="L170:L180" si="13">SUM(J170:K170)</f>
        <v>0</v>
      </c>
    </row>
    <row r="171" spans="1:12" s="98" customFormat="1" ht="15" customHeight="1">
      <c r="B171" s="1">
        <v>24</v>
      </c>
      <c r="C171" s="1" t="s">
        <v>34</v>
      </c>
      <c r="D171" s="1" t="s">
        <v>1349</v>
      </c>
      <c r="E171" s="64">
        <f>SUMIFS(OFM!AM:AM,OFM!C:C,C171)</f>
        <v>4272.25</v>
      </c>
      <c r="F171" s="64">
        <f>SUMIFS(FAM!AO:AO,FAM!E:E,C171)</f>
        <v>0</v>
      </c>
      <c r="G171" s="68">
        <f>SUMIFS(B2S!O:O,B2S!C:C,C171)</f>
        <v>0</v>
      </c>
      <c r="H171" s="68">
        <f>SUMIF(TOP!C:C,C171,TOP!L:L)</f>
        <v>0</v>
      </c>
      <c r="I171" s="68">
        <f>SUMIF(LEG!C:C,'Sum MAR'!C35,LEG!L:L)</f>
        <v>0</v>
      </c>
      <c r="J171" s="147">
        <f t="shared" si="12"/>
        <v>4272.25</v>
      </c>
      <c r="K171" s="148">
        <f>SUMIFS(PSP!AB:AB,PSP!D:D,C171)</f>
        <v>17652.5</v>
      </c>
      <c r="L171" s="102">
        <f t="shared" si="13"/>
        <v>21924.75</v>
      </c>
    </row>
    <row r="172" spans="1:12" s="98" customFormat="1" ht="15" customHeight="1">
      <c r="B172" s="1">
        <v>37</v>
      </c>
      <c r="C172" s="113" t="s">
        <v>512</v>
      </c>
      <c r="D172" s="1" t="s">
        <v>1349</v>
      </c>
      <c r="E172" s="64">
        <f>SUMIFS(OFM!AM:AM,OFM!C:C,C172)</f>
        <v>0</v>
      </c>
      <c r="F172" s="64">
        <f>SUMIFS(FAM!AO:AO,FAM!E:E,C172)</f>
        <v>0</v>
      </c>
      <c r="G172" s="68">
        <f>SUMIFS(B2S!O:O,B2S!C:C,C172)</f>
        <v>0</v>
      </c>
      <c r="H172" s="68">
        <f>SUMIF(TOP!C:C,C172,TOP!L:L)</f>
        <v>312.5</v>
      </c>
      <c r="I172" s="68">
        <f>SUMIF(LEG!C:C,'Sum MAR'!C48,LEG!L:L)</f>
        <v>0</v>
      </c>
      <c r="J172" s="147">
        <f t="shared" si="12"/>
        <v>312.5</v>
      </c>
      <c r="K172" s="148">
        <f>SUMIFS(PSP!AB:AB,PSP!D:D,C172)</f>
        <v>192.5</v>
      </c>
      <c r="L172" s="102">
        <f t="shared" si="13"/>
        <v>505</v>
      </c>
    </row>
    <row r="173" spans="1:12" s="98" customFormat="1" ht="15" hidden="1" customHeight="1">
      <c r="B173" s="1">
        <v>94</v>
      </c>
      <c r="C173" s="113" t="s">
        <v>967</v>
      </c>
      <c r="D173" s="1" t="s">
        <v>1349</v>
      </c>
      <c r="E173" s="64">
        <f>SUMIFS(OFM!AM:AM,OFM!C:C,C173)</f>
        <v>0</v>
      </c>
      <c r="F173" s="64">
        <f>SUMIFS(FAM!AO:AO,FAM!E:E,C173)</f>
        <v>0</v>
      </c>
      <c r="G173" s="68">
        <f>SUMIFS(B2S!O:O,B2S!C:C,C173)</f>
        <v>0</v>
      </c>
      <c r="H173" s="68">
        <f>SUMIF(TOP!C:C,C173,TOP!L:L)</f>
        <v>0</v>
      </c>
      <c r="I173" s="68">
        <f>SUMIF(LEG!C:C,'Sum MAR'!C105,LEG!L:L)</f>
        <v>0</v>
      </c>
      <c r="J173" s="147">
        <f t="shared" si="12"/>
        <v>0</v>
      </c>
      <c r="K173" s="148">
        <f>SUMIFS(PSP!AB:AB,PSP!D:D,C173)</f>
        <v>0</v>
      </c>
      <c r="L173" s="102">
        <f t="shared" si="13"/>
        <v>0</v>
      </c>
    </row>
    <row r="174" spans="1:12" s="98" customFormat="1" ht="15" customHeight="1">
      <c r="B174" s="1">
        <v>35</v>
      </c>
      <c r="C174" s="113" t="s">
        <v>313</v>
      </c>
      <c r="D174" s="1" t="s">
        <v>1349</v>
      </c>
      <c r="E174" s="64">
        <f>SUMIFS(OFM!AM:AM,OFM!C:C,C174)</f>
        <v>42483.5</v>
      </c>
      <c r="F174" s="64">
        <f>SUMIFS(FAM!AO:AO,FAM!E:E,C174)</f>
        <v>7903</v>
      </c>
      <c r="G174" s="68">
        <f>SUMIFS(B2S!O:O,B2S!C:C,C174)</f>
        <v>0</v>
      </c>
      <c r="H174" s="68">
        <f>SUMIF(TOP!C:C,C174,TOP!L:L)</f>
        <v>0</v>
      </c>
      <c r="I174" s="68">
        <f>SUMIF(LEG!C:C,'Sum MAR'!C46,LEG!L:L)</f>
        <v>0</v>
      </c>
      <c r="J174" s="147">
        <f t="shared" si="12"/>
        <v>50386.5</v>
      </c>
      <c r="K174" s="148">
        <f>SUMIFS(PSP!AB:AB,PSP!D:D,C174)</f>
        <v>7308.75</v>
      </c>
      <c r="L174" s="102">
        <f t="shared" si="13"/>
        <v>57695.25</v>
      </c>
    </row>
    <row r="175" spans="1:12" s="98" customFormat="1" ht="15" customHeight="1">
      <c r="B175" s="1">
        <v>53</v>
      </c>
      <c r="C175" s="113" t="s">
        <v>637</v>
      </c>
      <c r="D175" s="1" t="s">
        <v>1349</v>
      </c>
      <c r="E175" s="64">
        <f>SUMIFS(OFM!AM:AM,OFM!C:C,C175)</f>
        <v>0</v>
      </c>
      <c r="F175" s="64">
        <f>SUMIFS(FAM!AO:AO,FAM!E:E,C175)</f>
        <v>0</v>
      </c>
      <c r="G175" s="68">
        <f>SUMIFS(B2S!O:O,B2S!C:C,C175)</f>
        <v>0</v>
      </c>
      <c r="H175" s="68">
        <f>SUMIF(TOP!C:C,C175,TOP!L:L)</f>
        <v>0</v>
      </c>
      <c r="I175" s="68">
        <f>SUMIF(LEG!C:C,'Sum MAR'!C64,LEG!L:L)</f>
        <v>0</v>
      </c>
      <c r="J175" s="147">
        <f t="shared" si="12"/>
        <v>0</v>
      </c>
      <c r="K175" s="148">
        <f>SUMIFS(PSP!AB:AB,PSP!D:D,C175)</f>
        <v>2352.5</v>
      </c>
      <c r="L175" s="102">
        <f t="shared" si="13"/>
        <v>2352.5</v>
      </c>
    </row>
    <row r="176" spans="1:12" s="98" customFormat="1" ht="15" customHeight="1">
      <c r="B176" s="1">
        <v>78</v>
      </c>
      <c r="C176" s="113" t="s">
        <v>372</v>
      </c>
      <c r="D176" s="1" t="s">
        <v>1349</v>
      </c>
      <c r="E176" s="64">
        <f>SUMIFS(OFM!AM:AM,OFM!C:C,C176)</f>
        <v>0</v>
      </c>
      <c r="F176" s="64">
        <f>SUMIFS(FAM!AO:AO,FAM!E:E,C176)</f>
        <v>0</v>
      </c>
      <c r="G176" s="68">
        <f>SUMIFS(B2S!O:O,B2S!C:C,C176)</f>
        <v>0</v>
      </c>
      <c r="H176" s="68">
        <f>SUMIF(TOP!C:C,C176,TOP!L:L)</f>
        <v>0</v>
      </c>
      <c r="I176" s="68">
        <f>SUMIF(LEG!C:C,'Sum MAR'!C89,LEG!L:L)</f>
        <v>0</v>
      </c>
      <c r="J176" s="147">
        <f t="shared" si="12"/>
        <v>0</v>
      </c>
      <c r="K176" s="148">
        <f>SUMIFS(PSP!AB:AB,PSP!D:D,C176)</f>
        <v>3885</v>
      </c>
      <c r="L176" s="102">
        <f t="shared" si="13"/>
        <v>3885</v>
      </c>
    </row>
    <row r="177" spans="2:12" s="98" customFormat="1" ht="15" hidden="1" customHeight="1">
      <c r="B177" s="95">
        <v>164</v>
      </c>
      <c r="C177" s="97" t="s">
        <v>1322</v>
      </c>
      <c r="D177" s="1" t="s">
        <v>1349</v>
      </c>
      <c r="E177" s="64">
        <f>SUMIFS(OFM!AM:AM,OFM!C:C,C177)</f>
        <v>0</v>
      </c>
      <c r="F177" s="64">
        <f>SUMIFS(FAM!AO:AO,FAM!E:E,C177)</f>
        <v>0</v>
      </c>
      <c r="G177" s="68">
        <f>SUMIFS(B2S!O:O,B2S!C:C,C177)</f>
        <v>0</v>
      </c>
      <c r="H177" s="68">
        <f>SUMIF(TOP!C:C,C177,TOP!L:L)</f>
        <v>0</v>
      </c>
      <c r="I177" s="68">
        <f>SUMIF(LEG!C:C,'Sum MAR'!C175,LEG!L:L)</f>
        <v>0</v>
      </c>
      <c r="J177" s="147">
        <f t="shared" si="12"/>
        <v>0</v>
      </c>
      <c r="K177" s="148">
        <f>SUMIFS(PSP!AB:AB,PSP!D:D,C177)</f>
        <v>0</v>
      </c>
      <c r="L177" s="102">
        <f t="shared" si="13"/>
        <v>0</v>
      </c>
    </row>
    <row r="178" spans="2:12" s="98" customFormat="1" ht="15" hidden="1" customHeight="1">
      <c r="B178" s="1">
        <v>131</v>
      </c>
      <c r="C178" s="113" t="s">
        <v>1004</v>
      </c>
      <c r="D178" s="1" t="s">
        <v>1349</v>
      </c>
      <c r="E178" s="64">
        <f>SUMIFS(OFM!AM:AM,OFM!C:C,C178)</f>
        <v>0</v>
      </c>
      <c r="F178" s="64">
        <f>SUMIFS(FAM!AO:AO,FAM!E:E,C178)</f>
        <v>0</v>
      </c>
      <c r="G178" s="68">
        <f>SUMIFS(B2S!O:O,B2S!C:C,C178)</f>
        <v>0</v>
      </c>
      <c r="H178" s="68">
        <f>SUMIF(TOP!C:C,C178,TOP!L:L)</f>
        <v>0</v>
      </c>
      <c r="I178" s="68">
        <f>SUMIF(LEG!C:C,'Sum MAR'!C142,LEG!L:L)</f>
        <v>0</v>
      </c>
      <c r="J178" s="147">
        <f t="shared" si="12"/>
        <v>0</v>
      </c>
      <c r="K178" s="148">
        <f>SUMIFS(PSP!AB:AB,PSP!D:D,C178)</f>
        <v>0</v>
      </c>
      <c r="L178" s="102">
        <f t="shared" si="13"/>
        <v>0</v>
      </c>
    </row>
    <row r="179" spans="2:12" s="98" customFormat="1" ht="15" hidden="1" customHeight="1">
      <c r="B179" s="95">
        <v>161</v>
      </c>
      <c r="C179" s="96" t="s">
        <v>1319</v>
      </c>
      <c r="D179" s="1" t="s">
        <v>1349</v>
      </c>
      <c r="E179" s="64">
        <f>SUMIFS(OFM!AM:AM,OFM!C:C,C179)</f>
        <v>0</v>
      </c>
      <c r="F179" s="64">
        <f>SUMIFS(FAM!AO:AO,FAM!E:E,C179)</f>
        <v>0</v>
      </c>
      <c r="G179" s="68">
        <f>SUMIFS(B2S!O:O,B2S!C:C,C179)</f>
        <v>0</v>
      </c>
      <c r="H179" s="68">
        <f>SUMIF(TOP!C:C,C179,TOP!L:L)</f>
        <v>0</v>
      </c>
      <c r="I179" s="68">
        <f>SUMIF(LEG!C:C,'Sum MAR'!C172,LEG!L:L)</f>
        <v>0</v>
      </c>
      <c r="J179" s="147">
        <f t="shared" si="12"/>
        <v>0</v>
      </c>
      <c r="K179" s="148">
        <f>SUMIFS(PSP!AB:AB,PSP!D:D,C179)</f>
        <v>0</v>
      </c>
      <c r="L179" s="102">
        <f t="shared" si="13"/>
        <v>0</v>
      </c>
    </row>
    <row r="180" spans="2:12" s="98" customFormat="1" ht="15" hidden="1" customHeight="1">
      <c r="B180" s="1">
        <v>140</v>
      </c>
      <c r="C180" s="1" t="s">
        <v>1013</v>
      </c>
      <c r="D180" s="1" t="s">
        <v>1349</v>
      </c>
      <c r="E180" s="64">
        <f>SUMIFS(OFM!AM:AM,OFM!C:C,C180)</f>
        <v>0</v>
      </c>
      <c r="F180" s="64">
        <f>SUMIFS(FAM!AO:AO,FAM!E:E,C180)</f>
        <v>0</v>
      </c>
      <c r="G180" s="68">
        <f>SUMIFS(B2S!O:O,B2S!C:C,C180)</f>
        <v>0</v>
      </c>
      <c r="H180" s="68">
        <f>SUMIF(TOP!C:C,C180,TOP!L:L)</f>
        <v>0</v>
      </c>
      <c r="I180" s="68">
        <f>SUMIF(LEG!C:C,'Sum MAR'!C151,LEG!L:L)</f>
        <v>0</v>
      </c>
      <c r="J180" s="147">
        <f t="shared" si="12"/>
        <v>0</v>
      </c>
      <c r="K180" s="148">
        <f>SUMIFS(PSP!AB:AB,PSP!D:D,C180)</f>
        <v>0</v>
      </c>
      <c r="L180" s="102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L3:L4"/>
    <mergeCell ref="B5:C5"/>
    <mergeCell ref="B6:C6"/>
    <mergeCell ref="B7:C7"/>
    <mergeCell ref="B8:C8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U984"/>
  <sheetViews>
    <sheetView showGridLines="0" zoomScale="90" zoomScaleNormal="90" workbookViewId="0">
      <pane xSplit="4" ySplit="2" topLeftCell="AR3" activePane="bottomRight" state="frozen"/>
      <selection activeCell="G24" sqref="G24"/>
      <selection pane="topRight" activeCell="G24" sqref="G24"/>
      <selection pane="bottomLeft" activeCell="G24" sqref="G24"/>
      <selection pane="bottomRight" activeCell="AT20" sqref="AT20"/>
    </sheetView>
  </sheetViews>
  <sheetFormatPr defaultRowHeight="15"/>
  <cols>
    <col min="1" max="1" width="3.140625" customWidth="1"/>
    <col min="2" max="2" width="8.85546875" style="18"/>
    <col min="3" max="3" width="31.85546875" style="18" bestFit="1" customWidth="1"/>
    <col min="4" max="4" width="8.85546875" style="37" customWidth="1"/>
    <col min="5" max="5" width="10.28515625" style="18" hidden="1" customWidth="1"/>
    <col min="6" max="7" width="10.7109375" style="18" hidden="1" customWidth="1"/>
    <col min="8" max="8" width="9.28515625" style="18" hidden="1" customWidth="1"/>
    <col min="9" max="10" width="10" style="18" hidden="1" customWidth="1"/>
    <col min="11" max="11" width="9.42578125" style="18" hidden="1" customWidth="1"/>
    <col min="12" max="13" width="10.85546875" style="18" hidden="1" customWidth="1"/>
    <col min="14" max="14" width="9.140625" style="18" hidden="1" customWidth="1"/>
    <col min="15" max="19" width="10.5703125" style="18" hidden="1" customWidth="1"/>
    <col min="20" max="22" width="12.5703125" style="18" hidden="1" customWidth="1"/>
    <col min="23" max="23" width="9.42578125" style="18" hidden="1" customWidth="1"/>
    <col min="24" max="24" width="10" style="18" hidden="1" customWidth="1"/>
    <col min="25" max="25" width="9.42578125" style="18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hidden="1" customWidth="1"/>
    <col min="33" max="33" width="16.140625" hidden="1" customWidth="1"/>
    <col min="34" max="34" width="15.28515625" hidden="1" customWidth="1"/>
    <col min="35" max="35" width="12.85546875" hidden="1" customWidth="1"/>
    <col min="36" max="36" width="16.140625" hidden="1" customWidth="1"/>
    <col min="37" max="37" width="15.28515625" hidden="1" customWidth="1"/>
    <col min="38" max="38" width="12.85546875" hidden="1" customWidth="1"/>
    <col min="39" max="39" width="16.140625" hidden="1" customWidth="1"/>
    <col min="40" max="40" width="15.28515625" hidden="1" customWidth="1"/>
    <col min="41" max="41" width="12.85546875" hidden="1" customWidth="1"/>
    <col min="42" max="42" width="16.140625" hidden="1" customWidth="1"/>
    <col min="43" max="43" width="15.28515625" hidden="1" customWidth="1"/>
    <col min="44" max="44" width="12.85546875" customWidth="1"/>
    <col min="45" max="45" width="16.140625" customWidth="1"/>
    <col min="46" max="46" width="15.28515625" customWidth="1"/>
    <col min="47" max="47" width="13.85546875" bestFit="1" customWidth="1"/>
  </cols>
  <sheetData>
    <row r="1" spans="1:46">
      <c r="B1" s="372" t="s">
        <v>0</v>
      </c>
      <c r="C1" s="373" t="s">
        <v>2</v>
      </c>
      <c r="D1" s="372" t="s">
        <v>1</v>
      </c>
      <c r="E1" s="374">
        <v>42948</v>
      </c>
      <c r="F1" s="375"/>
      <c r="G1" s="376"/>
      <c r="H1" s="374">
        <v>42979</v>
      </c>
      <c r="I1" s="375"/>
      <c r="J1" s="376"/>
      <c r="K1" s="374">
        <v>43009</v>
      </c>
      <c r="L1" s="375"/>
      <c r="M1" s="376"/>
      <c r="N1" s="374">
        <v>43040</v>
      </c>
      <c r="O1" s="375"/>
      <c r="P1" s="376"/>
      <c r="Q1" s="377">
        <v>43070</v>
      </c>
      <c r="R1" s="377"/>
      <c r="S1" s="377"/>
      <c r="T1" s="377">
        <v>43101</v>
      </c>
      <c r="U1" s="377"/>
      <c r="V1" s="377"/>
      <c r="W1" s="377">
        <v>43132</v>
      </c>
      <c r="X1" s="377"/>
      <c r="Y1" s="377"/>
      <c r="Z1" s="377">
        <v>43160</v>
      </c>
      <c r="AA1" s="377"/>
      <c r="AB1" s="377"/>
      <c r="AC1" s="374">
        <v>43191</v>
      </c>
      <c r="AD1" s="375"/>
      <c r="AE1" s="376"/>
      <c r="AF1" s="374">
        <v>43221</v>
      </c>
      <c r="AG1" s="375"/>
      <c r="AH1" s="376"/>
      <c r="AI1" s="374">
        <v>43252</v>
      </c>
      <c r="AJ1" s="375"/>
      <c r="AK1" s="376"/>
      <c r="AL1" s="374">
        <v>43282</v>
      </c>
      <c r="AM1" s="375"/>
      <c r="AN1" s="376"/>
      <c r="AO1" s="374">
        <v>43313</v>
      </c>
      <c r="AP1" s="375"/>
      <c r="AQ1" s="376"/>
      <c r="AR1" s="374">
        <v>43344</v>
      </c>
      <c r="AS1" s="375"/>
      <c r="AT1" s="376"/>
    </row>
    <row r="2" spans="1:46">
      <c r="B2" s="372"/>
      <c r="C2" s="373"/>
      <c r="D2" s="372"/>
      <c r="E2" s="83" t="s">
        <v>923</v>
      </c>
      <c r="F2" s="83" t="s">
        <v>922</v>
      </c>
      <c r="G2" s="84">
        <v>0.25</v>
      </c>
      <c r="H2" s="83" t="s">
        <v>923</v>
      </c>
      <c r="I2" s="83" t="s">
        <v>922</v>
      </c>
      <c r="J2" s="84">
        <v>0.25</v>
      </c>
      <c r="K2" s="83" t="s">
        <v>923</v>
      </c>
      <c r="L2" s="83" t="s">
        <v>922</v>
      </c>
      <c r="M2" s="84">
        <v>0.25</v>
      </c>
      <c r="N2" s="83" t="s">
        <v>923</v>
      </c>
      <c r="O2" s="83" t="s">
        <v>922</v>
      </c>
      <c r="P2" s="84">
        <v>0.25</v>
      </c>
      <c r="Q2" s="83" t="s">
        <v>923</v>
      </c>
      <c r="R2" s="83" t="s">
        <v>922</v>
      </c>
      <c r="S2" s="84">
        <v>0.25</v>
      </c>
      <c r="T2" s="83" t="s">
        <v>923</v>
      </c>
      <c r="U2" s="83" t="s">
        <v>922</v>
      </c>
      <c r="V2" s="84">
        <v>0.25</v>
      </c>
      <c r="W2" s="83" t="s">
        <v>923</v>
      </c>
      <c r="X2" s="83" t="s">
        <v>922</v>
      </c>
      <c r="Y2" s="84">
        <v>0.25</v>
      </c>
      <c r="Z2" s="178" t="s">
        <v>923</v>
      </c>
      <c r="AA2" s="178" t="s">
        <v>922</v>
      </c>
      <c r="AB2" s="84">
        <v>0.25</v>
      </c>
      <c r="AC2" s="189" t="s">
        <v>923</v>
      </c>
      <c r="AD2" s="189" t="s">
        <v>922</v>
      </c>
      <c r="AE2" s="84">
        <v>0.25</v>
      </c>
      <c r="AF2" s="221" t="s">
        <v>923</v>
      </c>
      <c r="AG2" s="221" t="s">
        <v>922</v>
      </c>
      <c r="AH2" s="84">
        <v>0.25</v>
      </c>
      <c r="AI2" s="227" t="s">
        <v>923</v>
      </c>
      <c r="AJ2" s="227" t="s">
        <v>922</v>
      </c>
      <c r="AK2" s="84">
        <v>0.25</v>
      </c>
      <c r="AL2" s="253" t="s">
        <v>923</v>
      </c>
      <c r="AM2" s="253" t="s">
        <v>922</v>
      </c>
      <c r="AN2" s="84">
        <v>0.25</v>
      </c>
      <c r="AO2" s="347" t="s">
        <v>923</v>
      </c>
      <c r="AP2" s="347" t="s">
        <v>922</v>
      </c>
      <c r="AQ2" s="84">
        <v>0.25</v>
      </c>
      <c r="AR2" s="350" t="s">
        <v>923</v>
      </c>
      <c r="AS2" s="350" t="s">
        <v>922</v>
      </c>
      <c r="AT2" s="84">
        <v>0.25</v>
      </c>
    </row>
    <row r="3" spans="1:46">
      <c r="A3" s="130"/>
      <c r="B3" s="42" t="s">
        <v>263</v>
      </c>
      <c r="C3" s="461" t="s">
        <v>3180</v>
      </c>
      <c r="D3" s="462" t="s">
        <v>5</v>
      </c>
      <c r="E3" s="44">
        <v>47</v>
      </c>
      <c r="F3" s="44">
        <v>4035</v>
      </c>
      <c r="G3" s="59">
        <f t="shared" ref="G3:G66" si="0">F3*25%</f>
        <v>1008.75</v>
      </c>
      <c r="H3" s="43"/>
      <c r="I3" s="43"/>
      <c r="J3" s="59">
        <f t="shared" ref="J3:J66" si="1">I3*25%</f>
        <v>0</v>
      </c>
      <c r="K3" s="43">
        <v>91</v>
      </c>
      <c r="L3" s="43">
        <v>9655</v>
      </c>
      <c r="M3" s="59">
        <f t="shared" ref="M3:M66" si="2">L3*25%</f>
        <v>2413.75</v>
      </c>
      <c r="N3" s="43"/>
      <c r="O3" s="43">
        <v>9120</v>
      </c>
      <c r="P3" s="59">
        <f t="shared" ref="P3:P66" si="3">O3*25%</f>
        <v>2280</v>
      </c>
      <c r="Q3" s="58">
        <v>12</v>
      </c>
      <c r="R3" s="58">
        <v>1670</v>
      </c>
      <c r="S3" s="59">
        <f>R3*25%</f>
        <v>417.5</v>
      </c>
      <c r="T3" s="58">
        <v>34</v>
      </c>
      <c r="U3" s="103">
        <v>3380</v>
      </c>
      <c r="V3" s="59">
        <f>U3*25%</f>
        <v>845</v>
      </c>
      <c r="W3" s="103">
        <v>0</v>
      </c>
      <c r="X3" s="103">
        <v>350</v>
      </c>
      <c r="Y3" s="59">
        <f>X3*25%</f>
        <v>87.5</v>
      </c>
      <c r="Z3" s="103">
        <v>0</v>
      </c>
      <c r="AA3" s="103">
        <v>0</v>
      </c>
      <c r="AB3" s="59">
        <f>AA3*25%</f>
        <v>0</v>
      </c>
      <c r="AC3" s="58">
        <v>0</v>
      </c>
      <c r="AD3" s="103">
        <v>0</v>
      </c>
      <c r="AE3" s="59">
        <f>AD3*25%</f>
        <v>0</v>
      </c>
      <c r="AF3" s="103">
        <v>0</v>
      </c>
      <c r="AG3" s="103">
        <v>0</v>
      </c>
      <c r="AH3" s="220">
        <f>AG3*25%</f>
        <v>0</v>
      </c>
      <c r="AI3" s="103">
        <v>0</v>
      </c>
      <c r="AJ3" s="103">
        <v>0</v>
      </c>
      <c r="AK3" s="220">
        <f>AJ3*25%</f>
        <v>0</v>
      </c>
      <c r="AL3" s="103">
        <v>0</v>
      </c>
      <c r="AM3" s="103">
        <v>0</v>
      </c>
      <c r="AN3" s="220">
        <f>AM3*25%</f>
        <v>0</v>
      </c>
      <c r="AO3" s="275">
        <v>0</v>
      </c>
      <c r="AP3" s="275">
        <v>0</v>
      </c>
      <c r="AQ3" s="220">
        <f>AP3*25%</f>
        <v>0</v>
      </c>
      <c r="AR3" s="226">
        <v>0</v>
      </c>
      <c r="AS3" s="226">
        <v>0</v>
      </c>
      <c r="AT3" s="220">
        <f>AS3*25%</f>
        <v>0</v>
      </c>
    </row>
    <row r="4" spans="1:46">
      <c r="A4" s="130"/>
      <c r="B4" s="42" t="s">
        <v>266</v>
      </c>
      <c r="C4" s="461" t="s">
        <v>3180</v>
      </c>
      <c r="D4" s="462" t="s">
        <v>5</v>
      </c>
      <c r="E4" s="44">
        <v>46</v>
      </c>
      <c r="F4" s="44">
        <v>3445</v>
      </c>
      <c r="G4" s="59">
        <f t="shared" si="0"/>
        <v>861.25</v>
      </c>
      <c r="H4" s="46"/>
      <c r="I4" s="46"/>
      <c r="J4" s="59">
        <f t="shared" si="1"/>
        <v>0</v>
      </c>
      <c r="K4" s="46">
        <v>101</v>
      </c>
      <c r="L4" s="43">
        <v>11385</v>
      </c>
      <c r="M4" s="59">
        <f t="shared" si="2"/>
        <v>2846.25</v>
      </c>
      <c r="N4" s="43"/>
      <c r="O4" s="43">
        <v>10490</v>
      </c>
      <c r="P4" s="59">
        <f t="shared" si="3"/>
        <v>2622.5</v>
      </c>
      <c r="Q4" s="58">
        <v>177</v>
      </c>
      <c r="R4" s="58">
        <v>23790</v>
      </c>
      <c r="S4" s="59">
        <f t="shared" ref="S4:S66" si="4">R4*25%</f>
        <v>5947.5</v>
      </c>
      <c r="T4" s="58">
        <v>170</v>
      </c>
      <c r="U4" s="103">
        <v>20520</v>
      </c>
      <c r="V4" s="59">
        <f t="shared" ref="V4:V67" si="5">U4*25%</f>
        <v>5130</v>
      </c>
      <c r="W4" s="103">
        <v>220</v>
      </c>
      <c r="X4" s="103">
        <v>24335</v>
      </c>
      <c r="Y4" s="59">
        <f t="shared" ref="Y4:Y67" si="6">X4*25%</f>
        <v>6083.75</v>
      </c>
      <c r="Z4" s="103">
        <v>135</v>
      </c>
      <c r="AA4" s="103">
        <v>15365</v>
      </c>
      <c r="AB4" s="59">
        <f t="shared" ref="AB4:AB67" si="7">AA4*25%</f>
        <v>3841.25</v>
      </c>
      <c r="AC4" s="58">
        <v>0</v>
      </c>
      <c r="AD4" s="103">
        <v>0</v>
      </c>
      <c r="AE4" s="59">
        <f t="shared" ref="AE4:AE67" si="8">AD4*25%</f>
        <v>0</v>
      </c>
      <c r="AF4" s="103">
        <v>0</v>
      </c>
      <c r="AG4" s="103">
        <v>0</v>
      </c>
      <c r="AH4" s="220">
        <f t="shared" ref="AH4:AH67" si="9">AG4*25%</f>
        <v>0</v>
      </c>
      <c r="AI4" s="103">
        <v>0</v>
      </c>
      <c r="AJ4" s="103">
        <v>0</v>
      </c>
      <c r="AK4" s="220">
        <f t="shared" ref="AK4:AK67" si="10">AJ4*25%</f>
        <v>0</v>
      </c>
      <c r="AL4" s="103">
        <v>0</v>
      </c>
      <c r="AM4" s="103">
        <v>0</v>
      </c>
      <c r="AN4" s="220">
        <f t="shared" ref="AN4:AN67" si="11">AM4*25%</f>
        <v>0</v>
      </c>
      <c r="AO4" s="275">
        <v>0</v>
      </c>
      <c r="AP4" s="275">
        <v>0</v>
      </c>
      <c r="AQ4" s="220">
        <f t="shared" ref="AQ4:AQ67" si="12">AP4*25%</f>
        <v>0</v>
      </c>
      <c r="AR4" s="226">
        <v>0</v>
      </c>
      <c r="AS4" s="226">
        <v>0</v>
      </c>
      <c r="AT4" s="220">
        <f t="shared" ref="AT4:AT67" si="13">AS4*25%</f>
        <v>0</v>
      </c>
    </row>
    <row r="5" spans="1:46">
      <c r="A5" s="130"/>
      <c r="B5" s="42" t="s">
        <v>268</v>
      </c>
      <c r="C5" s="461" t="s">
        <v>269</v>
      </c>
      <c r="D5" s="462" t="s">
        <v>5</v>
      </c>
      <c r="E5" s="45">
        <v>56</v>
      </c>
      <c r="F5" s="44">
        <v>5515</v>
      </c>
      <c r="G5" s="59">
        <f t="shared" si="0"/>
        <v>1378.75</v>
      </c>
      <c r="H5" s="46"/>
      <c r="I5" s="46"/>
      <c r="J5" s="59">
        <f t="shared" si="1"/>
        <v>0</v>
      </c>
      <c r="K5" s="46">
        <v>118</v>
      </c>
      <c r="L5" s="43">
        <v>12390</v>
      </c>
      <c r="M5" s="59">
        <f t="shared" si="2"/>
        <v>3097.5</v>
      </c>
      <c r="N5" s="43"/>
      <c r="O5" s="43">
        <v>15020</v>
      </c>
      <c r="P5" s="59">
        <f t="shared" si="3"/>
        <v>3755</v>
      </c>
      <c r="Q5" s="58">
        <v>149</v>
      </c>
      <c r="R5" s="58">
        <v>16235</v>
      </c>
      <c r="S5" s="59">
        <f t="shared" si="4"/>
        <v>4058.75</v>
      </c>
      <c r="T5" s="58">
        <v>179</v>
      </c>
      <c r="U5" s="103">
        <v>18940</v>
      </c>
      <c r="V5" s="59">
        <f t="shared" si="5"/>
        <v>4735</v>
      </c>
      <c r="W5" s="103">
        <v>185</v>
      </c>
      <c r="X5" s="103">
        <v>19580</v>
      </c>
      <c r="Y5" s="59">
        <f t="shared" si="6"/>
        <v>4895</v>
      </c>
      <c r="Z5" s="103">
        <v>204</v>
      </c>
      <c r="AA5" s="103">
        <v>21475</v>
      </c>
      <c r="AB5" s="59">
        <f t="shared" si="7"/>
        <v>5368.75</v>
      </c>
      <c r="AC5" s="58">
        <v>159</v>
      </c>
      <c r="AD5" s="103">
        <v>16900</v>
      </c>
      <c r="AE5" s="59">
        <f t="shared" si="8"/>
        <v>4225</v>
      </c>
      <c r="AF5" s="103">
        <v>180</v>
      </c>
      <c r="AG5" s="103">
        <v>19205</v>
      </c>
      <c r="AH5" s="220">
        <f t="shared" si="9"/>
        <v>4801.25</v>
      </c>
      <c r="AI5" s="103">
        <v>168</v>
      </c>
      <c r="AJ5" s="103">
        <v>17375</v>
      </c>
      <c r="AK5" s="220">
        <f t="shared" si="10"/>
        <v>4343.75</v>
      </c>
      <c r="AL5" s="103">
        <v>196</v>
      </c>
      <c r="AM5" s="103">
        <v>18950</v>
      </c>
      <c r="AN5" s="220">
        <f t="shared" si="11"/>
        <v>4737.5</v>
      </c>
      <c r="AO5" s="275">
        <v>234</v>
      </c>
      <c r="AP5" s="275">
        <v>24955</v>
      </c>
      <c r="AQ5" s="220">
        <f t="shared" si="12"/>
        <v>6238.75</v>
      </c>
      <c r="AR5" s="226">
        <v>230</v>
      </c>
      <c r="AS5" s="226">
        <v>24790</v>
      </c>
      <c r="AT5" s="220">
        <f t="shared" si="13"/>
        <v>6197.5</v>
      </c>
    </row>
    <row r="6" spans="1:46">
      <c r="A6" s="130"/>
      <c r="B6" s="42" t="s">
        <v>270</v>
      </c>
      <c r="C6" s="461" t="s">
        <v>271</v>
      </c>
      <c r="D6" s="45" t="s">
        <v>84</v>
      </c>
      <c r="E6" s="45">
        <v>20</v>
      </c>
      <c r="F6" s="44">
        <v>1915</v>
      </c>
      <c r="G6" s="59">
        <f t="shared" si="0"/>
        <v>478.75</v>
      </c>
      <c r="H6" s="46">
        <v>44</v>
      </c>
      <c r="I6" s="46">
        <v>3625</v>
      </c>
      <c r="J6" s="59">
        <f t="shared" si="1"/>
        <v>906.25</v>
      </c>
      <c r="K6" s="46">
        <v>45</v>
      </c>
      <c r="L6" s="43">
        <v>3920</v>
      </c>
      <c r="M6" s="59">
        <f t="shared" si="2"/>
        <v>980</v>
      </c>
      <c r="N6" s="43"/>
      <c r="O6" s="43">
        <v>4005</v>
      </c>
      <c r="P6" s="59">
        <f t="shared" si="3"/>
        <v>1001.25</v>
      </c>
      <c r="Q6" s="58">
        <v>70</v>
      </c>
      <c r="R6" s="58">
        <v>6645</v>
      </c>
      <c r="S6" s="59">
        <f t="shared" si="4"/>
        <v>1661.25</v>
      </c>
      <c r="T6" s="58">
        <v>61</v>
      </c>
      <c r="U6" s="103">
        <v>6175</v>
      </c>
      <c r="V6" s="59">
        <f t="shared" si="5"/>
        <v>1543.75</v>
      </c>
      <c r="W6" s="103">
        <v>16</v>
      </c>
      <c r="X6" s="103">
        <v>5655</v>
      </c>
      <c r="Y6" s="59">
        <f t="shared" si="6"/>
        <v>1413.75</v>
      </c>
      <c r="Z6" s="103">
        <v>67</v>
      </c>
      <c r="AA6" s="103">
        <v>6580</v>
      </c>
      <c r="AB6" s="59">
        <f t="shared" si="7"/>
        <v>1645</v>
      </c>
      <c r="AC6" s="58">
        <v>64</v>
      </c>
      <c r="AD6" s="103">
        <v>5630</v>
      </c>
      <c r="AE6" s="59">
        <f t="shared" si="8"/>
        <v>1407.5</v>
      </c>
      <c r="AF6" s="103">
        <v>73</v>
      </c>
      <c r="AG6" s="103">
        <v>5945</v>
      </c>
      <c r="AH6" s="220">
        <f t="shared" si="9"/>
        <v>1486.25</v>
      </c>
      <c r="AI6" s="103">
        <v>65</v>
      </c>
      <c r="AJ6" s="103">
        <v>5025</v>
      </c>
      <c r="AK6" s="220">
        <f t="shared" si="10"/>
        <v>1256.25</v>
      </c>
      <c r="AL6" s="103">
        <v>110</v>
      </c>
      <c r="AM6" s="103">
        <v>8635</v>
      </c>
      <c r="AN6" s="220">
        <f t="shared" si="11"/>
        <v>2158.75</v>
      </c>
      <c r="AO6" s="275">
        <v>87</v>
      </c>
      <c r="AP6" s="275">
        <v>7580</v>
      </c>
      <c r="AQ6" s="220">
        <f t="shared" si="12"/>
        <v>1895</v>
      </c>
      <c r="AR6" s="226">
        <v>91</v>
      </c>
      <c r="AS6" s="226">
        <v>7270</v>
      </c>
      <c r="AT6" s="220">
        <f t="shared" si="13"/>
        <v>1817.5</v>
      </c>
    </row>
    <row r="7" spans="1:46">
      <c r="A7" s="130"/>
      <c r="B7" s="42" t="s">
        <v>272</v>
      </c>
      <c r="C7" s="461" t="s">
        <v>3180</v>
      </c>
      <c r="D7" s="462" t="s">
        <v>5</v>
      </c>
      <c r="E7" s="45">
        <v>44</v>
      </c>
      <c r="F7" s="44">
        <v>5955</v>
      </c>
      <c r="G7" s="59">
        <f t="shared" si="0"/>
        <v>1488.75</v>
      </c>
      <c r="H7" s="46"/>
      <c r="I7" s="46"/>
      <c r="J7" s="59">
        <f t="shared" si="1"/>
        <v>0</v>
      </c>
      <c r="K7" s="46">
        <v>70</v>
      </c>
      <c r="L7" s="43">
        <v>8090</v>
      </c>
      <c r="M7" s="59">
        <f t="shared" si="2"/>
        <v>2022.5</v>
      </c>
      <c r="N7" s="43"/>
      <c r="O7" s="43">
        <v>5660</v>
      </c>
      <c r="P7" s="59">
        <f t="shared" si="3"/>
        <v>1415</v>
      </c>
      <c r="Q7" s="58">
        <v>37</v>
      </c>
      <c r="R7" s="58">
        <v>4475</v>
      </c>
      <c r="S7" s="59">
        <f t="shared" si="4"/>
        <v>1118.75</v>
      </c>
      <c r="T7" s="58">
        <v>19</v>
      </c>
      <c r="U7" s="103">
        <v>2980</v>
      </c>
      <c r="V7" s="59">
        <f t="shared" si="5"/>
        <v>745</v>
      </c>
      <c r="W7" s="103">
        <v>3</v>
      </c>
      <c r="X7" s="103">
        <v>2315</v>
      </c>
      <c r="Y7" s="59">
        <f t="shared" si="6"/>
        <v>578.75</v>
      </c>
      <c r="Z7" s="103">
        <v>16</v>
      </c>
      <c r="AA7" s="103">
        <v>1590</v>
      </c>
      <c r="AB7" s="59">
        <f>AA7*25%</f>
        <v>397.5</v>
      </c>
      <c r="AC7" s="58">
        <v>14</v>
      </c>
      <c r="AD7" s="103">
        <v>1975</v>
      </c>
      <c r="AE7" s="59">
        <f t="shared" si="8"/>
        <v>493.75</v>
      </c>
      <c r="AF7" s="103">
        <v>12</v>
      </c>
      <c r="AG7" s="103">
        <v>945</v>
      </c>
      <c r="AH7" s="220">
        <f t="shared" si="9"/>
        <v>236.25</v>
      </c>
      <c r="AI7" s="103">
        <v>0</v>
      </c>
      <c r="AJ7" s="103">
        <v>0</v>
      </c>
      <c r="AK7" s="220">
        <f t="shared" si="10"/>
        <v>0</v>
      </c>
      <c r="AL7" s="103">
        <v>0</v>
      </c>
      <c r="AM7" s="103">
        <v>0</v>
      </c>
      <c r="AN7" s="220">
        <f t="shared" si="11"/>
        <v>0</v>
      </c>
      <c r="AO7" s="275">
        <v>0</v>
      </c>
      <c r="AP7" s="275">
        <v>0</v>
      </c>
      <c r="AQ7" s="220">
        <f t="shared" si="12"/>
        <v>0</v>
      </c>
      <c r="AR7" s="226">
        <v>0</v>
      </c>
      <c r="AS7" s="226">
        <v>0</v>
      </c>
      <c r="AT7" s="220">
        <f t="shared" si="13"/>
        <v>0</v>
      </c>
    </row>
    <row r="8" spans="1:46">
      <c r="A8" s="130"/>
      <c r="B8" s="42" t="s">
        <v>274</v>
      </c>
      <c r="C8" s="461" t="s">
        <v>3180</v>
      </c>
      <c r="D8" s="462" t="s">
        <v>5</v>
      </c>
      <c r="E8" s="45">
        <v>17</v>
      </c>
      <c r="F8" s="44">
        <v>1800</v>
      </c>
      <c r="G8" s="59">
        <f t="shared" si="0"/>
        <v>450</v>
      </c>
      <c r="H8" s="46"/>
      <c r="I8" s="46"/>
      <c r="J8" s="59">
        <f t="shared" si="1"/>
        <v>0</v>
      </c>
      <c r="K8" s="46">
        <v>59</v>
      </c>
      <c r="L8" s="43">
        <v>5160</v>
      </c>
      <c r="M8" s="59">
        <f t="shared" si="2"/>
        <v>1290</v>
      </c>
      <c r="N8" s="43"/>
      <c r="O8" s="43">
        <v>7730</v>
      </c>
      <c r="P8" s="59">
        <f t="shared" si="3"/>
        <v>1932.5</v>
      </c>
      <c r="Q8" s="58">
        <v>82</v>
      </c>
      <c r="R8" s="58">
        <v>7305</v>
      </c>
      <c r="S8" s="59">
        <f t="shared" si="4"/>
        <v>1826.25</v>
      </c>
      <c r="T8" s="58">
        <v>87</v>
      </c>
      <c r="U8" s="103">
        <v>7245</v>
      </c>
      <c r="V8" s="59">
        <f t="shared" si="5"/>
        <v>1811.25</v>
      </c>
      <c r="W8" s="103">
        <v>54</v>
      </c>
      <c r="X8" s="103">
        <v>4485</v>
      </c>
      <c r="Y8" s="59">
        <f t="shared" si="6"/>
        <v>1121.25</v>
      </c>
      <c r="Z8" s="103">
        <v>0</v>
      </c>
      <c r="AA8" s="103">
        <v>0</v>
      </c>
      <c r="AB8" s="59">
        <f t="shared" si="7"/>
        <v>0</v>
      </c>
      <c r="AC8" s="58">
        <v>0</v>
      </c>
      <c r="AD8" s="103">
        <v>0</v>
      </c>
      <c r="AE8" s="59">
        <f t="shared" si="8"/>
        <v>0</v>
      </c>
      <c r="AF8" s="103">
        <v>0</v>
      </c>
      <c r="AG8" s="103">
        <v>0</v>
      </c>
      <c r="AH8" s="220">
        <f t="shared" si="9"/>
        <v>0</v>
      </c>
      <c r="AI8" s="103">
        <v>0</v>
      </c>
      <c r="AJ8" s="103">
        <v>0</v>
      </c>
      <c r="AK8" s="220">
        <f t="shared" si="10"/>
        <v>0</v>
      </c>
      <c r="AL8" s="103">
        <v>0</v>
      </c>
      <c r="AM8" s="103">
        <v>0</v>
      </c>
      <c r="AN8" s="220">
        <f t="shared" si="11"/>
        <v>0</v>
      </c>
      <c r="AO8" s="275">
        <v>0</v>
      </c>
      <c r="AP8" s="275">
        <v>0</v>
      </c>
      <c r="AQ8" s="220">
        <f t="shared" si="12"/>
        <v>0</v>
      </c>
      <c r="AR8" s="226">
        <v>0</v>
      </c>
      <c r="AS8" s="226">
        <v>0</v>
      </c>
      <c r="AT8" s="220">
        <f t="shared" si="13"/>
        <v>0</v>
      </c>
    </row>
    <row r="9" spans="1:46">
      <c r="A9" s="130"/>
      <c r="B9" s="42" t="s">
        <v>276</v>
      </c>
      <c r="C9" s="461" t="s">
        <v>277</v>
      </c>
      <c r="D9" s="45" t="s">
        <v>14</v>
      </c>
      <c r="E9" s="45">
        <v>59</v>
      </c>
      <c r="F9" s="44">
        <v>5735</v>
      </c>
      <c r="G9" s="59">
        <f t="shared" si="0"/>
        <v>1433.75</v>
      </c>
      <c r="H9" s="46">
        <v>64</v>
      </c>
      <c r="I9" s="46">
        <v>5735</v>
      </c>
      <c r="J9" s="59">
        <f t="shared" si="1"/>
        <v>1433.75</v>
      </c>
      <c r="K9" s="46">
        <v>97</v>
      </c>
      <c r="L9" s="43">
        <v>9795</v>
      </c>
      <c r="M9" s="59">
        <f t="shared" si="2"/>
        <v>2448.75</v>
      </c>
      <c r="N9" s="43"/>
      <c r="O9" s="43">
        <v>9565</v>
      </c>
      <c r="P9" s="59">
        <f t="shared" si="3"/>
        <v>2391.25</v>
      </c>
      <c r="Q9" s="58">
        <v>104</v>
      </c>
      <c r="R9" s="58">
        <v>10605</v>
      </c>
      <c r="S9" s="59">
        <f t="shared" si="4"/>
        <v>2651.25</v>
      </c>
      <c r="T9" s="58">
        <v>107</v>
      </c>
      <c r="U9" s="103">
        <v>11545</v>
      </c>
      <c r="V9" s="59">
        <f t="shared" si="5"/>
        <v>2886.25</v>
      </c>
      <c r="W9" s="103">
        <v>130</v>
      </c>
      <c r="X9" s="103">
        <v>13620</v>
      </c>
      <c r="Y9" s="59">
        <f t="shared" si="6"/>
        <v>3405</v>
      </c>
      <c r="Z9" s="103">
        <v>136</v>
      </c>
      <c r="AA9" s="103">
        <v>12690</v>
      </c>
      <c r="AB9" s="59">
        <f t="shared" si="7"/>
        <v>3172.5</v>
      </c>
      <c r="AC9" s="58">
        <v>113</v>
      </c>
      <c r="AD9" s="103">
        <v>10925</v>
      </c>
      <c r="AE9" s="59">
        <f t="shared" si="8"/>
        <v>2731.25</v>
      </c>
      <c r="AF9" s="103">
        <v>137</v>
      </c>
      <c r="AG9" s="103">
        <v>13055</v>
      </c>
      <c r="AH9" s="220">
        <f t="shared" si="9"/>
        <v>3263.75</v>
      </c>
      <c r="AI9" s="103">
        <v>141</v>
      </c>
      <c r="AJ9" s="103">
        <v>14900</v>
      </c>
      <c r="AK9" s="220">
        <f t="shared" si="10"/>
        <v>3725</v>
      </c>
      <c r="AL9" s="103">
        <v>174</v>
      </c>
      <c r="AM9" s="103">
        <v>17845</v>
      </c>
      <c r="AN9" s="220">
        <f t="shared" si="11"/>
        <v>4461.25</v>
      </c>
      <c r="AO9" s="275">
        <v>195</v>
      </c>
      <c r="AP9" s="275">
        <v>18285</v>
      </c>
      <c r="AQ9" s="220">
        <f t="shared" si="12"/>
        <v>4571.25</v>
      </c>
      <c r="AR9" s="226">
        <v>178</v>
      </c>
      <c r="AS9" s="226">
        <v>18425</v>
      </c>
      <c r="AT9" s="220">
        <f t="shared" si="13"/>
        <v>4606.25</v>
      </c>
    </row>
    <row r="10" spans="1:46">
      <c r="A10" s="131"/>
      <c r="B10" s="42" t="s">
        <v>278</v>
      </c>
      <c r="C10" s="461" t="s">
        <v>279</v>
      </c>
      <c r="D10" s="45" t="s">
        <v>259</v>
      </c>
      <c r="E10" s="44">
        <v>5</v>
      </c>
      <c r="F10" s="44">
        <v>500</v>
      </c>
      <c r="G10" s="59">
        <f t="shared" si="0"/>
        <v>125</v>
      </c>
      <c r="H10" s="46">
        <v>13</v>
      </c>
      <c r="I10" s="46">
        <v>1665</v>
      </c>
      <c r="J10" s="59">
        <f t="shared" si="1"/>
        <v>416.25</v>
      </c>
      <c r="K10" s="46">
        <v>6</v>
      </c>
      <c r="L10" s="43">
        <v>665</v>
      </c>
      <c r="M10" s="59">
        <f t="shared" si="2"/>
        <v>166.25</v>
      </c>
      <c r="N10" s="43"/>
      <c r="O10" s="43">
        <v>1650</v>
      </c>
      <c r="P10" s="59">
        <f t="shared" si="3"/>
        <v>412.5</v>
      </c>
      <c r="Q10" s="58">
        <v>15</v>
      </c>
      <c r="R10" s="58">
        <v>1985</v>
      </c>
      <c r="S10" s="59">
        <f t="shared" si="4"/>
        <v>496.25</v>
      </c>
      <c r="T10" s="58">
        <v>20</v>
      </c>
      <c r="U10" s="103">
        <v>2425</v>
      </c>
      <c r="V10" s="59">
        <f t="shared" si="5"/>
        <v>606.25</v>
      </c>
      <c r="W10" s="103">
        <v>8</v>
      </c>
      <c r="X10" s="103">
        <v>785</v>
      </c>
      <c r="Y10" s="59">
        <f t="shared" si="6"/>
        <v>196.25</v>
      </c>
      <c r="Z10" s="103">
        <v>12</v>
      </c>
      <c r="AA10" s="103">
        <v>925</v>
      </c>
      <c r="AB10" s="59">
        <f t="shared" si="7"/>
        <v>231.25</v>
      </c>
      <c r="AC10" s="58">
        <v>9</v>
      </c>
      <c r="AD10" s="103">
        <v>1000</v>
      </c>
      <c r="AE10" s="59">
        <f t="shared" si="8"/>
        <v>250</v>
      </c>
      <c r="AF10" s="103">
        <v>14</v>
      </c>
      <c r="AG10" s="103">
        <v>1830</v>
      </c>
      <c r="AH10" s="220">
        <f t="shared" si="9"/>
        <v>457.5</v>
      </c>
      <c r="AI10" s="103">
        <v>18</v>
      </c>
      <c r="AJ10" s="103">
        <v>2425</v>
      </c>
      <c r="AK10" s="220">
        <f t="shared" si="10"/>
        <v>606.25</v>
      </c>
      <c r="AL10" s="103">
        <v>29</v>
      </c>
      <c r="AM10" s="103">
        <v>3495</v>
      </c>
      <c r="AN10" s="220">
        <f t="shared" si="11"/>
        <v>873.75</v>
      </c>
      <c r="AO10" s="275">
        <v>15</v>
      </c>
      <c r="AP10" s="275">
        <v>1845</v>
      </c>
      <c r="AQ10" s="220">
        <f t="shared" si="12"/>
        <v>461.25</v>
      </c>
      <c r="AR10" s="226">
        <v>21</v>
      </c>
      <c r="AS10" s="226">
        <v>2210</v>
      </c>
      <c r="AT10" s="220">
        <f t="shared" si="13"/>
        <v>552.5</v>
      </c>
    </row>
    <row r="11" spans="1:46">
      <c r="A11" s="131"/>
      <c r="B11" s="42" t="s">
        <v>280</v>
      </c>
      <c r="C11" s="464" t="s">
        <v>281</v>
      </c>
      <c r="D11" s="462" t="s">
        <v>5</v>
      </c>
      <c r="E11" s="44">
        <v>8</v>
      </c>
      <c r="F11" s="44">
        <v>690</v>
      </c>
      <c r="G11" s="59">
        <f t="shared" si="0"/>
        <v>172.5</v>
      </c>
      <c r="H11" s="46"/>
      <c r="I11" s="46"/>
      <c r="J11" s="59">
        <f t="shared" si="1"/>
        <v>0</v>
      </c>
      <c r="K11" s="46">
        <v>20</v>
      </c>
      <c r="L11" s="43">
        <v>1515</v>
      </c>
      <c r="M11" s="59">
        <f t="shared" si="2"/>
        <v>378.75</v>
      </c>
      <c r="N11" s="43"/>
      <c r="O11" s="43">
        <v>2020</v>
      </c>
      <c r="P11" s="59">
        <f t="shared" si="3"/>
        <v>505</v>
      </c>
      <c r="Q11" s="58">
        <v>17</v>
      </c>
      <c r="R11" s="58">
        <v>1375</v>
      </c>
      <c r="S11" s="59">
        <f t="shared" si="4"/>
        <v>343.75</v>
      </c>
      <c r="T11" s="58">
        <v>33</v>
      </c>
      <c r="U11" s="103">
        <v>2850</v>
      </c>
      <c r="V11" s="59">
        <f t="shared" si="5"/>
        <v>712.5</v>
      </c>
      <c r="W11" s="103">
        <v>27</v>
      </c>
      <c r="X11" s="103">
        <v>2815</v>
      </c>
      <c r="Y11" s="59">
        <f t="shared" si="6"/>
        <v>703.75</v>
      </c>
      <c r="Z11" s="103">
        <v>29</v>
      </c>
      <c r="AA11" s="103">
        <v>3155</v>
      </c>
      <c r="AB11" s="59">
        <f t="shared" si="7"/>
        <v>788.75</v>
      </c>
      <c r="AC11" s="58">
        <v>43</v>
      </c>
      <c r="AD11" s="103">
        <v>4440</v>
      </c>
      <c r="AE11" s="59">
        <f t="shared" si="8"/>
        <v>1110</v>
      </c>
      <c r="AF11" s="103">
        <v>28</v>
      </c>
      <c r="AG11" s="103">
        <v>2555</v>
      </c>
      <c r="AH11" s="220">
        <f t="shared" si="9"/>
        <v>638.75</v>
      </c>
      <c r="AI11" s="103">
        <v>30</v>
      </c>
      <c r="AJ11" s="103">
        <v>3360</v>
      </c>
      <c r="AK11" s="220">
        <f t="shared" si="10"/>
        <v>840</v>
      </c>
      <c r="AL11" s="103">
        <v>25</v>
      </c>
      <c r="AM11" s="103">
        <v>2490</v>
      </c>
      <c r="AN11" s="220">
        <f t="shared" si="11"/>
        <v>622.5</v>
      </c>
      <c r="AO11" s="275">
        <v>37</v>
      </c>
      <c r="AP11" s="275">
        <v>4350</v>
      </c>
      <c r="AQ11" s="220">
        <f t="shared" si="12"/>
        <v>1087.5</v>
      </c>
      <c r="AR11" s="226">
        <v>32</v>
      </c>
      <c r="AS11" s="226">
        <v>4065</v>
      </c>
      <c r="AT11" s="220">
        <f t="shared" si="13"/>
        <v>1016.25</v>
      </c>
    </row>
    <row r="12" spans="1:46">
      <c r="A12" s="131"/>
      <c r="B12" s="42" t="s">
        <v>282</v>
      </c>
      <c r="C12" s="342" t="s">
        <v>283</v>
      </c>
      <c r="D12" s="462" t="s">
        <v>284</v>
      </c>
      <c r="E12" s="44">
        <v>11</v>
      </c>
      <c r="F12" s="44">
        <v>740</v>
      </c>
      <c r="G12" s="59">
        <f t="shared" si="0"/>
        <v>185</v>
      </c>
      <c r="H12" s="46">
        <v>14</v>
      </c>
      <c r="I12" s="46">
        <v>1190</v>
      </c>
      <c r="J12" s="59">
        <f t="shared" si="1"/>
        <v>297.5</v>
      </c>
      <c r="K12" s="46">
        <v>10</v>
      </c>
      <c r="L12" s="43">
        <v>875</v>
      </c>
      <c r="M12" s="59">
        <f t="shared" si="2"/>
        <v>218.75</v>
      </c>
      <c r="N12" s="43"/>
      <c r="O12" s="43">
        <v>1180</v>
      </c>
      <c r="P12" s="59">
        <f t="shared" si="3"/>
        <v>295</v>
      </c>
      <c r="Q12" s="58">
        <v>14</v>
      </c>
      <c r="R12" s="58">
        <v>1665</v>
      </c>
      <c r="S12" s="59">
        <f t="shared" si="4"/>
        <v>416.25</v>
      </c>
      <c r="T12" s="58">
        <v>29</v>
      </c>
      <c r="U12" s="103">
        <v>2215</v>
      </c>
      <c r="V12" s="59">
        <f t="shared" si="5"/>
        <v>553.75</v>
      </c>
      <c r="W12" s="103">
        <v>11</v>
      </c>
      <c r="X12" s="103">
        <v>1020</v>
      </c>
      <c r="Y12" s="59">
        <f t="shared" si="6"/>
        <v>255</v>
      </c>
      <c r="Z12" s="103">
        <v>21</v>
      </c>
      <c r="AA12" s="103">
        <v>1350</v>
      </c>
      <c r="AB12" s="59">
        <f t="shared" si="7"/>
        <v>337.5</v>
      </c>
      <c r="AC12" s="58">
        <v>19</v>
      </c>
      <c r="AD12" s="103">
        <v>1580</v>
      </c>
      <c r="AE12" s="59">
        <f t="shared" si="8"/>
        <v>395</v>
      </c>
      <c r="AF12" s="103">
        <v>31</v>
      </c>
      <c r="AG12" s="103">
        <v>1770</v>
      </c>
      <c r="AH12" s="220">
        <f t="shared" si="9"/>
        <v>442.5</v>
      </c>
      <c r="AI12" s="103">
        <v>24</v>
      </c>
      <c r="AJ12" s="103">
        <v>1940</v>
      </c>
      <c r="AK12" s="220">
        <f t="shared" si="10"/>
        <v>485</v>
      </c>
      <c r="AL12" s="103">
        <v>27</v>
      </c>
      <c r="AM12" s="103">
        <v>1940</v>
      </c>
      <c r="AN12" s="220">
        <f t="shared" si="11"/>
        <v>485</v>
      </c>
      <c r="AO12" s="275">
        <v>14</v>
      </c>
      <c r="AP12" s="275">
        <v>830</v>
      </c>
      <c r="AQ12" s="220">
        <f t="shared" si="12"/>
        <v>207.5</v>
      </c>
      <c r="AR12" s="226">
        <v>16</v>
      </c>
      <c r="AS12" s="226">
        <v>1115</v>
      </c>
      <c r="AT12" s="220">
        <f t="shared" si="13"/>
        <v>278.75</v>
      </c>
    </row>
    <row r="13" spans="1:46">
      <c r="A13" s="131"/>
      <c r="B13" s="42" t="s">
        <v>285</v>
      </c>
      <c r="C13" s="342" t="s">
        <v>286</v>
      </c>
      <c r="D13" s="462" t="s">
        <v>12</v>
      </c>
      <c r="E13" s="44">
        <v>36</v>
      </c>
      <c r="F13" s="44">
        <v>3440</v>
      </c>
      <c r="G13" s="59">
        <f t="shared" si="0"/>
        <v>860</v>
      </c>
      <c r="H13" s="46">
        <v>72</v>
      </c>
      <c r="I13" s="46">
        <v>5695</v>
      </c>
      <c r="J13" s="59">
        <f t="shared" si="1"/>
        <v>1423.75</v>
      </c>
      <c r="K13" s="46">
        <v>104</v>
      </c>
      <c r="L13" s="43">
        <v>8830</v>
      </c>
      <c r="M13" s="59">
        <f t="shared" si="2"/>
        <v>2207.5</v>
      </c>
      <c r="N13" s="43"/>
      <c r="O13" s="43">
        <v>8120</v>
      </c>
      <c r="P13" s="59">
        <f t="shared" si="3"/>
        <v>2030</v>
      </c>
      <c r="Q13" s="58">
        <v>163</v>
      </c>
      <c r="R13" s="58">
        <v>16720</v>
      </c>
      <c r="S13" s="59">
        <f t="shared" si="4"/>
        <v>4180</v>
      </c>
      <c r="T13" s="58">
        <v>135</v>
      </c>
      <c r="U13" s="103">
        <v>14955</v>
      </c>
      <c r="V13" s="59">
        <f t="shared" si="5"/>
        <v>3738.75</v>
      </c>
      <c r="W13" s="103">
        <v>181</v>
      </c>
      <c r="X13" s="103">
        <v>16935</v>
      </c>
      <c r="Y13" s="59">
        <f t="shared" si="6"/>
        <v>4233.75</v>
      </c>
      <c r="Z13" s="103">
        <v>181</v>
      </c>
      <c r="AA13" s="103">
        <v>19685</v>
      </c>
      <c r="AB13" s="59">
        <f t="shared" si="7"/>
        <v>4921.25</v>
      </c>
      <c r="AC13" s="58">
        <v>209</v>
      </c>
      <c r="AD13" s="103">
        <v>20280</v>
      </c>
      <c r="AE13" s="59">
        <f t="shared" si="8"/>
        <v>5070</v>
      </c>
      <c r="AF13" s="103">
        <v>238</v>
      </c>
      <c r="AG13" s="103">
        <v>21875</v>
      </c>
      <c r="AH13" s="220">
        <f t="shared" si="9"/>
        <v>5468.75</v>
      </c>
      <c r="AI13" s="103">
        <v>204</v>
      </c>
      <c r="AJ13" s="103">
        <v>19275</v>
      </c>
      <c r="AK13" s="220">
        <f t="shared" si="10"/>
        <v>4818.75</v>
      </c>
      <c r="AL13" s="103">
        <v>221</v>
      </c>
      <c r="AM13" s="103">
        <v>21535</v>
      </c>
      <c r="AN13" s="220">
        <f t="shared" si="11"/>
        <v>5383.75</v>
      </c>
      <c r="AO13" s="275">
        <v>274</v>
      </c>
      <c r="AP13" s="275">
        <v>25520</v>
      </c>
      <c r="AQ13" s="220">
        <f t="shared" si="12"/>
        <v>6380</v>
      </c>
      <c r="AR13" s="226">
        <v>246</v>
      </c>
      <c r="AS13" s="226">
        <v>20655</v>
      </c>
      <c r="AT13" s="220">
        <f t="shared" si="13"/>
        <v>5163.75</v>
      </c>
    </row>
    <row r="14" spans="1:46">
      <c r="A14" s="131"/>
      <c r="B14" s="42" t="s">
        <v>287</v>
      </c>
      <c r="C14" s="465" t="s">
        <v>288</v>
      </c>
      <c r="D14" s="462" t="s">
        <v>125</v>
      </c>
      <c r="E14" s="44">
        <v>29</v>
      </c>
      <c r="F14" s="44">
        <v>2105</v>
      </c>
      <c r="G14" s="59">
        <f t="shared" si="0"/>
        <v>526.25</v>
      </c>
      <c r="H14" s="46">
        <v>38</v>
      </c>
      <c r="I14" s="46">
        <v>3165</v>
      </c>
      <c r="J14" s="59">
        <f t="shared" si="1"/>
        <v>791.25</v>
      </c>
      <c r="K14" s="46">
        <v>25</v>
      </c>
      <c r="L14" s="43">
        <v>2490</v>
      </c>
      <c r="M14" s="59">
        <f t="shared" si="2"/>
        <v>622.5</v>
      </c>
      <c r="N14" s="43"/>
      <c r="O14" s="43">
        <v>3860</v>
      </c>
      <c r="P14" s="59">
        <f t="shared" si="3"/>
        <v>965</v>
      </c>
      <c r="Q14" s="58">
        <v>30</v>
      </c>
      <c r="R14" s="58">
        <v>2940</v>
      </c>
      <c r="S14" s="59">
        <f t="shared" si="4"/>
        <v>735</v>
      </c>
      <c r="T14" s="58">
        <v>35</v>
      </c>
      <c r="U14" s="103">
        <v>4510</v>
      </c>
      <c r="V14" s="59">
        <f t="shared" si="5"/>
        <v>1127.5</v>
      </c>
      <c r="W14" s="103">
        <v>38</v>
      </c>
      <c r="X14" s="103">
        <v>4115</v>
      </c>
      <c r="Y14" s="59">
        <f t="shared" si="6"/>
        <v>1028.75</v>
      </c>
      <c r="Z14" s="103">
        <v>15</v>
      </c>
      <c r="AA14" s="103">
        <v>1150</v>
      </c>
      <c r="AB14" s="59">
        <f t="shared" si="7"/>
        <v>287.5</v>
      </c>
      <c r="AC14" s="58">
        <v>35</v>
      </c>
      <c r="AD14" s="103">
        <v>3330</v>
      </c>
      <c r="AE14" s="59">
        <f t="shared" si="8"/>
        <v>832.5</v>
      </c>
      <c r="AF14" s="103">
        <v>39</v>
      </c>
      <c r="AG14" s="103">
        <v>3655</v>
      </c>
      <c r="AH14" s="220">
        <f t="shared" si="9"/>
        <v>913.75</v>
      </c>
      <c r="AI14" s="103">
        <v>42</v>
      </c>
      <c r="AJ14" s="103">
        <v>4755</v>
      </c>
      <c r="AK14" s="220">
        <f t="shared" si="10"/>
        <v>1188.75</v>
      </c>
      <c r="AL14" s="103">
        <v>41</v>
      </c>
      <c r="AM14" s="103">
        <v>4300</v>
      </c>
      <c r="AN14" s="220">
        <f t="shared" si="11"/>
        <v>1075</v>
      </c>
      <c r="AO14" s="275">
        <v>53</v>
      </c>
      <c r="AP14" s="275">
        <v>4935</v>
      </c>
      <c r="AQ14" s="220">
        <f t="shared" si="12"/>
        <v>1233.75</v>
      </c>
      <c r="AR14" s="226">
        <v>0</v>
      </c>
      <c r="AS14" s="226">
        <v>0</v>
      </c>
      <c r="AT14" s="220">
        <f t="shared" si="13"/>
        <v>0</v>
      </c>
    </row>
    <row r="15" spans="1:46">
      <c r="A15" s="131"/>
      <c r="B15" s="42" t="s">
        <v>289</v>
      </c>
      <c r="C15" s="342" t="s">
        <v>290</v>
      </c>
      <c r="D15" s="462" t="s">
        <v>38</v>
      </c>
      <c r="E15" s="44">
        <v>19</v>
      </c>
      <c r="F15" s="44">
        <v>1475</v>
      </c>
      <c r="G15" s="59">
        <f t="shared" si="0"/>
        <v>368.75</v>
      </c>
      <c r="H15" s="46">
        <v>37</v>
      </c>
      <c r="I15" s="46">
        <v>3840</v>
      </c>
      <c r="J15" s="59">
        <f t="shared" si="1"/>
        <v>960</v>
      </c>
      <c r="K15" s="46">
        <v>37</v>
      </c>
      <c r="L15" s="43">
        <v>3970</v>
      </c>
      <c r="M15" s="59">
        <f t="shared" si="2"/>
        <v>992.5</v>
      </c>
      <c r="N15" s="43"/>
      <c r="O15" s="43">
        <v>3870</v>
      </c>
      <c r="P15" s="59">
        <f t="shared" si="3"/>
        <v>967.5</v>
      </c>
      <c r="Q15" s="58">
        <v>33</v>
      </c>
      <c r="R15" s="58">
        <v>3725</v>
      </c>
      <c r="S15" s="59">
        <f t="shared" si="4"/>
        <v>931.25</v>
      </c>
      <c r="T15" s="58">
        <v>48</v>
      </c>
      <c r="U15" s="103">
        <v>4745</v>
      </c>
      <c r="V15" s="59">
        <f t="shared" si="5"/>
        <v>1186.25</v>
      </c>
      <c r="W15" s="103">
        <v>30</v>
      </c>
      <c r="X15" s="103">
        <v>2695</v>
      </c>
      <c r="Y15" s="59">
        <f t="shared" si="6"/>
        <v>673.75</v>
      </c>
      <c r="Z15" s="103">
        <v>23</v>
      </c>
      <c r="AA15" s="103">
        <v>2470</v>
      </c>
      <c r="AB15" s="59">
        <f t="shared" si="7"/>
        <v>617.5</v>
      </c>
      <c r="AC15" s="58">
        <v>20</v>
      </c>
      <c r="AD15" s="103">
        <v>1790</v>
      </c>
      <c r="AE15" s="59">
        <f t="shared" si="8"/>
        <v>447.5</v>
      </c>
      <c r="AF15" s="103">
        <v>20</v>
      </c>
      <c r="AG15" s="103">
        <v>2220</v>
      </c>
      <c r="AH15" s="220">
        <f t="shared" si="9"/>
        <v>555</v>
      </c>
      <c r="AI15" s="103">
        <v>14</v>
      </c>
      <c r="AJ15" s="103">
        <v>1325</v>
      </c>
      <c r="AK15" s="220">
        <f t="shared" si="10"/>
        <v>331.25</v>
      </c>
      <c r="AL15" s="103">
        <v>18</v>
      </c>
      <c r="AM15" s="103">
        <v>1590</v>
      </c>
      <c r="AN15" s="220">
        <f t="shared" si="11"/>
        <v>397.5</v>
      </c>
      <c r="AO15" s="275">
        <v>20</v>
      </c>
      <c r="AP15" s="275">
        <v>2395</v>
      </c>
      <c r="AQ15" s="220">
        <f t="shared" si="12"/>
        <v>598.75</v>
      </c>
      <c r="AR15" s="226">
        <v>26</v>
      </c>
      <c r="AS15" s="226">
        <v>1825</v>
      </c>
      <c r="AT15" s="220">
        <f t="shared" si="13"/>
        <v>456.25</v>
      </c>
    </row>
    <row r="16" spans="1:46">
      <c r="A16" s="131"/>
      <c r="B16" s="42" t="s">
        <v>291</v>
      </c>
      <c r="C16" s="342" t="s">
        <v>292</v>
      </c>
      <c r="D16" s="462" t="s">
        <v>34</v>
      </c>
      <c r="E16" s="44">
        <v>19</v>
      </c>
      <c r="F16" s="44">
        <v>2025</v>
      </c>
      <c r="G16" s="59">
        <f t="shared" si="0"/>
        <v>506.25</v>
      </c>
      <c r="H16" s="46">
        <v>28</v>
      </c>
      <c r="I16" s="46">
        <v>2105</v>
      </c>
      <c r="J16" s="59">
        <f t="shared" si="1"/>
        <v>526.25</v>
      </c>
      <c r="K16" s="46">
        <v>37</v>
      </c>
      <c r="L16" s="43">
        <v>2940</v>
      </c>
      <c r="M16" s="59">
        <f t="shared" si="2"/>
        <v>735</v>
      </c>
      <c r="N16" s="43"/>
      <c r="O16" s="43">
        <v>5035</v>
      </c>
      <c r="P16" s="59">
        <f t="shared" si="3"/>
        <v>1258.75</v>
      </c>
      <c r="Q16" s="58">
        <v>57</v>
      </c>
      <c r="R16" s="58">
        <v>5445</v>
      </c>
      <c r="S16" s="59">
        <f t="shared" si="4"/>
        <v>1361.25</v>
      </c>
      <c r="T16" s="58">
        <v>42</v>
      </c>
      <c r="U16" s="103">
        <v>3430</v>
      </c>
      <c r="V16" s="59">
        <f t="shared" si="5"/>
        <v>857.5</v>
      </c>
      <c r="W16" s="103">
        <v>45</v>
      </c>
      <c r="X16" s="103">
        <v>4120</v>
      </c>
      <c r="Y16" s="59">
        <f t="shared" si="6"/>
        <v>1030</v>
      </c>
      <c r="Z16" s="103">
        <v>56</v>
      </c>
      <c r="AA16" s="103">
        <v>4515</v>
      </c>
      <c r="AB16" s="59">
        <f t="shared" si="7"/>
        <v>1128.75</v>
      </c>
      <c r="AC16" s="58">
        <v>37</v>
      </c>
      <c r="AD16" s="103">
        <v>3560</v>
      </c>
      <c r="AE16" s="59">
        <f t="shared" si="8"/>
        <v>890</v>
      </c>
      <c r="AF16" s="103">
        <v>61</v>
      </c>
      <c r="AG16" s="103">
        <v>4735</v>
      </c>
      <c r="AH16" s="220">
        <f t="shared" si="9"/>
        <v>1183.75</v>
      </c>
      <c r="AI16" s="103">
        <v>56</v>
      </c>
      <c r="AJ16" s="103">
        <v>4295</v>
      </c>
      <c r="AK16" s="220">
        <f t="shared" si="10"/>
        <v>1073.75</v>
      </c>
      <c r="AL16" s="103">
        <v>50</v>
      </c>
      <c r="AM16" s="103">
        <v>4660</v>
      </c>
      <c r="AN16" s="220">
        <f t="shared" si="11"/>
        <v>1165</v>
      </c>
      <c r="AO16" s="275">
        <v>56</v>
      </c>
      <c r="AP16" s="275">
        <v>5285</v>
      </c>
      <c r="AQ16" s="220">
        <f t="shared" si="12"/>
        <v>1321.25</v>
      </c>
      <c r="AR16" s="226">
        <v>37</v>
      </c>
      <c r="AS16" s="226">
        <v>3390</v>
      </c>
      <c r="AT16" s="220">
        <f t="shared" si="13"/>
        <v>847.5</v>
      </c>
    </row>
    <row r="17" spans="1:46">
      <c r="A17" s="131"/>
      <c r="B17" s="42" t="s">
        <v>293</v>
      </c>
      <c r="C17" s="342" t="s">
        <v>294</v>
      </c>
      <c r="D17" s="462" t="s">
        <v>5</v>
      </c>
      <c r="E17" s="44">
        <v>166</v>
      </c>
      <c r="F17" s="44">
        <v>19300</v>
      </c>
      <c r="G17" s="59">
        <f t="shared" si="0"/>
        <v>4825</v>
      </c>
      <c r="H17" s="46"/>
      <c r="I17" s="46"/>
      <c r="J17" s="59">
        <f t="shared" si="1"/>
        <v>0</v>
      </c>
      <c r="K17" s="46">
        <v>332</v>
      </c>
      <c r="L17" s="43">
        <v>35120</v>
      </c>
      <c r="M17" s="59">
        <f t="shared" si="2"/>
        <v>8780</v>
      </c>
      <c r="N17" s="43"/>
      <c r="O17" s="43">
        <v>44370</v>
      </c>
      <c r="P17" s="59">
        <f t="shared" si="3"/>
        <v>11092.5</v>
      </c>
      <c r="Q17" s="58">
        <v>472</v>
      </c>
      <c r="R17" s="58">
        <v>56815</v>
      </c>
      <c r="S17" s="59">
        <f t="shared" si="4"/>
        <v>14203.75</v>
      </c>
      <c r="T17" s="58">
        <v>424</v>
      </c>
      <c r="U17" s="103">
        <v>47725</v>
      </c>
      <c r="V17" s="59">
        <f t="shared" si="5"/>
        <v>11931.25</v>
      </c>
      <c r="W17" s="103">
        <v>389</v>
      </c>
      <c r="X17" s="103">
        <v>45990</v>
      </c>
      <c r="Y17" s="59">
        <f t="shared" si="6"/>
        <v>11497.5</v>
      </c>
      <c r="Z17" s="103">
        <v>498</v>
      </c>
      <c r="AA17" s="103">
        <v>56425</v>
      </c>
      <c r="AB17" s="59">
        <f t="shared" si="7"/>
        <v>14106.25</v>
      </c>
      <c r="AC17" s="58">
        <v>452</v>
      </c>
      <c r="AD17" s="103">
        <v>49560</v>
      </c>
      <c r="AE17" s="59">
        <f t="shared" si="8"/>
        <v>12390</v>
      </c>
      <c r="AF17" s="103">
        <v>594</v>
      </c>
      <c r="AG17" s="103">
        <v>65185</v>
      </c>
      <c r="AH17" s="220">
        <f t="shared" si="9"/>
        <v>16296.25</v>
      </c>
      <c r="AI17" s="103">
        <v>484</v>
      </c>
      <c r="AJ17" s="103">
        <v>52075</v>
      </c>
      <c r="AK17" s="220">
        <f t="shared" si="10"/>
        <v>13018.75</v>
      </c>
      <c r="AL17" s="103">
        <v>488</v>
      </c>
      <c r="AM17" s="103">
        <v>56040</v>
      </c>
      <c r="AN17" s="220">
        <f t="shared" si="11"/>
        <v>14010</v>
      </c>
      <c r="AO17" s="275">
        <v>565</v>
      </c>
      <c r="AP17" s="275">
        <v>64640</v>
      </c>
      <c r="AQ17" s="220">
        <f t="shared" si="12"/>
        <v>16160</v>
      </c>
      <c r="AR17" s="226">
        <v>522</v>
      </c>
      <c r="AS17" s="226">
        <v>55725</v>
      </c>
      <c r="AT17" s="220">
        <f t="shared" si="13"/>
        <v>13931.25</v>
      </c>
    </row>
    <row r="18" spans="1:46">
      <c r="A18" s="131"/>
      <c r="B18" s="42" t="s">
        <v>295</v>
      </c>
      <c r="C18" s="342" t="s">
        <v>296</v>
      </c>
      <c r="D18" s="462" t="s">
        <v>297</v>
      </c>
      <c r="E18" s="44">
        <v>78</v>
      </c>
      <c r="F18" s="44">
        <v>6760</v>
      </c>
      <c r="G18" s="59">
        <f t="shared" si="0"/>
        <v>1690</v>
      </c>
      <c r="H18" s="46">
        <v>154</v>
      </c>
      <c r="I18" s="46">
        <v>13265</v>
      </c>
      <c r="J18" s="59">
        <f t="shared" si="1"/>
        <v>3316.25</v>
      </c>
      <c r="K18" s="46">
        <v>173</v>
      </c>
      <c r="L18" s="43">
        <v>14555</v>
      </c>
      <c r="M18" s="59">
        <f t="shared" si="2"/>
        <v>3638.75</v>
      </c>
      <c r="N18" s="43"/>
      <c r="O18" s="43">
        <v>16725</v>
      </c>
      <c r="P18" s="59">
        <f t="shared" si="3"/>
        <v>4181.25</v>
      </c>
      <c r="Q18" s="58">
        <v>231</v>
      </c>
      <c r="R18" s="58">
        <v>19540</v>
      </c>
      <c r="S18" s="59">
        <f t="shared" si="4"/>
        <v>4885</v>
      </c>
      <c r="T18" s="58">
        <v>153</v>
      </c>
      <c r="U18" s="103">
        <v>11525</v>
      </c>
      <c r="V18" s="59">
        <f t="shared" si="5"/>
        <v>2881.25</v>
      </c>
      <c r="W18" s="103">
        <v>191</v>
      </c>
      <c r="X18" s="103">
        <v>14400</v>
      </c>
      <c r="Y18" s="59">
        <f t="shared" si="6"/>
        <v>3600</v>
      </c>
      <c r="Z18" s="103">
        <v>185</v>
      </c>
      <c r="AA18" s="103">
        <v>15475</v>
      </c>
      <c r="AB18" s="59">
        <f t="shared" si="7"/>
        <v>3868.75</v>
      </c>
      <c r="AC18" s="58">
        <v>115</v>
      </c>
      <c r="AD18" s="103">
        <v>11030</v>
      </c>
      <c r="AE18" s="59">
        <f t="shared" si="8"/>
        <v>2757.5</v>
      </c>
      <c r="AF18" s="103">
        <v>187</v>
      </c>
      <c r="AG18" s="103">
        <v>18080</v>
      </c>
      <c r="AH18" s="220">
        <f t="shared" si="9"/>
        <v>4520</v>
      </c>
      <c r="AI18" s="103">
        <v>214</v>
      </c>
      <c r="AJ18" s="103">
        <v>20935</v>
      </c>
      <c r="AK18" s="220">
        <f t="shared" si="10"/>
        <v>5233.75</v>
      </c>
      <c r="AL18" s="103">
        <v>280</v>
      </c>
      <c r="AM18" s="103">
        <v>27685</v>
      </c>
      <c r="AN18" s="220">
        <f t="shared" si="11"/>
        <v>6921.25</v>
      </c>
      <c r="AO18" s="275">
        <v>295</v>
      </c>
      <c r="AP18" s="275">
        <v>31670</v>
      </c>
      <c r="AQ18" s="220">
        <f t="shared" si="12"/>
        <v>7917.5</v>
      </c>
      <c r="AR18" s="226">
        <v>354</v>
      </c>
      <c r="AS18" s="226">
        <v>33565</v>
      </c>
      <c r="AT18" s="220">
        <f t="shared" si="13"/>
        <v>8391.25</v>
      </c>
    </row>
    <row r="19" spans="1:46">
      <c r="A19" s="131"/>
      <c r="B19" s="42" t="s">
        <v>298</v>
      </c>
      <c r="C19" s="342" t="s">
        <v>299</v>
      </c>
      <c r="D19" s="462" t="s">
        <v>25</v>
      </c>
      <c r="E19" s="44">
        <v>20</v>
      </c>
      <c r="F19" s="44">
        <v>2765</v>
      </c>
      <c r="G19" s="59">
        <f t="shared" si="0"/>
        <v>691.25</v>
      </c>
      <c r="H19" s="46">
        <v>66</v>
      </c>
      <c r="I19" s="46">
        <v>8125</v>
      </c>
      <c r="J19" s="59">
        <f t="shared" si="1"/>
        <v>2031.25</v>
      </c>
      <c r="K19" s="46">
        <v>79</v>
      </c>
      <c r="L19" s="43">
        <v>6860</v>
      </c>
      <c r="M19" s="59">
        <f t="shared" si="2"/>
        <v>1715</v>
      </c>
      <c r="N19" s="43"/>
      <c r="O19" s="43">
        <v>6220</v>
      </c>
      <c r="P19" s="59">
        <f t="shared" si="3"/>
        <v>1555</v>
      </c>
      <c r="Q19" s="58">
        <v>94</v>
      </c>
      <c r="R19" s="58">
        <v>6765</v>
      </c>
      <c r="S19" s="59">
        <f t="shared" si="4"/>
        <v>1691.25</v>
      </c>
      <c r="T19" s="58">
        <v>110</v>
      </c>
      <c r="U19" s="103">
        <v>8425</v>
      </c>
      <c r="V19" s="59">
        <f t="shared" si="5"/>
        <v>2106.25</v>
      </c>
      <c r="W19" s="103">
        <v>114</v>
      </c>
      <c r="X19" s="103">
        <v>9995</v>
      </c>
      <c r="Y19" s="59">
        <f t="shared" si="6"/>
        <v>2498.75</v>
      </c>
      <c r="Z19" s="103">
        <v>145</v>
      </c>
      <c r="AA19" s="103">
        <v>11065</v>
      </c>
      <c r="AB19" s="59">
        <f t="shared" si="7"/>
        <v>2766.25</v>
      </c>
      <c r="AC19" s="58">
        <v>83</v>
      </c>
      <c r="AD19" s="103">
        <v>6635</v>
      </c>
      <c r="AE19" s="59">
        <f t="shared" si="8"/>
        <v>1658.75</v>
      </c>
      <c r="AF19" s="103">
        <v>128</v>
      </c>
      <c r="AG19" s="103">
        <v>9630</v>
      </c>
      <c r="AH19" s="220">
        <f t="shared" si="9"/>
        <v>2407.5</v>
      </c>
      <c r="AI19" s="103">
        <v>151</v>
      </c>
      <c r="AJ19" s="103">
        <v>10735</v>
      </c>
      <c r="AK19" s="220">
        <f t="shared" si="10"/>
        <v>2683.75</v>
      </c>
      <c r="AL19" s="103">
        <v>157</v>
      </c>
      <c r="AM19" s="103">
        <v>12180</v>
      </c>
      <c r="AN19" s="220">
        <f t="shared" si="11"/>
        <v>3045</v>
      </c>
      <c r="AO19" s="275">
        <v>210</v>
      </c>
      <c r="AP19" s="275">
        <v>16725</v>
      </c>
      <c r="AQ19" s="220">
        <f t="shared" si="12"/>
        <v>4181.25</v>
      </c>
      <c r="AR19" s="226">
        <v>170</v>
      </c>
      <c r="AS19" s="226">
        <v>13080</v>
      </c>
      <c r="AT19" s="220">
        <f t="shared" si="13"/>
        <v>3270</v>
      </c>
    </row>
    <row r="20" spans="1:46">
      <c r="A20" s="131"/>
      <c r="B20" s="42" t="s">
        <v>300</v>
      </c>
      <c r="C20" s="342" t="s">
        <v>301</v>
      </c>
      <c r="D20" s="462" t="s">
        <v>302</v>
      </c>
      <c r="E20" s="44">
        <v>16</v>
      </c>
      <c r="F20" s="44">
        <v>1595</v>
      </c>
      <c r="G20" s="59">
        <f t="shared" si="0"/>
        <v>398.75</v>
      </c>
      <c r="H20" s="46">
        <v>23</v>
      </c>
      <c r="I20" s="46">
        <v>1960</v>
      </c>
      <c r="J20" s="59">
        <f t="shared" si="1"/>
        <v>490</v>
      </c>
      <c r="K20" s="46">
        <v>22</v>
      </c>
      <c r="L20" s="43">
        <v>2020</v>
      </c>
      <c r="M20" s="59">
        <f t="shared" si="2"/>
        <v>505</v>
      </c>
      <c r="N20" s="43"/>
      <c r="O20" s="43">
        <v>625</v>
      </c>
      <c r="P20" s="59">
        <f t="shared" si="3"/>
        <v>156.25</v>
      </c>
      <c r="Q20" s="58">
        <v>15</v>
      </c>
      <c r="R20" s="58">
        <v>1110</v>
      </c>
      <c r="S20" s="59">
        <f t="shared" si="4"/>
        <v>277.5</v>
      </c>
      <c r="T20" s="58">
        <v>8</v>
      </c>
      <c r="U20" s="103">
        <v>1060</v>
      </c>
      <c r="V20" s="59">
        <f t="shared" si="5"/>
        <v>265</v>
      </c>
      <c r="W20" s="103">
        <v>8</v>
      </c>
      <c r="X20" s="103">
        <v>715</v>
      </c>
      <c r="Y20" s="59">
        <f t="shared" si="6"/>
        <v>178.75</v>
      </c>
      <c r="Z20" s="103">
        <v>10</v>
      </c>
      <c r="AA20" s="103">
        <v>780</v>
      </c>
      <c r="AB20" s="59">
        <f t="shared" si="7"/>
        <v>195</v>
      </c>
      <c r="AC20" s="58">
        <v>8</v>
      </c>
      <c r="AD20" s="103">
        <v>530</v>
      </c>
      <c r="AE20" s="59">
        <f t="shared" si="8"/>
        <v>132.5</v>
      </c>
      <c r="AF20" s="103">
        <v>25</v>
      </c>
      <c r="AG20" s="103">
        <v>1665</v>
      </c>
      <c r="AH20" s="220">
        <f t="shared" si="9"/>
        <v>416.25</v>
      </c>
      <c r="AI20" s="103">
        <v>10</v>
      </c>
      <c r="AJ20" s="103">
        <v>705</v>
      </c>
      <c r="AK20" s="220">
        <f t="shared" si="10"/>
        <v>176.25</v>
      </c>
      <c r="AL20" s="103">
        <v>3</v>
      </c>
      <c r="AM20" s="103">
        <v>150</v>
      </c>
      <c r="AN20" s="220">
        <f t="shared" si="11"/>
        <v>37.5</v>
      </c>
      <c r="AO20" s="275">
        <v>9</v>
      </c>
      <c r="AP20" s="275">
        <v>850</v>
      </c>
      <c r="AQ20" s="220">
        <f t="shared" si="12"/>
        <v>212.5</v>
      </c>
      <c r="AR20" s="226">
        <v>11</v>
      </c>
      <c r="AS20" s="226">
        <v>745</v>
      </c>
      <c r="AT20" s="220">
        <f t="shared" si="13"/>
        <v>186.25</v>
      </c>
    </row>
    <row r="21" spans="1:46">
      <c r="A21" s="131"/>
      <c r="B21" s="42" t="s">
        <v>303</v>
      </c>
      <c r="C21" s="342" t="s">
        <v>304</v>
      </c>
      <c r="D21" s="462" t="s">
        <v>302</v>
      </c>
      <c r="E21" s="44">
        <v>23</v>
      </c>
      <c r="F21" s="44">
        <v>1865</v>
      </c>
      <c r="G21" s="59">
        <f t="shared" si="0"/>
        <v>466.25</v>
      </c>
      <c r="H21" s="46">
        <v>61</v>
      </c>
      <c r="I21" s="46">
        <v>5445</v>
      </c>
      <c r="J21" s="59">
        <f t="shared" si="1"/>
        <v>1361.25</v>
      </c>
      <c r="K21" s="46">
        <v>56</v>
      </c>
      <c r="L21" s="43">
        <v>5455</v>
      </c>
      <c r="M21" s="59">
        <f t="shared" si="2"/>
        <v>1363.75</v>
      </c>
      <c r="N21" s="43"/>
      <c r="O21" s="43">
        <v>7605</v>
      </c>
      <c r="P21" s="59">
        <f t="shared" si="3"/>
        <v>1901.25</v>
      </c>
      <c r="Q21" s="58">
        <v>66</v>
      </c>
      <c r="R21" s="58">
        <v>5765</v>
      </c>
      <c r="S21" s="59">
        <f t="shared" si="4"/>
        <v>1441.25</v>
      </c>
      <c r="T21" s="58">
        <v>63</v>
      </c>
      <c r="U21" s="103">
        <v>5505</v>
      </c>
      <c r="V21" s="59">
        <f t="shared" si="5"/>
        <v>1376.25</v>
      </c>
      <c r="W21" s="103">
        <v>145</v>
      </c>
      <c r="X21" s="103">
        <v>14075</v>
      </c>
      <c r="Y21" s="59">
        <f t="shared" si="6"/>
        <v>3518.75</v>
      </c>
      <c r="Z21" s="103">
        <v>102</v>
      </c>
      <c r="AA21" s="103">
        <v>8315</v>
      </c>
      <c r="AB21" s="59">
        <f t="shared" si="7"/>
        <v>2078.75</v>
      </c>
      <c r="AC21" s="58">
        <v>78</v>
      </c>
      <c r="AD21" s="103">
        <v>7040</v>
      </c>
      <c r="AE21" s="59">
        <f t="shared" si="8"/>
        <v>1760</v>
      </c>
      <c r="AF21" s="103">
        <v>87</v>
      </c>
      <c r="AG21" s="103">
        <v>8360</v>
      </c>
      <c r="AH21" s="220">
        <f t="shared" si="9"/>
        <v>2090</v>
      </c>
      <c r="AI21" s="103">
        <v>101</v>
      </c>
      <c r="AJ21" s="103">
        <v>8845</v>
      </c>
      <c r="AK21" s="220">
        <f t="shared" si="10"/>
        <v>2211.25</v>
      </c>
      <c r="AL21" s="103">
        <v>114</v>
      </c>
      <c r="AM21" s="103">
        <v>10255</v>
      </c>
      <c r="AN21" s="220">
        <f t="shared" si="11"/>
        <v>2563.75</v>
      </c>
      <c r="AO21" s="275">
        <v>128</v>
      </c>
      <c r="AP21" s="275">
        <v>11175</v>
      </c>
      <c r="AQ21" s="220">
        <f t="shared" si="12"/>
        <v>2793.75</v>
      </c>
      <c r="AR21" s="226">
        <v>119</v>
      </c>
      <c r="AS21" s="226">
        <v>11950</v>
      </c>
      <c r="AT21" s="220">
        <f t="shared" si="13"/>
        <v>2987.5</v>
      </c>
    </row>
    <row r="22" spans="1:46">
      <c r="A22" s="131"/>
      <c r="B22" s="42" t="s">
        <v>305</v>
      </c>
      <c r="C22" s="342" t="s">
        <v>306</v>
      </c>
      <c r="D22" s="462" t="s">
        <v>307</v>
      </c>
      <c r="E22" s="44">
        <v>22</v>
      </c>
      <c r="F22" s="44">
        <v>1945</v>
      </c>
      <c r="G22" s="59">
        <f t="shared" si="0"/>
        <v>486.25</v>
      </c>
      <c r="H22" s="46">
        <v>14</v>
      </c>
      <c r="I22" s="46">
        <v>1455</v>
      </c>
      <c r="J22" s="59">
        <f t="shared" si="1"/>
        <v>363.75</v>
      </c>
      <c r="K22" s="46">
        <v>22</v>
      </c>
      <c r="L22" s="43">
        <v>2540</v>
      </c>
      <c r="M22" s="59">
        <f t="shared" si="2"/>
        <v>635</v>
      </c>
      <c r="N22" s="43"/>
      <c r="O22" s="43">
        <v>2600</v>
      </c>
      <c r="P22" s="59">
        <f t="shared" si="3"/>
        <v>650</v>
      </c>
      <c r="Q22" s="58">
        <v>30</v>
      </c>
      <c r="R22" s="58">
        <v>3015</v>
      </c>
      <c r="S22" s="59">
        <f t="shared" si="4"/>
        <v>753.75</v>
      </c>
      <c r="T22" s="58">
        <v>12</v>
      </c>
      <c r="U22" s="103">
        <v>1455</v>
      </c>
      <c r="V22" s="59">
        <f t="shared" si="5"/>
        <v>363.75</v>
      </c>
      <c r="W22" s="103">
        <v>13</v>
      </c>
      <c r="X22" s="103">
        <v>1200</v>
      </c>
      <c r="Y22" s="59">
        <f t="shared" si="6"/>
        <v>300</v>
      </c>
      <c r="Z22" s="103">
        <v>30</v>
      </c>
      <c r="AA22" s="103">
        <v>2585</v>
      </c>
      <c r="AB22" s="59">
        <f t="shared" si="7"/>
        <v>646.25</v>
      </c>
      <c r="AC22" s="58">
        <v>20</v>
      </c>
      <c r="AD22" s="103">
        <v>2090</v>
      </c>
      <c r="AE22" s="59">
        <f t="shared" si="8"/>
        <v>522.5</v>
      </c>
      <c r="AF22" s="103">
        <v>24</v>
      </c>
      <c r="AG22" s="103">
        <v>2885</v>
      </c>
      <c r="AH22" s="220">
        <f t="shared" si="9"/>
        <v>721.25</v>
      </c>
      <c r="AI22" s="103">
        <v>41</v>
      </c>
      <c r="AJ22" s="103">
        <v>3705</v>
      </c>
      <c r="AK22" s="220">
        <f t="shared" si="10"/>
        <v>926.25</v>
      </c>
      <c r="AL22" s="103">
        <v>24</v>
      </c>
      <c r="AM22" s="103">
        <v>2215</v>
      </c>
      <c r="AN22" s="220">
        <f t="shared" si="11"/>
        <v>553.75</v>
      </c>
      <c r="AO22" s="275">
        <v>43</v>
      </c>
      <c r="AP22" s="275">
        <v>5005</v>
      </c>
      <c r="AQ22" s="220">
        <f t="shared" si="12"/>
        <v>1251.25</v>
      </c>
      <c r="AR22" s="226">
        <v>39</v>
      </c>
      <c r="AS22" s="226">
        <v>3350</v>
      </c>
      <c r="AT22" s="220">
        <f t="shared" si="13"/>
        <v>837.5</v>
      </c>
    </row>
    <row r="23" spans="1:46">
      <c r="A23" s="131"/>
      <c r="B23" s="42" t="s">
        <v>308</v>
      </c>
      <c r="C23" s="342" t="s">
        <v>309</v>
      </c>
      <c r="D23" s="462" t="s">
        <v>310</v>
      </c>
      <c r="E23" s="44">
        <v>28</v>
      </c>
      <c r="F23" s="44">
        <v>3035</v>
      </c>
      <c r="G23" s="59">
        <f t="shared" si="0"/>
        <v>758.75</v>
      </c>
      <c r="H23" s="46">
        <v>23</v>
      </c>
      <c r="I23" s="46">
        <v>2395</v>
      </c>
      <c r="J23" s="59">
        <f t="shared" si="1"/>
        <v>598.75</v>
      </c>
      <c r="K23" s="46">
        <v>13</v>
      </c>
      <c r="L23" s="43">
        <v>1285</v>
      </c>
      <c r="M23" s="59">
        <f t="shared" si="2"/>
        <v>321.25</v>
      </c>
      <c r="N23" s="43"/>
      <c r="O23" s="43">
        <v>3040</v>
      </c>
      <c r="P23" s="59">
        <f t="shared" si="3"/>
        <v>760</v>
      </c>
      <c r="Q23" s="58">
        <v>39</v>
      </c>
      <c r="R23" s="58">
        <v>3800</v>
      </c>
      <c r="S23" s="59">
        <f t="shared" si="4"/>
        <v>950</v>
      </c>
      <c r="T23" s="58">
        <v>39</v>
      </c>
      <c r="U23" s="103">
        <v>3760</v>
      </c>
      <c r="V23" s="59">
        <f t="shared" si="5"/>
        <v>940</v>
      </c>
      <c r="W23" s="103">
        <v>27</v>
      </c>
      <c r="X23" s="103">
        <v>3010</v>
      </c>
      <c r="Y23" s="59">
        <f t="shared" si="6"/>
        <v>752.5</v>
      </c>
      <c r="Z23" s="103">
        <v>25</v>
      </c>
      <c r="AA23" s="103">
        <v>2765</v>
      </c>
      <c r="AB23" s="59">
        <f t="shared" si="7"/>
        <v>691.25</v>
      </c>
      <c r="AC23" s="58">
        <v>26</v>
      </c>
      <c r="AD23" s="103">
        <v>3555</v>
      </c>
      <c r="AE23" s="59">
        <f t="shared" si="8"/>
        <v>888.75</v>
      </c>
      <c r="AF23" s="103">
        <v>55</v>
      </c>
      <c r="AG23" s="103">
        <v>6690</v>
      </c>
      <c r="AH23" s="220">
        <f t="shared" si="9"/>
        <v>1672.5</v>
      </c>
      <c r="AI23" s="103">
        <v>55</v>
      </c>
      <c r="AJ23" s="103">
        <v>5625</v>
      </c>
      <c r="AK23" s="220">
        <f t="shared" si="10"/>
        <v>1406.25</v>
      </c>
      <c r="AL23" s="103">
        <v>45</v>
      </c>
      <c r="AM23" s="103">
        <v>4870</v>
      </c>
      <c r="AN23" s="220">
        <f t="shared" si="11"/>
        <v>1217.5</v>
      </c>
      <c r="AO23" s="275">
        <v>46</v>
      </c>
      <c r="AP23" s="275">
        <v>5550</v>
      </c>
      <c r="AQ23" s="220">
        <f t="shared" si="12"/>
        <v>1387.5</v>
      </c>
      <c r="AR23" s="226">
        <v>59</v>
      </c>
      <c r="AS23" s="226">
        <v>5905</v>
      </c>
      <c r="AT23" s="220">
        <f t="shared" si="13"/>
        <v>1476.25</v>
      </c>
    </row>
    <row r="24" spans="1:46">
      <c r="A24" s="131"/>
      <c r="B24" s="42" t="s">
        <v>311</v>
      </c>
      <c r="C24" s="342" t="s">
        <v>3180</v>
      </c>
      <c r="D24" s="462" t="s">
        <v>313</v>
      </c>
      <c r="E24" s="44">
        <v>48</v>
      </c>
      <c r="F24" s="44">
        <v>6105</v>
      </c>
      <c r="G24" s="59">
        <f t="shared" si="0"/>
        <v>1526.25</v>
      </c>
      <c r="H24" s="46">
        <v>66</v>
      </c>
      <c r="I24" s="46">
        <v>6220</v>
      </c>
      <c r="J24" s="59">
        <f t="shared" si="1"/>
        <v>1555</v>
      </c>
      <c r="K24" s="46">
        <v>47</v>
      </c>
      <c r="L24" s="43">
        <v>4700</v>
      </c>
      <c r="M24" s="59">
        <f t="shared" si="2"/>
        <v>1175</v>
      </c>
      <c r="N24" s="43"/>
      <c r="O24" s="43">
        <v>2360</v>
      </c>
      <c r="P24" s="59">
        <f t="shared" si="3"/>
        <v>590</v>
      </c>
      <c r="Q24" s="58">
        <v>0</v>
      </c>
      <c r="R24" s="58">
        <v>0</v>
      </c>
      <c r="S24" s="59">
        <f t="shared" si="4"/>
        <v>0</v>
      </c>
      <c r="T24" s="58">
        <v>0</v>
      </c>
      <c r="U24" s="103">
        <v>0</v>
      </c>
      <c r="V24" s="59">
        <f t="shared" si="5"/>
        <v>0</v>
      </c>
      <c r="W24" s="103">
        <v>0</v>
      </c>
      <c r="X24" s="103">
        <v>0</v>
      </c>
      <c r="Y24" s="59">
        <f t="shared" si="6"/>
        <v>0</v>
      </c>
      <c r="Z24" s="103">
        <v>0</v>
      </c>
      <c r="AA24" s="103">
        <v>0</v>
      </c>
      <c r="AB24" s="59">
        <f t="shared" si="7"/>
        <v>0</v>
      </c>
      <c r="AC24" s="58">
        <v>0</v>
      </c>
      <c r="AD24" s="103">
        <v>0</v>
      </c>
      <c r="AE24" s="59">
        <f t="shared" si="8"/>
        <v>0</v>
      </c>
      <c r="AF24" s="103">
        <v>0</v>
      </c>
      <c r="AG24" s="103">
        <v>0</v>
      </c>
      <c r="AH24" s="220">
        <f t="shared" si="9"/>
        <v>0</v>
      </c>
      <c r="AI24" s="103">
        <v>0</v>
      </c>
      <c r="AJ24" s="103">
        <v>0</v>
      </c>
      <c r="AK24" s="220">
        <f t="shared" si="10"/>
        <v>0</v>
      </c>
      <c r="AL24" s="103">
        <v>0</v>
      </c>
      <c r="AM24" s="103">
        <v>0</v>
      </c>
      <c r="AN24" s="220">
        <f t="shared" si="11"/>
        <v>0</v>
      </c>
      <c r="AO24" s="275">
        <v>0</v>
      </c>
      <c r="AP24" s="275">
        <v>0</v>
      </c>
      <c r="AQ24" s="220">
        <f t="shared" si="12"/>
        <v>0</v>
      </c>
      <c r="AR24" s="226">
        <v>0</v>
      </c>
      <c r="AS24" s="226">
        <v>0</v>
      </c>
      <c r="AT24" s="220">
        <f t="shared" si="13"/>
        <v>0</v>
      </c>
    </row>
    <row r="25" spans="1:46">
      <c r="A25" s="131"/>
      <c r="B25" s="42" t="s">
        <v>314</v>
      </c>
      <c r="C25" s="342" t="s">
        <v>315</v>
      </c>
      <c r="D25" s="462" t="s">
        <v>123</v>
      </c>
      <c r="E25" s="44">
        <v>44</v>
      </c>
      <c r="F25" s="44">
        <v>4290</v>
      </c>
      <c r="G25" s="59">
        <f t="shared" si="0"/>
        <v>1072.5</v>
      </c>
      <c r="H25" s="46">
        <v>183</v>
      </c>
      <c r="I25" s="46">
        <v>19850</v>
      </c>
      <c r="J25" s="59">
        <f t="shared" si="1"/>
        <v>4962.5</v>
      </c>
      <c r="K25" s="46">
        <v>161</v>
      </c>
      <c r="L25" s="43">
        <v>15770</v>
      </c>
      <c r="M25" s="59">
        <f t="shared" si="2"/>
        <v>3942.5</v>
      </c>
      <c r="N25" s="43"/>
      <c r="O25" s="43">
        <v>25445</v>
      </c>
      <c r="P25" s="59">
        <f t="shared" si="3"/>
        <v>6361.25</v>
      </c>
      <c r="Q25" s="58">
        <v>232</v>
      </c>
      <c r="R25" s="58">
        <v>23665</v>
      </c>
      <c r="S25" s="59">
        <f t="shared" si="4"/>
        <v>5916.25</v>
      </c>
      <c r="T25" s="58">
        <v>133</v>
      </c>
      <c r="U25" s="103">
        <v>15885</v>
      </c>
      <c r="V25" s="59">
        <f t="shared" si="5"/>
        <v>3971.25</v>
      </c>
      <c r="W25" s="103">
        <v>46</v>
      </c>
      <c r="X25" s="103">
        <v>18880</v>
      </c>
      <c r="Y25" s="59">
        <f t="shared" si="6"/>
        <v>4720</v>
      </c>
      <c r="Z25" s="103">
        <v>205</v>
      </c>
      <c r="AA25" s="103">
        <v>17720</v>
      </c>
      <c r="AB25" s="59">
        <f t="shared" si="7"/>
        <v>4430</v>
      </c>
      <c r="AC25" s="58">
        <v>215</v>
      </c>
      <c r="AD25" s="103">
        <v>20060</v>
      </c>
      <c r="AE25" s="59">
        <f t="shared" si="8"/>
        <v>5015</v>
      </c>
      <c r="AF25" s="103">
        <v>202</v>
      </c>
      <c r="AG25" s="103">
        <v>20275</v>
      </c>
      <c r="AH25" s="220">
        <f t="shared" si="9"/>
        <v>5068.75</v>
      </c>
      <c r="AI25" s="103">
        <v>262</v>
      </c>
      <c r="AJ25" s="103">
        <v>22750</v>
      </c>
      <c r="AK25" s="220">
        <f t="shared" si="10"/>
        <v>5687.5</v>
      </c>
      <c r="AL25" s="103">
        <v>237</v>
      </c>
      <c r="AM25" s="103">
        <v>18590</v>
      </c>
      <c r="AN25" s="220">
        <f t="shared" si="11"/>
        <v>4647.5</v>
      </c>
      <c r="AO25" s="275">
        <v>196</v>
      </c>
      <c r="AP25" s="275">
        <v>16415</v>
      </c>
      <c r="AQ25" s="220">
        <f t="shared" si="12"/>
        <v>4103.75</v>
      </c>
      <c r="AR25" s="226">
        <v>189</v>
      </c>
      <c r="AS25" s="226">
        <v>18115</v>
      </c>
      <c r="AT25" s="220">
        <f t="shared" si="13"/>
        <v>4528.75</v>
      </c>
    </row>
    <row r="26" spans="1:46">
      <c r="A26" s="131"/>
      <c r="B26" s="42" t="s">
        <v>316</v>
      </c>
      <c r="C26" s="342" t="s">
        <v>317</v>
      </c>
      <c r="D26" s="462" t="s">
        <v>84</v>
      </c>
      <c r="E26" s="44">
        <v>30</v>
      </c>
      <c r="F26" s="44">
        <v>2370</v>
      </c>
      <c r="G26" s="59">
        <f t="shared" si="0"/>
        <v>592.5</v>
      </c>
      <c r="H26" s="46">
        <v>54</v>
      </c>
      <c r="I26" s="46">
        <v>5340</v>
      </c>
      <c r="J26" s="59">
        <f t="shared" si="1"/>
        <v>1335</v>
      </c>
      <c r="K26" s="46">
        <v>54</v>
      </c>
      <c r="L26" s="43">
        <v>5210</v>
      </c>
      <c r="M26" s="59">
        <f t="shared" si="2"/>
        <v>1302.5</v>
      </c>
      <c r="N26" s="43"/>
      <c r="O26" s="43">
        <v>5750</v>
      </c>
      <c r="P26" s="59">
        <f t="shared" si="3"/>
        <v>1437.5</v>
      </c>
      <c r="Q26" s="58">
        <v>63</v>
      </c>
      <c r="R26" s="58">
        <v>6865</v>
      </c>
      <c r="S26" s="59">
        <f t="shared" si="4"/>
        <v>1716.25</v>
      </c>
      <c r="T26" s="58">
        <v>54</v>
      </c>
      <c r="U26" s="103">
        <v>5545</v>
      </c>
      <c r="V26" s="59">
        <f t="shared" si="5"/>
        <v>1386.25</v>
      </c>
      <c r="W26" s="103">
        <v>29</v>
      </c>
      <c r="X26" s="103">
        <v>4230</v>
      </c>
      <c r="Y26" s="59">
        <f t="shared" si="6"/>
        <v>1057.5</v>
      </c>
      <c r="Z26" s="103">
        <v>31</v>
      </c>
      <c r="AA26" s="103">
        <v>2355</v>
      </c>
      <c r="AB26" s="59">
        <f t="shared" si="7"/>
        <v>588.75</v>
      </c>
      <c r="AC26" s="58">
        <v>14</v>
      </c>
      <c r="AD26" s="103">
        <v>1460</v>
      </c>
      <c r="AE26" s="59">
        <f t="shared" si="8"/>
        <v>365</v>
      </c>
      <c r="AF26" s="103">
        <v>30</v>
      </c>
      <c r="AG26" s="103">
        <v>3244</v>
      </c>
      <c r="AH26" s="220">
        <f t="shared" si="9"/>
        <v>811</v>
      </c>
      <c r="AI26" s="103">
        <v>39</v>
      </c>
      <c r="AJ26" s="103">
        <v>3505</v>
      </c>
      <c r="AK26" s="220">
        <f t="shared" si="10"/>
        <v>876.25</v>
      </c>
      <c r="AL26" s="103">
        <v>28</v>
      </c>
      <c r="AM26" s="103">
        <v>2680</v>
      </c>
      <c r="AN26" s="220">
        <f t="shared" si="11"/>
        <v>670</v>
      </c>
      <c r="AO26" s="275">
        <v>48</v>
      </c>
      <c r="AP26" s="275">
        <v>4720</v>
      </c>
      <c r="AQ26" s="220">
        <f t="shared" si="12"/>
        <v>1180</v>
      </c>
      <c r="AR26" s="226">
        <v>43</v>
      </c>
      <c r="AS26" s="226">
        <v>4175</v>
      </c>
      <c r="AT26" s="220">
        <f t="shared" si="13"/>
        <v>1043.75</v>
      </c>
    </row>
    <row r="27" spans="1:46">
      <c r="A27" s="131"/>
      <c r="B27" s="42" t="s">
        <v>318</v>
      </c>
      <c r="C27" s="342" t="s">
        <v>319</v>
      </c>
      <c r="D27" s="462" t="s">
        <v>29</v>
      </c>
      <c r="E27" s="44">
        <v>14</v>
      </c>
      <c r="F27" s="44">
        <v>1635</v>
      </c>
      <c r="G27" s="59">
        <f t="shared" si="0"/>
        <v>408.75</v>
      </c>
      <c r="H27" s="46">
        <v>106</v>
      </c>
      <c r="I27" s="46">
        <v>10115</v>
      </c>
      <c r="J27" s="59">
        <f t="shared" si="1"/>
        <v>2528.75</v>
      </c>
      <c r="K27" s="46">
        <v>95</v>
      </c>
      <c r="L27" s="43">
        <v>9305</v>
      </c>
      <c r="M27" s="59">
        <f t="shared" si="2"/>
        <v>2326.25</v>
      </c>
      <c r="N27" s="43"/>
      <c r="O27" s="43">
        <v>7810</v>
      </c>
      <c r="P27" s="59">
        <f t="shared" si="3"/>
        <v>1952.5</v>
      </c>
      <c r="Q27" s="58">
        <v>109</v>
      </c>
      <c r="R27" s="58">
        <v>10745</v>
      </c>
      <c r="S27" s="59">
        <f t="shared" si="4"/>
        <v>2686.25</v>
      </c>
      <c r="T27" s="58">
        <v>95</v>
      </c>
      <c r="U27" s="103">
        <v>9565</v>
      </c>
      <c r="V27" s="59">
        <f t="shared" si="5"/>
        <v>2391.25</v>
      </c>
      <c r="W27" s="103">
        <v>92</v>
      </c>
      <c r="X27" s="103">
        <v>8315</v>
      </c>
      <c r="Y27" s="59">
        <f t="shared" si="6"/>
        <v>2078.75</v>
      </c>
      <c r="Z27" s="103">
        <v>82</v>
      </c>
      <c r="AA27" s="103">
        <v>9325</v>
      </c>
      <c r="AB27" s="59">
        <f t="shared" si="7"/>
        <v>2331.25</v>
      </c>
      <c r="AC27" s="58">
        <v>92</v>
      </c>
      <c r="AD27" s="103">
        <v>7910</v>
      </c>
      <c r="AE27" s="59">
        <f t="shared" si="8"/>
        <v>1977.5</v>
      </c>
      <c r="AF27" s="103">
        <v>88</v>
      </c>
      <c r="AG27" s="103">
        <v>7610</v>
      </c>
      <c r="AH27" s="220">
        <f t="shared" si="9"/>
        <v>1902.5</v>
      </c>
      <c r="AI27" s="103">
        <v>123</v>
      </c>
      <c r="AJ27" s="103">
        <v>11340</v>
      </c>
      <c r="AK27" s="220">
        <f t="shared" si="10"/>
        <v>2835</v>
      </c>
      <c r="AL27" s="103">
        <v>119</v>
      </c>
      <c r="AM27" s="103">
        <v>10290</v>
      </c>
      <c r="AN27" s="220">
        <f t="shared" si="11"/>
        <v>2572.5</v>
      </c>
      <c r="AO27" s="275">
        <v>89</v>
      </c>
      <c r="AP27" s="275">
        <v>9565</v>
      </c>
      <c r="AQ27" s="220">
        <f t="shared" si="12"/>
        <v>2391.25</v>
      </c>
      <c r="AR27" s="226">
        <v>59</v>
      </c>
      <c r="AS27" s="226">
        <v>5745</v>
      </c>
      <c r="AT27" s="220">
        <f t="shared" si="13"/>
        <v>1436.25</v>
      </c>
    </row>
    <row r="28" spans="1:46">
      <c r="A28" s="130"/>
      <c r="B28" s="42" t="s">
        <v>320</v>
      </c>
      <c r="C28" s="342" t="s">
        <v>321</v>
      </c>
      <c r="D28" s="462" t="s">
        <v>322</v>
      </c>
      <c r="E28" s="45">
        <v>18</v>
      </c>
      <c r="F28" s="44">
        <v>1640</v>
      </c>
      <c r="G28" s="59">
        <f t="shared" si="0"/>
        <v>410</v>
      </c>
      <c r="H28" s="46">
        <v>47</v>
      </c>
      <c r="I28" s="46">
        <v>4570</v>
      </c>
      <c r="J28" s="59">
        <f t="shared" si="1"/>
        <v>1142.5</v>
      </c>
      <c r="K28" s="46">
        <v>40</v>
      </c>
      <c r="L28" s="43">
        <v>2535</v>
      </c>
      <c r="M28" s="59">
        <f t="shared" si="2"/>
        <v>633.75</v>
      </c>
      <c r="N28" s="43"/>
      <c r="O28" s="43">
        <v>6150</v>
      </c>
      <c r="P28" s="59">
        <f t="shared" si="3"/>
        <v>1537.5</v>
      </c>
      <c r="Q28" s="58">
        <v>94</v>
      </c>
      <c r="R28" s="58">
        <v>7495</v>
      </c>
      <c r="S28" s="59">
        <f t="shared" si="4"/>
        <v>1873.75</v>
      </c>
      <c r="T28" s="58">
        <v>64</v>
      </c>
      <c r="U28" s="103">
        <v>4605</v>
      </c>
      <c r="V28" s="59">
        <f t="shared" si="5"/>
        <v>1151.25</v>
      </c>
      <c r="W28" s="103">
        <v>64</v>
      </c>
      <c r="X28" s="103">
        <v>5980</v>
      </c>
      <c r="Y28" s="59">
        <f t="shared" si="6"/>
        <v>1495</v>
      </c>
      <c r="Z28" s="103">
        <v>86</v>
      </c>
      <c r="AA28" s="103">
        <v>7255</v>
      </c>
      <c r="AB28" s="59">
        <f t="shared" si="7"/>
        <v>1813.75</v>
      </c>
      <c r="AC28" s="58">
        <v>55</v>
      </c>
      <c r="AD28" s="103">
        <v>4990</v>
      </c>
      <c r="AE28" s="59">
        <f t="shared" si="8"/>
        <v>1247.5</v>
      </c>
      <c r="AF28" s="103">
        <v>77</v>
      </c>
      <c r="AG28" s="103">
        <v>5005</v>
      </c>
      <c r="AH28" s="220">
        <f t="shared" si="9"/>
        <v>1251.25</v>
      </c>
      <c r="AI28" s="103">
        <v>79</v>
      </c>
      <c r="AJ28" s="103">
        <v>5885</v>
      </c>
      <c r="AK28" s="220">
        <f t="shared" si="10"/>
        <v>1471.25</v>
      </c>
      <c r="AL28" s="103">
        <v>39</v>
      </c>
      <c r="AM28" s="103">
        <v>3380</v>
      </c>
      <c r="AN28" s="220">
        <f t="shared" si="11"/>
        <v>845</v>
      </c>
      <c r="AO28" s="275">
        <v>87</v>
      </c>
      <c r="AP28" s="275">
        <v>6195</v>
      </c>
      <c r="AQ28" s="220">
        <f t="shared" si="12"/>
        <v>1548.75</v>
      </c>
      <c r="AR28" s="226">
        <v>47</v>
      </c>
      <c r="AS28" s="226">
        <v>3670</v>
      </c>
      <c r="AT28" s="220">
        <f t="shared" si="13"/>
        <v>917.5</v>
      </c>
    </row>
    <row r="29" spans="1:46">
      <c r="A29" s="130"/>
      <c r="B29" s="42" t="s">
        <v>323</v>
      </c>
      <c r="C29" s="342" t="s">
        <v>3181</v>
      </c>
      <c r="D29" s="462" t="s">
        <v>36</v>
      </c>
      <c r="E29" s="45">
        <v>9</v>
      </c>
      <c r="F29" s="44">
        <v>815</v>
      </c>
      <c r="G29" s="59">
        <f t="shared" si="0"/>
        <v>203.75</v>
      </c>
      <c r="H29" s="46">
        <v>54</v>
      </c>
      <c r="I29" s="46">
        <v>4990</v>
      </c>
      <c r="J29" s="59">
        <f t="shared" si="1"/>
        <v>1247.5</v>
      </c>
      <c r="K29" s="46">
        <v>62</v>
      </c>
      <c r="L29" s="43">
        <v>5180</v>
      </c>
      <c r="M29" s="59">
        <f t="shared" si="2"/>
        <v>1295</v>
      </c>
      <c r="N29" s="43"/>
      <c r="O29" s="43">
        <v>4065</v>
      </c>
      <c r="P29" s="59">
        <f t="shared" si="3"/>
        <v>1016.25</v>
      </c>
      <c r="Q29" s="58">
        <v>64</v>
      </c>
      <c r="R29" s="58">
        <v>4880</v>
      </c>
      <c r="S29" s="59">
        <f t="shared" si="4"/>
        <v>1220</v>
      </c>
      <c r="T29" s="58">
        <v>59</v>
      </c>
      <c r="U29" s="103">
        <v>4860</v>
      </c>
      <c r="V29" s="59">
        <f t="shared" si="5"/>
        <v>1215</v>
      </c>
      <c r="W29" s="103">
        <v>52</v>
      </c>
      <c r="X29" s="103">
        <v>4285</v>
      </c>
      <c r="Y29" s="59">
        <f t="shared" si="6"/>
        <v>1071.25</v>
      </c>
      <c r="Z29" s="103">
        <v>35</v>
      </c>
      <c r="AA29" s="103">
        <v>3240</v>
      </c>
      <c r="AB29" s="59">
        <f t="shared" si="7"/>
        <v>810</v>
      </c>
      <c r="AC29" s="58">
        <v>39</v>
      </c>
      <c r="AD29" s="103">
        <v>2665</v>
      </c>
      <c r="AE29" s="59">
        <f t="shared" si="8"/>
        <v>666.25</v>
      </c>
      <c r="AF29" s="103">
        <v>43</v>
      </c>
      <c r="AG29" s="103">
        <v>4205</v>
      </c>
      <c r="AH29" s="220">
        <f t="shared" si="9"/>
        <v>1051.25</v>
      </c>
      <c r="AI29" s="103">
        <v>40</v>
      </c>
      <c r="AJ29" s="103">
        <v>3430</v>
      </c>
      <c r="AK29" s="220">
        <f t="shared" si="10"/>
        <v>857.5</v>
      </c>
      <c r="AL29" s="103">
        <v>39</v>
      </c>
      <c r="AM29" s="103">
        <v>3440</v>
      </c>
      <c r="AN29" s="220">
        <f t="shared" si="11"/>
        <v>860</v>
      </c>
      <c r="AO29" s="275">
        <v>57</v>
      </c>
      <c r="AP29" s="275">
        <v>5360</v>
      </c>
      <c r="AQ29" s="220">
        <f t="shared" si="12"/>
        <v>1340</v>
      </c>
      <c r="AR29" s="226">
        <v>58</v>
      </c>
      <c r="AS29" s="226">
        <v>4560</v>
      </c>
      <c r="AT29" s="220">
        <f t="shared" si="13"/>
        <v>1140</v>
      </c>
    </row>
    <row r="30" spans="1:46">
      <c r="A30" s="130"/>
      <c r="B30" s="42" t="s">
        <v>325</v>
      </c>
      <c r="C30" s="342" t="s">
        <v>3180</v>
      </c>
      <c r="D30" s="462" t="s">
        <v>322</v>
      </c>
      <c r="E30" s="45">
        <v>9</v>
      </c>
      <c r="F30" s="44">
        <v>875</v>
      </c>
      <c r="G30" s="59">
        <f t="shared" si="0"/>
        <v>218.75</v>
      </c>
      <c r="H30" s="46">
        <v>29</v>
      </c>
      <c r="I30" s="46">
        <v>2840</v>
      </c>
      <c r="J30" s="59">
        <f t="shared" si="1"/>
        <v>710</v>
      </c>
      <c r="K30" s="46">
        <v>23</v>
      </c>
      <c r="L30" s="43">
        <v>2055</v>
      </c>
      <c r="M30" s="59">
        <f t="shared" si="2"/>
        <v>513.75</v>
      </c>
      <c r="N30" s="43"/>
      <c r="O30" s="43">
        <v>3575</v>
      </c>
      <c r="P30" s="59">
        <f t="shared" si="3"/>
        <v>893.75</v>
      </c>
      <c r="Q30" s="58">
        <v>142</v>
      </c>
      <c r="R30" s="58">
        <v>13755</v>
      </c>
      <c r="S30" s="59">
        <f t="shared" si="4"/>
        <v>3438.75</v>
      </c>
      <c r="T30" s="58">
        <v>47</v>
      </c>
      <c r="U30" s="103">
        <v>4700</v>
      </c>
      <c r="V30" s="59">
        <f t="shared" si="5"/>
        <v>1175</v>
      </c>
      <c r="W30" s="103">
        <v>5</v>
      </c>
      <c r="X30" s="103">
        <v>500</v>
      </c>
      <c r="Y30" s="59">
        <f t="shared" si="6"/>
        <v>125</v>
      </c>
      <c r="Z30" s="103">
        <v>0</v>
      </c>
      <c r="AA30" s="103">
        <v>0</v>
      </c>
      <c r="AB30" s="59">
        <f t="shared" si="7"/>
        <v>0</v>
      </c>
      <c r="AC30" s="58">
        <v>0</v>
      </c>
      <c r="AD30" s="103">
        <v>0</v>
      </c>
      <c r="AE30" s="59">
        <f t="shared" si="8"/>
        <v>0</v>
      </c>
      <c r="AF30" s="103">
        <v>0</v>
      </c>
      <c r="AG30" s="103">
        <v>0</v>
      </c>
      <c r="AH30" s="220">
        <f t="shared" si="9"/>
        <v>0</v>
      </c>
      <c r="AI30" s="103">
        <v>0</v>
      </c>
      <c r="AJ30" s="103">
        <v>0</v>
      </c>
      <c r="AK30" s="220">
        <f t="shared" si="10"/>
        <v>0</v>
      </c>
      <c r="AL30" s="103">
        <v>0</v>
      </c>
      <c r="AM30" s="103">
        <v>0</v>
      </c>
      <c r="AN30" s="220">
        <f t="shared" si="11"/>
        <v>0</v>
      </c>
      <c r="AO30" s="275">
        <v>0</v>
      </c>
      <c r="AP30" s="275">
        <v>0</v>
      </c>
      <c r="AQ30" s="220">
        <f t="shared" si="12"/>
        <v>0</v>
      </c>
      <c r="AR30" s="226">
        <v>0</v>
      </c>
      <c r="AS30" s="226">
        <v>0</v>
      </c>
      <c r="AT30" s="220">
        <f t="shared" si="13"/>
        <v>0</v>
      </c>
    </row>
    <row r="31" spans="1:46">
      <c r="A31" s="130"/>
      <c r="B31" s="42" t="s">
        <v>327</v>
      </c>
      <c r="C31" s="342" t="s">
        <v>328</v>
      </c>
      <c r="D31" s="462" t="s">
        <v>34</v>
      </c>
      <c r="E31" s="45">
        <v>23</v>
      </c>
      <c r="F31" s="44">
        <v>1970</v>
      </c>
      <c r="G31" s="59">
        <f t="shared" si="0"/>
        <v>492.5</v>
      </c>
      <c r="H31" s="46">
        <v>112</v>
      </c>
      <c r="I31" s="46">
        <v>11085</v>
      </c>
      <c r="J31" s="59">
        <f t="shared" si="1"/>
        <v>2771.25</v>
      </c>
      <c r="K31" s="46">
        <v>184</v>
      </c>
      <c r="L31" s="43">
        <v>17145</v>
      </c>
      <c r="M31" s="59">
        <f t="shared" si="2"/>
        <v>4286.25</v>
      </c>
      <c r="N31" s="43"/>
      <c r="O31" s="43">
        <v>19170</v>
      </c>
      <c r="P31" s="59">
        <f t="shared" si="3"/>
        <v>4792.5</v>
      </c>
      <c r="Q31" s="58">
        <v>253</v>
      </c>
      <c r="R31" s="58">
        <v>23870</v>
      </c>
      <c r="S31" s="59">
        <f t="shared" si="4"/>
        <v>5967.5</v>
      </c>
      <c r="T31" s="58">
        <v>260</v>
      </c>
      <c r="U31" s="103">
        <v>22620</v>
      </c>
      <c r="V31" s="59">
        <f t="shared" si="5"/>
        <v>5655</v>
      </c>
      <c r="W31" s="103">
        <v>109</v>
      </c>
      <c r="X31" s="103">
        <v>24155</v>
      </c>
      <c r="Y31" s="59">
        <f t="shared" si="6"/>
        <v>6038.75</v>
      </c>
      <c r="Z31" s="103">
        <v>364</v>
      </c>
      <c r="AA31" s="103">
        <v>35780</v>
      </c>
      <c r="AB31" s="59">
        <f t="shared" si="7"/>
        <v>8945</v>
      </c>
      <c r="AC31" s="58">
        <v>251</v>
      </c>
      <c r="AD31" s="103">
        <v>24425</v>
      </c>
      <c r="AE31" s="59">
        <f t="shared" si="8"/>
        <v>6106.25</v>
      </c>
      <c r="AF31" s="103">
        <v>340</v>
      </c>
      <c r="AG31" s="103">
        <v>31835</v>
      </c>
      <c r="AH31" s="220">
        <f t="shared" si="9"/>
        <v>7958.75</v>
      </c>
      <c r="AI31" s="103">
        <v>273</v>
      </c>
      <c r="AJ31" s="103">
        <v>27340</v>
      </c>
      <c r="AK31" s="220">
        <f t="shared" si="10"/>
        <v>6835</v>
      </c>
      <c r="AL31" s="103">
        <v>273</v>
      </c>
      <c r="AM31" s="103">
        <v>26490</v>
      </c>
      <c r="AN31" s="220">
        <f t="shared" si="11"/>
        <v>6622.5</v>
      </c>
      <c r="AO31" s="275">
        <v>368</v>
      </c>
      <c r="AP31" s="275">
        <v>33320</v>
      </c>
      <c r="AQ31" s="220">
        <f t="shared" si="12"/>
        <v>8330</v>
      </c>
      <c r="AR31" s="226">
        <v>359</v>
      </c>
      <c r="AS31" s="226">
        <v>32660</v>
      </c>
      <c r="AT31" s="220">
        <f t="shared" si="13"/>
        <v>8165</v>
      </c>
    </row>
    <row r="32" spans="1:46">
      <c r="A32" s="130"/>
      <c r="B32" s="42" t="s">
        <v>329</v>
      </c>
      <c r="C32" s="342" t="s">
        <v>330</v>
      </c>
      <c r="D32" s="462" t="s">
        <v>123</v>
      </c>
      <c r="E32" s="45">
        <v>5</v>
      </c>
      <c r="F32" s="44">
        <v>525</v>
      </c>
      <c r="G32" s="59">
        <f t="shared" si="0"/>
        <v>131.25</v>
      </c>
      <c r="H32" s="46">
        <v>21</v>
      </c>
      <c r="I32" s="46">
        <v>1900</v>
      </c>
      <c r="J32" s="59">
        <f t="shared" si="1"/>
        <v>475</v>
      </c>
      <c r="K32" s="46">
        <v>38</v>
      </c>
      <c r="L32" s="43">
        <v>3215</v>
      </c>
      <c r="M32" s="59">
        <f t="shared" si="2"/>
        <v>803.75</v>
      </c>
      <c r="N32" s="43"/>
      <c r="O32" s="43">
        <v>3780</v>
      </c>
      <c r="P32" s="59">
        <f t="shared" si="3"/>
        <v>945</v>
      </c>
      <c r="Q32" s="58">
        <v>76</v>
      </c>
      <c r="R32" s="58">
        <v>9100</v>
      </c>
      <c r="S32" s="59">
        <f t="shared" si="4"/>
        <v>2275</v>
      </c>
      <c r="T32" s="58">
        <v>75</v>
      </c>
      <c r="U32" s="103">
        <v>7850</v>
      </c>
      <c r="V32" s="59">
        <f t="shared" si="5"/>
        <v>1962.5</v>
      </c>
      <c r="W32" s="103">
        <v>79</v>
      </c>
      <c r="X32" s="103">
        <v>7690</v>
      </c>
      <c r="Y32" s="59">
        <f t="shared" si="6"/>
        <v>1922.5</v>
      </c>
      <c r="Z32" s="103">
        <v>63</v>
      </c>
      <c r="AA32" s="103">
        <v>5235</v>
      </c>
      <c r="AB32" s="59">
        <f t="shared" si="7"/>
        <v>1308.75</v>
      </c>
      <c r="AC32" s="58">
        <v>40</v>
      </c>
      <c r="AD32" s="103">
        <v>3605</v>
      </c>
      <c r="AE32" s="59">
        <f t="shared" si="8"/>
        <v>901.25</v>
      </c>
      <c r="AF32" s="103">
        <v>49</v>
      </c>
      <c r="AG32" s="103">
        <v>4375</v>
      </c>
      <c r="AH32" s="220">
        <f t="shared" si="9"/>
        <v>1093.75</v>
      </c>
      <c r="AI32" s="103">
        <v>55</v>
      </c>
      <c r="AJ32" s="103">
        <v>4985</v>
      </c>
      <c r="AK32" s="220">
        <f t="shared" si="10"/>
        <v>1246.25</v>
      </c>
      <c r="AL32" s="103">
        <v>50</v>
      </c>
      <c r="AM32" s="103">
        <v>4795</v>
      </c>
      <c r="AN32" s="220">
        <f t="shared" si="11"/>
        <v>1198.75</v>
      </c>
      <c r="AO32" s="275">
        <v>57</v>
      </c>
      <c r="AP32" s="275">
        <v>5105</v>
      </c>
      <c r="AQ32" s="220">
        <f t="shared" si="12"/>
        <v>1276.25</v>
      </c>
      <c r="AR32" s="226">
        <v>61</v>
      </c>
      <c r="AS32" s="226">
        <v>4950</v>
      </c>
      <c r="AT32" s="220">
        <f t="shared" si="13"/>
        <v>1237.5</v>
      </c>
    </row>
    <row r="33" spans="1:46">
      <c r="A33" s="130"/>
      <c r="B33" s="42" t="s">
        <v>331</v>
      </c>
      <c r="C33" s="342" t="s">
        <v>332</v>
      </c>
      <c r="D33" s="462" t="s">
        <v>284</v>
      </c>
      <c r="E33" s="45">
        <v>48</v>
      </c>
      <c r="F33" s="44">
        <v>4170</v>
      </c>
      <c r="G33" s="59">
        <f t="shared" si="0"/>
        <v>1042.5</v>
      </c>
      <c r="H33" s="46">
        <v>80</v>
      </c>
      <c r="I33" s="46">
        <v>5955</v>
      </c>
      <c r="J33" s="59">
        <f t="shared" si="1"/>
        <v>1488.75</v>
      </c>
      <c r="K33" s="46">
        <v>91</v>
      </c>
      <c r="L33" s="43">
        <v>10475</v>
      </c>
      <c r="M33" s="59">
        <f t="shared" si="2"/>
        <v>2618.75</v>
      </c>
      <c r="N33" s="43"/>
      <c r="O33" s="43">
        <v>13940</v>
      </c>
      <c r="P33" s="59">
        <f t="shared" si="3"/>
        <v>3485</v>
      </c>
      <c r="Q33" s="58">
        <v>124</v>
      </c>
      <c r="R33" s="58">
        <v>11955</v>
      </c>
      <c r="S33" s="59">
        <f t="shared" si="4"/>
        <v>2988.75</v>
      </c>
      <c r="T33" s="58">
        <v>142</v>
      </c>
      <c r="U33" s="103">
        <v>16265</v>
      </c>
      <c r="V33" s="59">
        <f t="shared" si="5"/>
        <v>4066.25</v>
      </c>
      <c r="W33" s="103">
        <v>75</v>
      </c>
      <c r="X33" s="103">
        <v>14770</v>
      </c>
      <c r="Y33" s="59">
        <f t="shared" si="6"/>
        <v>3692.5</v>
      </c>
      <c r="Z33" s="103">
        <v>187</v>
      </c>
      <c r="AA33" s="103">
        <v>15885</v>
      </c>
      <c r="AB33" s="59">
        <f t="shared" si="7"/>
        <v>3971.25</v>
      </c>
      <c r="AC33" s="58">
        <v>169</v>
      </c>
      <c r="AD33" s="103">
        <v>13920</v>
      </c>
      <c r="AE33" s="59">
        <f t="shared" si="8"/>
        <v>3480</v>
      </c>
      <c r="AF33" s="103">
        <v>260</v>
      </c>
      <c r="AG33" s="103">
        <v>21395</v>
      </c>
      <c r="AH33" s="220">
        <f t="shared" si="9"/>
        <v>5348.75</v>
      </c>
      <c r="AI33" s="103">
        <v>230</v>
      </c>
      <c r="AJ33" s="103">
        <v>21530</v>
      </c>
      <c r="AK33" s="220">
        <f t="shared" si="10"/>
        <v>5382.5</v>
      </c>
      <c r="AL33" s="103">
        <v>239</v>
      </c>
      <c r="AM33" s="103">
        <v>21150</v>
      </c>
      <c r="AN33" s="220">
        <f t="shared" si="11"/>
        <v>5287.5</v>
      </c>
      <c r="AO33" s="275">
        <v>278</v>
      </c>
      <c r="AP33" s="275">
        <v>23330</v>
      </c>
      <c r="AQ33" s="220">
        <f t="shared" si="12"/>
        <v>5832.5</v>
      </c>
      <c r="AR33" s="226">
        <v>187</v>
      </c>
      <c r="AS33" s="226">
        <v>15425</v>
      </c>
      <c r="AT33" s="220">
        <f t="shared" si="13"/>
        <v>3856.25</v>
      </c>
    </row>
    <row r="34" spans="1:46">
      <c r="A34" s="130"/>
      <c r="B34" s="42" t="s">
        <v>333</v>
      </c>
      <c r="C34" s="342" t="s">
        <v>3180</v>
      </c>
      <c r="D34" s="462" t="s">
        <v>43</v>
      </c>
      <c r="E34" s="45">
        <v>59</v>
      </c>
      <c r="F34" s="44">
        <v>5610</v>
      </c>
      <c r="G34" s="59">
        <f t="shared" si="0"/>
        <v>1402.5</v>
      </c>
      <c r="H34" s="46">
        <v>104</v>
      </c>
      <c r="I34" s="46">
        <v>9785</v>
      </c>
      <c r="J34" s="59">
        <f t="shared" si="1"/>
        <v>2446.25</v>
      </c>
      <c r="K34" s="46">
        <v>100</v>
      </c>
      <c r="L34" s="43">
        <v>9185</v>
      </c>
      <c r="M34" s="59">
        <f t="shared" si="2"/>
        <v>2296.25</v>
      </c>
      <c r="N34" s="43"/>
      <c r="O34" s="43">
        <v>12810</v>
      </c>
      <c r="P34" s="59">
        <f t="shared" si="3"/>
        <v>3202.5</v>
      </c>
      <c r="Q34" s="58">
        <v>46</v>
      </c>
      <c r="R34" s="58">
        <v>4075</v>
      </c>
      <c r="S34" s="59">
        <f t="shared" si="4"/>
        <v>1018.75</v>
      </c>
      <c r="T34" s="58">
        <v>0</v>
      </c>
      <c r="U34" s="103">
        <v>0</v>
      </c>
      <c r="V34" s="59">
        <f t="shared" si="5"/>
        <v>0</v>
      </c>
      <c r="W34" s="103">
        <v>0</v>
      </c>
      <c r="X34" s="103">
        <v>0</v>
      </c>
      <c r="Y34" s="59">
        <f t="shared" si="6"/>
        <v>0</v>
      </c>
      <c r="Z34" s="103">
        <v>0</v>
      </c>
      <c r="AA34" s="103">
        <v>0</v>
      </c>
      <c r="AB34" s="59">
        <f t="shared" si="7"/>
        <v>0</v>
      </c>
      <c r="AC34" s="58">
        <v>0</v>
      </c>
      <c r="AD34" s="103">
        <v>0</v>
      </c>
      <c r="AE34" s="59">
        <f t="shared" si="8"/>
        <v>0</v>
      </c>
      <c r="AF34" s="103">
        <v>0</v>
      </c>
      <c r="AG34" s="103">
        <v>0</v>
      </c>
      <c r="AH34" s="220">
        <f t="shared" si="9"/>
        <v>0</v>
      </c>
      <c r="AI34" s="103">
        <v>0</v>
      </c>
      <c r="AJ34" s="103">
        <v>0</v>
      </c>
      <c r="AK34" s="220">
        <f t="shared" si="10"/>
        <v>0</v>
      </c>
      <c r="AL34" s="103">
        <v>0</v>
      </c>
      <c r="AM34" s="103">
        <v>0</v>
      </c>
      <c r="AN34" s="220">
        <f t="shared" si="11"/>
        <v>0</v>
      </c>
      <c r="AO34" s="275">
        <v>0</v>
      </c>
      <c r="AP34" s="275">
        <v>0</v>
      </c>
      <c r="AQ34" s="220">
        <f t="shared" si="12"/>
        <v>0</v>
      </c>
      <c r="AR34" s="226">
        <v>0</v>
      </c>
      <c r="AS34" s="226">
        <v>0</v>
      </c>
      <c r="AT34" s="220">
        <f t="shared" si="13"/>
        <v>0</v>
      </c>
    </row>
    <row r="35" spans="1:46">
      <c r="A35" s="130"/>
      <c r="B35" s="42" t="s">
        <v>335</v>
      </c>
      <c r="C35" s="342" t="s">
        <v>336</v>
      </c>
      <c r="D35" s="462" t="s">
        <v>23</v>
      </c>
      <c r="E35" s="45">
        <v>100</v>
      </c>
      <c r="F35" s="44">
        <v>9050</v>
      </c>
      <c r="G35" s="59">
        <f t="shared" si="0"/>
        <v>2262.5</v>
      </c>
      <c r="H35" s="46">
        <v>272</v>
      </c>
      <c r="I35" s="46">
        <v>25720</v>
      </c>
      <c r="J35" s="59">
        <f t="shared" si="1"/>
        <v>6430</v>
      </c>
      <c r="K35" s="46">
        <v>352</v>
      </c>
      <c r="L35" s="43">
        <v>33330</v>
      </c>
      <c r="M35" s="59">
        <f t="shared" si="2"/>
        <v>8332.5</v>
      </c>
      <c r="N35" s="43"/>
      <c r="O35" s="43">
        <v>34475</v>
      </c>
      <c r="P35" s="59">
        <f t="shared" si="3"/>
        <v>8618.75</v>
      </c>
      <c r="Q35" s="58">
        <v>322</v>
      </c>
      <c r="R35" s="58">
        <v>34115</v>
      </c>
      <c r="S35" s="59">
        <f t="shared" si="4"/>
        <v>8528.75</v>
      </c>
      <c r="T35" s="58">
        <v>370</v>
      </c>
      <c r="U35" s="103">
        <v>35030</v>
      </c>
      <c r="V35" s="59">
        <f t="shared" si="5"/>
        <v>8757.5</v>
      </c>
      <c r="W35" s="103">
        <v>396</v>
      </c>
      <c r="X35" s="103">
        <v>38985</v>
      </c>
      <c r="Y35" s="59">
        <f t="shared" si="6"/>
        <v>9746.25</v>
      </c>
      <c r="Z35" s="103">
        <v>440</v>
      </c>
      <c r="AA35" s="103">
        <v>41630</v>
      </c>
      <c r="AB35" s="59">
        <f t="shared" si="7"/>
        <v>10407.5</v>
      </c>
      <c r="AC35" s="58">
        <v>423</v>
      </c>
      <c r="AD35" s="103">
        <v>44140</v>
      </c>
      <c r="AE35" s="59">
        <f t="shared" si="8"/>
        <v>11035</v>
      </c>
      <c r="AF35" s="103">
        <v>573</v>
      </c>
      <c r="AG35" s="103">
        <v>57320</v>
      </c>
      <c r="AH35" s="220">
        <f t="shared" si="9"/>
        <v>14330</v>
      </c>
      <c r="AI35" s="103">
        <v>608</v>
      </c>
      <c r="AJ35" s="103">
        <v>56060</v>
      </c>
      <c r="AK35" s="220">
        <f t="shared" si="10"/>
        <v>14015</v>
      </c>
      <c r="AL35" s="103">
        <v>623</v>
      </c>
      <c r="AM35" s="103">
        <v>59530</v>
      </c>
      <c r="AN35" s="220">
        <f t="shared" si="11"/>
        <v>14882.5</v>
      </c>
      <c r="AO35" s="275">
        <v>852</v>
      </c>
      <c r="AP35" s="275">
        <v>83220</v>
      </c>
      <c r="AQ35" s="220">
        <f t="shared" si="12"/>
        <v>20805</v>
      </c>
      <c r="AR35" s="226">
        <v>751</v>
      </c>
      <c r="AS35" s="226">
        <v>68910</v>
      </c>
      <c r="AT35" s="220">
        <f t="shared" si="13"/>
        <v>17227.5</v>
      </c>
    </row>
    <row r="36" spans="1:46">
      <c r="A36" s="130"/>
      <c r="B36" s="42" t="s">
        <v>337</v>
      </c>
      <c r="C36" s="342" t="s">
        <v>338</v>
      </c>
      <c r="D36" s="462" t="s">
        <v>23</v>
      </c>
      <c r="E36" s="45">
        <v>33</v>
      </c>
      <c r="F36" s="44">
        <v>3425</v>
      </c>
      <c r="G36" s="59">
        <f t="shared" si="0"/>
        <v>856.25</v>
      </c>
      <c r="H36" s="46">
        <v>124</v>
      </c>
      <c r="I36" s="46">
        <v>12710</v>
      </c>
      <c r="J36" s="59">
        <f t="shared" si="1"/>
        <v>3177.5</v>
      </c>
      <c r="K36" s="46">
        <v>127</v>
      </c>
      <c r="L36" s="43">
        <v>12970</v>
      </c>
      <c r="M36" s="59">
        <f t="shared" si="2"/>
        <v>3242.5</v>
      </c>
      <c r="N36" s="43"/>
      <c r="O36" s="43">
        <v>15725</v>
      </c>
      <c r="P36" s="59">
        <f t="shared" si="3"/>
        <v>3931.25</v>
      </c>
      <c r="Q36" s="58">
        <v>160</v>
      </c>
      <c r="R36" s="58">
        <v>15860</v>
      </c>
      <c r="S36" s="59">
        <f t="shared" si="4"/>
        <v>3965</v>
      </c>
      <c r="T36" s="58">
        <v>194</v>
      </c>
      <c r="U36" s="103">
        <v>17820</v>
      </c>
      <c r="V36" s="59">
        <f t="shared" si="5"/>
        <v>4455</v>
      </c>
      <c r="W36" s="103">
        <v>225</v>
      </c>
      <c r="X36" s="103">
        <v>20780</v>
      </c>
      <c r="Y36" s="59">
        <f t="shared" si="6"/>
        <v>5195</v>
      </c>
      <c r="Z36" s="103">
        <v>395</v>
      </c>
      <c r="AA36" s="103">
        <v>37975</v>
      </c>
      <c r="AB36" s="59">
        <f t="shared" si="7"/>
        <v>9493.75</v>
      </c>
      <c r="AC36" s="58">
        <v>448</v>
      </c>
      <c r="AD36" s="103">
        <v>35490</v>
      </c>
      <c r="AE36" s="59">
        <f t="shared" si="8"/>
        <v>8872.5</v>
      </c>
      <c r="AF36" s="103">
        <v>449</v>
      </c>
      <c r="AG36" s="103">
        <v>37180</v>
      </c>
      <c r="AH36" s="220">
        <f t="shared" si="9"/>
        <v>9295</v>
      </c>
      <c r="AI36" s="103">
        <v>497</v>
      </c>
      <c r="AJ36" s="103">
        <v>44495</v>
      </c>
      <c r="AK36" s="220">
        <f t="shared" si="10"/>
        <v>11123.75</v>
      </c>
      <c r="AL36" s="103">
        <v>440</v>
      </c>
      <c r="AM36" s="103">
        <v>38085</v>
      </c>
      <c r="AN36" s="220">
        <f t="shared" si="11"/>
        <v>9521.25</v>
      </c>
      <c r="AO36" s="275">
        <v>505</v>
      </c>
      <c r="AP36" s="275">
        <v>37850</v>
      </c>
      <c r="AQ36" s="220">
        <f t="shared" si="12"/>
        <v>9462.5</v>
      </c>
      <c r="AR36" s="226">
        <v>511</v>
      </c>
      <c r="AS36" s="226">
        <v>38870</v>
      </c>
      <c r="AT36" s="220">
        <f t="shared" si="13"/>
        <v>9717.5</v>
      </c>
    </row>
    <row r="37" spans="1:46">
      <c r="A37" s="130"/>
      <c r="B37" s="42" t="s">
        <v>339</v>
      </c>
      <c r="C37" s="342" t="s">
        <v>340</v>
      </c>
      <c r="D37" s="462" t="s">
        <v>341</v>
      </c>
      <c r="E37" s="45">
        <v>12</v>
      </c>
      <c r="F37" s="44">
        <v>875</v>
      </c>
      <c r="G37" s="59">
        <f t="shared" si="0"/>
        <v>218.75</v>
      </c>
      <c r="H37" s="46">
        <v>42</v>
      </c>
      <c r="I37" s="46">
        <v>3650</v>
      </c>
      <c r="J37" s="59">
        <f t="shared" si="1"/>
        <v>912.5</v>
      </c>
      <c r="K37" s="46">
        <v>35</v>
      </c>
      <c r="L37" s="43">
        <v>2555</v>
      </c>
      <c r="M37" s="59">
        <f t="shared" si="2"/>
        <v>638.75</v>
      </c>
      <c r="N37" s="43"/>
      <c r="O37" s="43">
        <v>5405</v>
      </c>
      <c r="P37" s="59">
        <f t="shared" si="3"/>
        <v>1351.25</v>
      </c>
      <c r="Q37" s="58">
        <v>88</v>
      </c>
      <c r="R37" s="58">
        <v>7925</v>
      </c>
      <c r="S37" s="59">
        <f t="shared" si="4"/>
        <v>1981.25</v>
      </c>
      <c r="T37" s="58">
        <v>128</v>
      </c>
      <c r="U37" s="103">
        <v>11300</v>
      </c>
      <c r="V37" s="59">
        <f t="shared" si="5"/>
        <v>2825</v>
      </c>
      <c r="W37" s="103">
        <v>170</v>
      </c>
      <c r="X37" s="103">
        <v>14765</v>
      </c>
      <c r="Y37" s="59">
        <f t="shared" si="6"/>
        <v>3691.25</v>
      </c>
      <c r="Z37" s="103">
        <v>136</v>
      </c>
      <c r="AA37" s="103">
        <v>13435</v>
      </c>
      <c r="AB37" s="59">
        <f t="shared" si="7"/>
        <v>3358.75</v>
      </c>
      <c r="AC37" s="58">
        <v>95</v>
      </c>
      <c r="AD37" s="103">
        <v>8840</v>
      </c>
      <c r="AE37" s="59">
        <f t="shared" si="8"/>
        <v>2210</v>
      </c>
      <c r="AF37" s="103">
        <v>89</v>
      </c>
      <c r="AG37" s="103">
        <v>9565</v>
      </c>
      <c r="AH37" s="220">
        <f t="shared" si="9"/>
        <v>2391.25</v>
      </c>
      <c r="AI37" s="103">
        <v>162</v>
      </c>
      <c r="AJ37" s="103">
        <v>19280</v>
      </c>
      <c r="AK37" s="220">
        <f t="shared" si="10"/>
        <v>4820</v>
      </c>
      <c r="AL37" s="103">
        <v>139</v>
      </c>
      <c r="AM37" s="103">
        <v>17205</v>
      </c>
      <c r="AN37" s="220">
        <f t="shared" si="11"/>
        <v>4301.25</v>
      </c>
      <c r="AO37" s="275">
        <v>112</v>
      </c>
      <c r="AP37" s="275">
        <v>13110</v>
      </c>
      <c r="AQ37" s="220">
        <f t="shared" si="12"/>
        <v>3277.5</v>
      </c>
      <c r="AR37" s="226">
        <v>113</v>
      </c>
      <c r="AS37" s="226">
        <v>11310</v>
      </c>
      <c r="AT37" s="220">
        <f t="shared" si="13"/>
        <v>2827.5</v>
      </c>
    </row>
    <row r="38" spans="1:46">
      <c r="A38" s="130"/>
      <c r="B38" s="42" t="s">
        <v>342</v>
      </c>
      <c r="C38" s="342" t="s">
        <v>343</v>
      </c>
      <c r="D38" s="462" t="s">
        <v>66</v>
      </c>
      <c r="E38" s="45">
        <v>18</v>
      </c>
      <c r="F38" s="44">
        <v>2095</v>
      </c>
      <c r="G38" s="59">
        <f t="shared" si="0"/>
        <v>523.75</v>
      </c>
      <c r="H38" s="46">
        <v>56</v>
      </c>
      <c r="I38" s="46">
        <v>6095</v>
      </c>
      <c r="J38" s="59">
        <f t="shared" si="1"/>
        <v>1523.75</v>
      </c>
      <c r="K38" s="46">
        <v>86</v>
      </c>
      <c r="L38" s="43">
        <v>7585</v>
      </c>
      <c r="M38" s="59">
        <f t="shared" si="2"/>
        <v>1896.25</v>
      </c>
      <c r="N38" s="43"/>
      <c r="O38" s="43">
        <v>10455</v>
      </c>
      <c r="P38" s="59">
        <f t="shared" si="3"/>
        <v>2613.75</v>
      </c>
      <c r="Q38" s="58">
        <v>115</v>
      </c>
      <c r="R38" s="58">
        <v>11630</v>
      </c>
      <c r="S38" s="59">
        <f t="shared" si="4"/>
        <v>2907.5</v>
      </c>
      <c r="T38" s="58">
        <v>115</v>
      </c>
      <c r="U38" s="103">
        <v>9765</v>
      </c>
      <c r="V38" s="59">
        <f t="shared" si="5"/>
        <v>2441.25</v>
      </c>
      <c r="W38" s="103">
        <v>90</v>
      </c>
      <c r="X38" s="103">
        <v>8630</v>
      </c>
      <c r="Y38" s="59">
        <f t="shared" si="6"/>
        <v>2157.5</v>
      </c>
      <c r="Z38" s="103">
        <v>61</v>
      </c>
      <c r="AA38" s="103">
        <v>5620</v>
      </c>
      <c r="AB38" s="59">
        <f t="shared" si="7"/>
        <v>1405</v>
      </c>
      <c r="AC38" s="58">
        <v>47</v>
      </c>
      <c r="AD38" s="103">
        <v>4675</v>
      </c>
      <c r="AE38" s="59">
        <f t="shared" si="8"/>
        <v>1168.75</v>
      </c>
      <c r="AF38" s="103">
        <v>91</v>
      </c>
      <c r="AG38" s="103">
        <v>7925</v>
      </c>
      <c r="AH38" s="220">
        <f t="shared" si="9"/>
        <v>1981.25</v>
      </c>
      <c r="AI38" s="103">
        <v>98</v>
      </c>
      <c r="AJ38" s="103">
        <v>8150</v>
      </c>
      <c r="AK38" s="220">
        <f t="shared" si="10"/>
        <v>2037.5</v>
      </c>
      <c r="AL38" s="103">
        <v>69</v>
      </c>
      <c r="AM38" s="103">
        <v>6255</v>
      </c>
      <c r="AN38" s="220">
        <f t="shared" si="11"/>
        <v>1563.75</v>
      </c>
      <c r="AO38" s="275">
        <v>78</v>
      </c>
      <c r="AP38" s="275">
        <v>7005</v>
      </c>
      <c r="AQ38" s="220">
        <f t="shared" si="12"/>
        <v>1751.25</v>
      </c>
      <c r="AR38" s="226">
        <v>87</v>
      </c>
      <c r="AS38" s="226">
        <v>9320</v>
      </c>
      <c r="AT38" s="220">
        <f t="shared" si="13"/>
        <v>2330</v>
      </c>
    </row>
    <row r="39" spans="1:46">
      <c r="A39" s="130"/>
      <c r="B39" s="42" t="s">
        <v>344</v>
      </c>
      <c r="C39" s="342" t="s">
        <v>3180</v>
      </c>
      <c r="D39" s="462" t="s">
        <v>130</v>
      </c>
      <c r="E39" s="45">
        <v>11</v>
      </c>
      <c r="F39" s="44">
        <v>1260</v>
      </c>
      <c r="G39" s="59">
        <f t="shared" si="0"/>
        <v>315</v>
      </c>
      <c r="H39" s="46">
        <v>49</v>
      </c>
      <c r="I39" s="46">
        <v>4470</v>
      </c>
      <c r="J39" s="59">
        <f t="shared" si="1"/>
        <v>1117.5</v>
      </c>
      <c r="K39" s="46">
        <v>50</v>
      </c>
      <c r="L39" s="43">
        <v>5220</v>
      </c>
      <c r="M39" s="59">
        <f t="shared" si="2"/>
        <v>1305</v>
      </c>
      <c r="N39" s="43"/>
      <c r="O39" s="43">
        <v>7460</v>
      </c>
      <c r="P39" s="59">
        <f t="shared" si="3"/>
        <v>1865</v>
      </c>
      <c r="Q39" s="58">
        <v>97</v>
      </c>
      <c r="R39" s="58">
        <v>9770</v>
      </c>
      <c r="S39" s="59">
        <f t="shared" si="4"/>
        <v>2442.5</v>
      </c>
      <c r="T39" s="58">
        <v>69</v>
      </c>
      <c r="U39" s="103">
        <v>5675</v>
      </c>
      <c r="V39" s="59">
        <f t="shared" si="5"/>
        <v>1418.75</v>
      </c>
      <c r="W39" s="103">
        <v>80</v>
      </c>
      <c r="X39" s="103">
        <v>6535</v>
      </c>
      <c r="Y39" s="59">
        <f t="shared" si="6"/>
        <v>1633.75</v>
      </c>
      <c r="Z39" s="103">
        <v>101</v>
      </c>
      <c r="AA39" s="103">
        <v>8410</v>
      </c>
      <c r="AB39" s="59">
        <f t="shared" si="7"/>
        <v>2102.5</v>
      </c>
      <c r="AC39" s="58">
        <v>46</v>
      </c>
      <c r="AD39" s="103">
        <v>4715</v>
      </c>
      <c r="AE39" s="59">
        <f t="shared" si="8"/>
        <v>1178.75</v>
      </c>
      <c r="AF39" s="103">
        <v>75</v>
      </c>
      <c r="AG39" s="103">
        <v>5550</v>
      </c>
      <c r="AH39" s="220">
        <f t="shared" si="9"/>
        <v>1387.5</v>
      </c>
      <c r="AI39" s="103">
        <v>64</v>
      </c>
      <c r="AJ39" s="103">
        <v>4960</v>
      </c>
      <c r="AK39" s="220">
        <f t="shared" si="10"/>
        <v>1240</v>
      </c>
      <c r="AL39" s="103">
        <v>44</v>
      </c>
      <c r="AM39" s="103">
        <v>3760</v>
      </c>
      <c r="AN39" s="220">
        <f t="shared" si="11"/>
        <v>940</v>
      </c>
      <c r="AO39" s="275">
        <v>47</v>
      </c>
      <c r="AP39" s="275">
        <v>3715</v>
      </c>
      <c r="AQ39" s="220">
        <f t="shared" si="12"/>
        <v>928.75</v>
      </c>
      <c r="AR39" s="226">
        <v>24</v>
      </c>
      <c r="AS39" s="226">
        <v>1690</v>
      </c>
      <c r="AT39" s="220">
        <f t="shared" si="13"/>
        <v>422.5</v>
      </c>
    </row>
    <row r="40" spans="1:46">
      <c r="A40" s="130"/>
      <c r="B40" s="42" t="s">
        <v>346</v>
      </c>
      <c r="C40" s="342" t="s">
        <v>3182</v>
      </c>
      <c r="D40" s="462" t="s">
        <v>191</v>
      </c>
      <c r="E40" s="45">
        <v>40</v>
      </c>
      <c r="F40" s="44">
        <v>4110</v>
      </c>
      <c r="G40" s="59">
        <f t="shared" si="0"/>
        <v>1027.5</v>
      </c>
      <c r="H40" s="46">
        <v>112</v>
      </c>
      <c r="I40" s="46">
        <v>9950</v>
      </c>
      <c r="J40" s="59">
        <f t="shared" si="1"/>
        <v>2487.5</v>
      </c>
      <c r="K40" s="46">
        <v>144</v>
      </c>
      <c r="L40" s="43">
        <v>11535</v>
      </c>
      <c r="M40" s="59">
        <f t="shared" si="2"/>
        <v>2883.75</v>
      </c>
      <c r="N40" s="43"/>
      <c r="O40" s="43">
        <v>13390</v>
      </c>
      <c r="P40" s="59">
        <f t="shared" si="3"/>
        <v>3347.5</v>
      </c>
      <c r="Q40" s="58">
        <v>121</v>
      </c>
      <c r="R40" s="58">
        <v>11675</v>
      </c>
      <c r="S40" s="59">
        <f t="shared" si="4"/>
        <v>2918.75</v>
      </c>
      <c r="T40" s="58">
        <v>133</v>
      </c>
      <c r="U40" s="103">
        <v>12645</v>
      </c>
      <c r="V40" s="59">
        <f t="shared" si="5"/>
        <v>3161.25</v>
      </c>
      <c r="W40" s="103">
        <v>138</v>
      </c>
      <c r="X40" s="103">
        <v>12830</v>
      </c>
      <c r="Y40" s="59">
        <f t="shared" si="6"/>
        <v>3207.5</v>
      </c>
      <c r="Z40" s="103">
        <v>132</v>
      </c>
      <c r="AA40" s="103">
        <v>12115</v>
      </c>
      <c r="AB40" s="59">
        <f t="shared" si="7"/>
        <v>3028.75</v>
      </c>
      <c r="AC40" s="58">
        <v>86</v>
      </c>
      <c r="AD40" s="103">
        <v>9375</v>
      </c>
      <c r="AE40" s="59">
        <f t="shared" si="8"/>
        <v>2343.75</v>
      </c>
      <c r="AF40" s="103">
        <v>85</v>
      </c>
      <c r="AG40" s="103">
        <v>8450</v>
      </c>
      <c r="AH40" s="220">
        <f t="shared" si="9"/>
        <v>2112.5</v>
      </c>
      <c r="AI40" s="103">
        <v>95</v>
      </c>
      <c r="AJ40" s="103">
        <v>9350</v>
      </c>
      <c r="AK40" s="220">
        <f t="shared" si="10"/>
        <v>2337.5</v>
      </c>
      <c r="AL40" s="103">
        <v>103</v>
      </c>
      <c r="AM40" s="103">
        <v>10315</v>
      </c>
      <c r="AN40" s="220">
        <f t="shared" si="11"/>
        <v>2578.75</v>
      </c>
      <c r="AO40" s="275">
        <v>94</v>
      </c>
      <c r="AP40" s="275">
        <v>10205</v>
      </c>
      <c r="AQ40" s="220">
        <f t="shared" si="12"/>
        <v>2551.25</v>
      </c>
      <c r="AR40" s="226">
        <v>111</v>
      </c>
      <c r="AS40" s="226">
        <v>11365</v>
      </c>
      <c r="AT40" s="220">
        <f t="shared" si="13"/>
        <v>2841.25</v>
      </c>
    </row>
    <row r="41" spans="1:46">
      <c r="A41" s="130"/>
      <c r="B41" s="42" t="s">
        <v>348</v>
      </c>
      <c r="C41" s="342" t="s">
        <v>349</v>
      </c>
      <c r="D41" s="462" t="s">
        <v>66</v>
      </c>
      <c r="E41" s="45">
        <v>13</v>
      </c>
      <c r="F41" s="44">
        <v>840</v>
      </c>
      <c r="G41" s="59">
        <f t="shared" si="0"/>
        <v>210</v>
      </c>
      <c r="H41" s="46">
        <v>42</v>
      </c>
      <c r="I41" s="46">
        <v>3865</v>
      </c>
      <c r="J41" s="59">
        <f t="shared" si="1"/>
        <v>966.25</v>
      </c>
      <c r="K41" s="46">
        <v>50</v>
      </c>
      <c r="L41" s="43">
        <v>4370</v>
      </c>
      <c r="M41" s="59">
        <f t="shared" si="2"/>
        <v>1092.5</v>
      </c>
      <c r="N41" s="43"/>
      <c r="O41" s="43">
        <v>7105</v>
      </c>
      <c r="P41" s="59">
        <f t="shared" si="3"/>
        <v>1776.25</v>
      </c>
      <c r="Q41" s="58">
        <v>67</v>
      </c>
      <c r="R41" s="58">
        <v>6160</v>
      </c>
      <c r="S41" s="59">
        <f t="shared" si="4"/>
        <v>1540</v>
      </c>
      <c r="T41" s="58">
        <v>82</v>
      </c>
      <c r="U41" s="103">
        <v>7925</v>
      </c>
      <c r="V41" s="59">
        <f t="shared" si="5"/>
        <v>1981.25</v>
      </c>
      <c r="W41" s="103">
        <v>142</v>
      </c>
      <c r="X41" s="103">
        <v>10520</v>
      </c>
      <c r="Y41" s="59">
        <f t="shared" si="6"/>
        <v>2630</v>
      </c>
      <c r="Z41" s="103">
        <v>135</v>
      </c>
      <c r="AA41" s="103">
        <v>9885</v>
      </c>
      <c r="AB41" s="59">
        <f t="shared" si="7"/>
        <v>2471.25</v>
      </c>
      <c r="AC41" s="58">
        <v>93</v>
      </c>
      <c r="AD41" s="103">
        <v>7075</v>
      </c>
      <c r="AE41" s="59">
        <f t="shared" si="8"/>
        <v>1768.75</v>
      </c>
      <c r="AF41" s="103">
        <v>86</v>
      </c>
      <c r="AG41" s="103">
        <v>7095</v>
      </c>
      <c r="AH41" s="220">
        <f t="shared" si="9"/>
        <v>1773.75</v>
      </c>
      <c r="AI41" s="103">
        <v>148</v>
      </c>
      <c r="AJ41" s="103">
        <v>11360</v>
      </c>
      <c r="AK41" s="220">
        <f t="shared" si="10"/>
        <v>2840</v>
      </c>
      <c r="AL41" s="103">
        <v>121</v>
      </c>
      <c r="AM41" s="103">
        <v>10575</v>
      </c>
      <c r="AN41" s="220">
        <f t="shared" si="11"/>
        <v>2643.75</v>
      </c>
      <c r="AO41" s="275">
        <v>118</v>
      </c>
      <c r="AP41" s="275">
        <v>9955</v>
      </c>
      <c r="AQ41" s="220">
        <f t="shared" si="12"/>
        <v>2488.75</v>
      </c>
      <c r="AR41" s="226">
        <v>146</v>
      </c>
      <c r="AS41" s="226">
        <v>11675</v>
      </c>
      <c r="AT41" s="220">
        <f t="shared" si="13"/>
        <v>2918.75</v>
      </c>
    </row>
    <row r="42" spans="1:46">
      <c r="A42" s="132"/>
      <c r="B42" s="42" t="s">
        <v>350</v>
      </c>
      <c r="C42" s="342" t="s">
        <v>3183</v>
      </c>
      <c r="D42" s="462" t="s">
        <v>307</v>
      </c>
      <c r="E42" s="45">
        <v>24</v>
      </c>
      <c r="F42" s="44">
        <v>2075</v>
      </c>
      <c r="G42" s="59">
        <f t="shared" si="0"/>
        <v>518.75</v>
      </c>
      <c r="H42" s="46">
        <v>66</v>
      </c>
      <c r="I42" s="46">
        <v>5680</v>
      </c>
      <c r="J42" s="59">
        <f t="shared" si="1"/>
        <v>1420</v>
      </c>
      <c r="K42" s="46">
        <v>91</v>
      </c>
      <c r="L42" s="43">
        <v>8900</v>
      </c>
      <c r="M42" s="59">
        <f t="shared" si="2"/>
        <v>2225</v>
      </c>
      <c r="N42" s="43"/>
      <c r="O42" s="43">
        <v>9480</v>
      </c>
      <c r="P42" s="59">
        <f t="shared" si="3"/>
        <v>2370</v>
      </c>
      <c r="Q42" s="58">
        <v>102</v>
      </c>
      <c r="R42" s="58">
        <v>10420</v>
      </c>
      <c r="S42" s="59">
        <f t="shared" si="4"/>
        <v>2605</v>
      </c>
      <c r="T42" s="58">
        <v>108</v>
      </c>
      <c r="U42" s="103">
        <v>8500</v>
      </c>
      <c r="V42" s="59">
        <f t="shared" si="5"/>
        <v>2125</v>
      </c>
      <c r="W42" s="103">
        <v>137</v>
      </c>
      <c r="X42" s="103">
        <v>11550</v>
      </c>
      <c r="Y42" s="59">
        <f t="shared" si="6"/>
        <v>2887.5</v>
      </c>
      <c r="Z42" s="103">
        <v>115</v>
      </c>
      <c r="AA42" s="103">
        <v>10705</v>
      </c>
      <c r="AB42" s="59">
        <f t="shared" si="7"/>
        <v>2676.25</v>
      </c>
      <c r="AC42" s="58">
        <v>105</v>
      </c>
      <c r="AD42" s="103">
        <v>8825</v>
      </c>
      <c r="AE42" s="59">
        <f t="shared" si="8"/>
        <v>2206.25</v>
      </c>
      <c r="AF42" s="103">
        <v>156</v>
      </c>
      <c r="AG42" s="103">
        <v>13840</v>
      </c>
      <c r="AH42" s="220">
        <f t="shared" si="9"/>
        <v>3460</v>
      </c>
      <c r="AI42" s="103">
        <v>104</v>
      </c>
      <c r="AJ42" s="103">
        <v>10165</v>
      </c>
      <c r="AK42" s="220">
        <f t="shared" si="10"/>
        <v>2541.25</v>
      </c>
      <c r="AL42" s="103">
        <v>158</v>
      </c>
      <c r="AM42" s="103">
        <v>16940</v>
      </c>
      <c r="AN42" s="220">
        <f t="shared" si="11"/>
        <v>4235</v>
      </c>
      <c r="AO42" s="275">
        <v>146</v>
      </c>
      <c r="AP42" s="275">
        <v>12895</v>
      </c>
      <c r="AQ42" s="220">
        <f t="shared" si="12"/>
        <v>3223.75</v>
      </c>
      <c r="AR42" s="226">
        <v>166</v>
      </c>
      <c r="AS42" s="226">
        <v>15305</v>
      </c>
      <c r="AT42" s="220">
        <f t="shared" si="13"/>
        <v>3826.25</v>
      </c>
    </row>
    <row r="43" spans="1:46">
      <c r="A43" s="133"/>
      <c r="B43" s="42" t="s">
        <v>352</v>
      </c>
      <c r="C43" s="342" t="s">
        <v>353</v>
      </c>
      <c r="D43" s="462" t="s">
        <v>125</v>
      </c>
      <c r="E43" s="45">
        <v>10</v>
      </c>
      <c r="F43" s="44">
        <v>850</v>
      </c>
      <c r="G43" s="59">
        <f t="shared" si="0"/>
        <v>212.5</v>
      </c>
      <c r="H43" s="46">
        <v>68</v>
      </c>
      <c r="I43" s="46">
        <v>6195</v>
      </c>
      <c r="J43" s="59">
        <f t="shared" si="1"/>
        <v>1548.75</v>
      </c>
      <c r="K43" s="46">
        <v>99</v>
      </c>
      <c r="L43" s="43">
        <v>8515</v>
      </c>
      <c r="M43" s="59">
        <f t="shared" si="2"/>
        <v>2128.75</v>
      </c>
      <c r="N43" s="43"/>
      <c r="O43" s="43">
        <v>6855</v>
      </c>
      <c r="P43" s="59">
        <f t="shared" si="3"/>
        <v>1713.75</v>
      </c>
      <c r="Q43" s="58">
        <v>116</v>
      </c>
      <c r="R43" s="58">
        <v>11635</v>
      </c>
      <c r="S43" s="59">
        <f t="shared" si="4"/>
        <v>2908.75</v>
      </c>
      <c r="T43" s="58">
        <v>156</v>
      </c>
      <c r="U43" s="103">
        <v>17580</v>
      </c>
      <c r="V43" s="59">
        <f t="shared" si="5"/>
        <v>4395</v>
      </c>
      <c r="W43" s="103">
        <v>173</v>
      </c>
      <c r="X43" s="103">
        <v>22380</v>
      </c>
      <c r="Y43" s="59">
        <f t="shared" si="6"/>
        <v>5595</v>
      </c>
      <c r="Z43" s="103">
        <v>261</v>
      </c>
      <c r="AA43" s="103">
        <v>24300</v>
      </c>
      <c r="AB43" s="59">
        <f t="shared" si="7"/>
        <v>6075</v>
      </c>
      <c r="AC43" s="58">
        <v>249</v>
      </c>
      <c r="AD43" s="103">
        <v>21700</v>
      </c>
      <c r="AE43" s="59">
        <f t="shared" si="8"/>
        <v>5425</v>
      </c>
      <c r="AF43" s="103">
        <v>404</v>
      </c>
      <c r="AG43" s="103">
        <v>34760</v>
      </c>
      <c r="AH43" s="220">
        <f t="shared" si="9"/>
        <v>8690</v>
      </c>
      <c r="AI43" s="103">
        <v>347</v>
      </c>
      <c r="AJ43" s="103">
        <v>30145</v>
      </c>
      <c r="AK43" s="220">
        <f t="shared" si="10"/>
        <v>7536.25</v>
      </c>
      <c r="AL43" s="103">
        <v>348</v>
      </c>
      <c r="AM43" s="103">
        <v>31685</v>
      </c>
      <c r="AN43" s="220">
        <f t="shared" si="11"/>
        <v>7921.25</v>
      </c>
      <c r="AO43" s="275">
        <v>329</v>
      </c>
      <c r="AP43" s="275">
        <v>28895</v>
      </c>
      <c r="AQ43" s="220">
        <f t="shared" si="12"/>
        <v>7223.75</v>
      </c>
      <c r="AR43" s="226">
        <v>279</v>
      </c>
      <c r="AS43" s="226">
        <v>23295</v>
      </c>
      <c r="AT43" s="220">
        <f t="shared" si="13"/>
        <v>5823.75</v>
      </c>
    </row>
    <row r="44" spans="1:46">
      <c r="A44" s="130"/>
      <c r="B44" s="42" t="s">
        <v>354</v>
      </c>
      <c r="C44" s="342" t="s">
        <v>355</v>
      </c>
      <c r="D44" s="462" t="s">
        <v>204</v>
      </c>
      <c r="E44" s="43"/>
      <c r="F44" s="43"/>
      <c r="G44" s="59">
        <f t="shared" si="0"/>
        <v>0</v>
      </c>
      <c r="H44" s="46">
        <v>41</v>
      </c>
      <c r="I44" s="46">
        <v>4110</v>
      </c>
      <c r="J44" s="59">
        <f t="shared" si="1"/>
        <v>1027.5</v>
      </c>
      <c r="K44" s="46">
        <v>61</v>
      </c>
      <c r="L44" s="43">
        <v>5470</v>
      </c>
      <c r="M44" s="59">
        <f t="shared" si="2"/>
        <v>1367.5</v>
      </c>
      <c r="N44" s="43"/>
      <c r="O44" s="43">
        <v>6460</v>
      </c>
      <c r="P44" s="59">
        <f t="shared" si="3"/>
        <v>1615</v>
      </c>
      <c r="Q44" s="58">
        <v>46</v>
      </c>
      <c r="R44" s="58">
        <v>3810</v>
      </c>
      <c r="S44" s="59">
        <f t="shared" si="4"/>
        <v>952.5</v>
      </c>
      <c r="T44" s="58">
        <v>65</v>
      </c>
      <c r="U44" s="103">
        <v>5730</v>
      </c>
      <c r="V44" s="59">
        <f t="shared" si="5"/>
        <v>1432.5</v>
      </c>
      <c r="W44" s="103">
        <v>70</v>
      </c>
      <c r="X44" s="103">
        <v>6035</v>
      </c>
      <c r="Y44" s="59">
        <f t="shared" si="6"/>
        <v>1508.75</v>
      </c>
      <c r="Z44" s="103">
        <v>83</v>
      </c>
      <c r="AA44" s="103">
        <v>6910</v>
      </c>
      <c r="AB44" s="59">
        <f t="shared" si="7"/>
        <v>1727.5</v>
      </c>
      <c r="AC44" s="58">
        <v>36</v>
      </c>
      <c r="AD44" s="103">
        <v>2595</v>
      </c>
      <c r="AE44" s="59">
        <f t="shared" si="8"/>
        <v>648.75</v>
      </c>
      <c r="AF44" s="103">
        <v>60</v>
      </c>
      <c r="AG44" s="103">
        <v>4695</v>
      </c>
      <c r="AH44" s="220">
        <f t="shared" si="9"/>
        <v>1173.75</v>
      </c>
      <c r="AI44" s="103">
        <v>45</v>
      </c>
      <c r="AJ44" s="103">
        <v>3585</v>
      </c>
      <c r="AK44" s="220">
        <f t="shared" si="10"/>
        <v>896.25</v>
      </c>
      <c r="AL44" s="103">
        <v>62</v>
      </c>
      <c r="AM44" s="103">
        <v>6050</v>
      </c>
      <c r="AN44" s="220">
        <f t="shared" si="11"/>
        <v>1512.5</v>
      </c>
      <c r="AO44" s="275">
        <v>71</v>
      </c>
      <c r="AP44" s="275">
        <v>6380</v>
      </c>
      <c r="AQ44" s="220">
        <f t="shared" si="12"/>
        <v>1595</v>
      </c>
      <c r="AR44" s="226">
        <v>91</v>
      </c>
      <c r="AS44" s="226">
        <v>5960</v>
      </c>
      <c r="AT44" s="220">
        <f t="shared" si="13"/>
        <v>1490</v>
      </c>
    </row>
    <row r="45" spans="1:46">
      <c r="A45" s="133"/>
      <c r="B45" s="42" t="s">
        <v>356</v>
      </c>
      <c r="C45" s="342" t="s">
        <v>357</v>
      </c>
      <c r="D45" s="462" t="s">
        <v>25</v>
      </c>
      <c r="E45" s="45">
        <v>6</v>
      </c>
      <c r="F45" s="44">
        <v>435</v>
      </c>
      <c r="G45" s="59">
        <f t="shared" si="0"/>
        <v>108.75</v>
      </c>
      <c r="H45" s="46">
        <v>72</v>
      </c>
      <c r="I45" s="46">
        <v>6025</v>
      </c>
      <c r="J45" s="59">
        <f t="shared" si="1"/>
        <v>1506.25</v>
      </c>
      <c r="K45" s="46">
        <v>132</v>
      </c>
      <c r="L45" s="43">
        <v>11945</v>
      </c>
      <c r="M45" s="59">
        <f t="shared" si="2"/>
        <v>2986.25</v>
      </c>
      <c r="N45" s="43"/>
      <c r="O45" s="43">
        <v>19140</v>
      </c>
      <c r="P45" s="59">
        <f t="shared" si="3"/>
        <v>4785</v>
      </c>
      <c r="Q45" s="58">
        <v>317</v>
      </c>
      <c r="R45" s="58">
        <v>30380</v>
      </c>
      <c r="S45" s="59">
        <f t="shared" si="4"/>
        <v>7595</v>
      </c>
      <c r="T45" s="58">
        <v>253</v>
      </c>
      <c r="U45" s="103">
        <v>24460</v>
      </c>
      <c r="V45" s="59">
        <f t="shared" si="5"/>
        <v>6115</v>
      </c>
      <c r="W45" s="103">
        <v>338</v>
      </c>
      <c r="X45" s="103">
        <v>29760</v>
      </c>
      <c r="Y45" s="59">
        <f t="shared" si="6"/>
        <v>7440</v>
      </c>
      <c r="Z45" s="103">
        <v>332</v>
      </c>
      <c r="AA45" s="103">
        <v>30490</v>
      </c>
      <c r="AB45" s="59">
        <f t="shared" si="7"/>
        <v>7622.5</v>
      </c>
      <c r="AC45" s="58">
        <v>215</v>
      </c>
      <c r="AD45" s="103">
        <v>19470</v>
      </c>
      <c r="AE45" s="59">
        <f t="shared" si="8"/>
        <v>4867.5</v>
      </c>
      <c r="AF45" s="103">
        <v>408</v>
      </c>
      <c r="AG45" s="103">
        <v>41765</v>
      </c>
      <c r="AH45" s="220">
        <f t="shared" si="9"/>
        <v>10441.25</v>
      </c>
      <c r="AI45" s="103">
        <v>289</v>
      </c>
      <c r="AJ45" s="103">
        <v>28435</v>
      </c>
      <c r="AK45" s="220">
        <f t="shared" si="10"/>
        <v>7108.75</v>
      </c>
      <c r="AL45" s="103">
        <v>325</v>
      </c>
      <c r="AM45" s="103">
        <v>32970</v>
      </c>
      <c r="AN45" s="220">
        <f t="shared" si="11"/>
        <v>8242.5</v>
      </c>
      <c r="AO45" s="275">
        <v>146</v>
      </c>
      <c r="AP45" s="275">
        <v>13325</v>
      </c>
      <c r="AQ45" s="220">
        <f t="shared" si="12"/>
        <v>3331.25</v>
      </c>
      <c r="AR45" s="226">
        <v>0</v>
      </c>
      <c r="AS45" s="226">
        <v>0</v>
      </c>
      <c r="AT45" s="220">
        <f t="shared" si="13"/>
        <v>0</v>
      </c>
    </row>
    <row r="46" spans="1:46">
      <c r="A46" s="133"/>
      <c r="B46" s="42" t="s">
        <v>358</v>
      </c>
      <c r="C46" s="342" t="s">
        <v>359</v>
      </c>
      <c r="D46" s="462" t="s">
        <v>36</v>
      </c>
      <c r="E46" s="45">
        <v>1</v>
      </c>
      <c r="F46" s="44">
        <v>60</v>
      </c>
      <c r="G46" s="59">
        <f t="shared" si="0"/>
        <v>15</v>
      </c>
      <c r="H46" s="46">
        <v>10</v>
      </c>
      <c r="I46" s="46">
        <v>1155</v>
      </c>
      <c r="J46" s="59">
        <f t="shared" si="1"/>
        <v>288.75</v>
      </c>
      <c r="K46" s="46">
        <v>6</v>
      </c>
      <c r="L46" s="43">
        <v>475</v>
      </c>
      <c r="M46" s="59">
        <f t="shared" si="2"/>
        <v>118.75</v>
      </c>
      <c r="N46" s="43"/>
      <c r="O46" s="43">
        <v>680</v>
      </c>
      <c r="P46" s="59">
        <f t="shared" si="3"/>
        <v>170</v>
      </c>
      <c r="Q46" s="58">
        <v>13</v>
      </c>
      <c r="R46" s="58">
        <v>1240</v>
      </c>
      <c r="S46" s="59">
        <f t="shared" si="4"/>
        <v>310</v>
      </c>
      <c r="T46" s="58">
        <v>6</v>
      </c>
      <c r="U46" s="103">
        <v>750</v>
      </c>
      <c r="V46" s="59">
        <f t="shared" si="5"/>
        <v>187.5</v>
      </c>
      <c r="W46" s="103">
        <v>11</v>
      </c>
      <c r="X46" s="103">
        <v>1490</v>
      </c>
      <c r="Y46" s="59">
        <f t="shared" si="6"/>
        <v>372.5</v>
      </c>
      <c r="Z46" s="103">
        <v>19</v>
      </c>
      <c r="AA46" s="103">
        <v>2530</v>
      </c>
      <c r="AB46" s="59">
        <f t="shared" si="7"/>
        <v>632.5</v>
      </c>
      <c r="AC46" s="58">
        <v>25</v>
      </c>
      <c r="AD46" s="103">
        <v>4940</v>
      </c>
      <c r="AE46" s="59">
        <f t="shared" si="8"/>
        <v>1235</v>
      </c>
      <c r="AF46" s="103">
        <v>17</v>
      </c>
      <c r="AG46" s="103">
        <v>2370</v>
      </c>
      <c r="AH46" s="220">
        <f t="shared" si="9"/>
        <v>592.5</v>
      </c>
      <c r="AI46" s="103">
        <v>30</v>
      </c>
      <c r="AJ46" s="103">
        <v>5290</v>
      </c>
      <c r="AK46" s="220">
        <f t="shared" si="10"/>
        <v>1322.5</v>
      </c>
      <c r="AL46" s="103">
        <v>36</v>
      </c>
      <c r="AM46" s="103">
        <v>5855</v>
      </c>
      <c r="AN46" s="220">
        <f t="shared" si="11"/>
        <v>1463.75</v>
      </c>
      <c r="AO46" s="275">
        <v>53</v>
      </c>
      <c r="AP46" s="275">
        <v>7730</v>
      </c>
      <c r="AQ46" s="220">
        <f t="shared" si="12"/>
        <v>1932.5</v>
      </c>
      <c r="AR46" s="226">
        <v>29</v>
      </c>
      <c r="AS46" s="226">
        <v>4025</v>
      </c>
      <c r="AT46" s="220">
        <f t="shared" si="13"/>
        <v>1006.25</v>
      </c>
    </row>
    <row r="47" spans="1:46">
      <c r="A47" s="132"/>
      <c r="B47" s="42" t="s">
        <v>360</v>
      </c>
      <c r="C47" s="342" t="s">
        <v>3183</v>
      </c>
      <c r="D47" s="462" t="s">
        <v>307</v>
      </c>
      <c r="E47" s="45">
        <v>25</v>
      </c>
      <c r="F47" s="44">
        <v>1645</v>
      </c>
      <c r="G47" s="59">
        <f t="shared" si="0"/>
        <v>411.25</v>
      </c>
      <c r="H47" s="46">
        <v>74</v>
      </c>
      <c r="I47" s="46">
        <v>6320</v>
      </c>
      <c r="J47" s="59">
        <f t="shared" si="1"/>
        <v>1580</v>
      </c>
      <c r="K47" s="46">
        <v>73</v>
      </c>
      <c r="L47" s="43">
        <v>5605</v>
      </c>
      <c r="M47" s="59">
        <f t="shared" si="2"/>
        <v>1401.25</v>
      </c>
      <c r="N47" s="43"/>
      <c r="O47" s="43">
        <v>26590</v>
      </c>
      <c r="P47" s="59">
        <f t="shared" si="3"/>
        <v>6647.5</v>
      </c>
      <c r="Q47" s="58">
        <v>230</v>
      </c>
      <c r="R47" s="58">
        <v>28295</v>
      </c>
      <c r="S47" s="59">
        <f>R47*25%</f>
        <v>7073.75</v>
      </c>
      <c r="T47" s="58">
        <v>187</v>
      </c>
      <c r="U47" s="103">
        <v>20235</v>
      </c>
      <c r="V47" s="59">
        <f t="shared" si="5"/>
        <v>5058.75</v>
      </c>
      <c r="W47" s="103">
        <v>92</v>
      </c>
      <c r="X47" s="103">
        <v>8950</v>
      </c>
      <c r="Y47" s="59">
        <f t="shared" si="6"/>
        <v>2237.5</v>
      </c>
      <c r="Z47" s="103">
        <v>111</v>
      </c>
      <c r="AA47" s="103">
        <v>10805</v>
      </c>
      <c r="AB47" s="59">
        <f t="shared" si="7"/>
        <v>2701.25</v>
      </c>
      <c r="AC47" s="58">
        <v>94</v>
      </c>
      <c r="AD47" s="103">
        <v>8640</v>
      </c>
      <c r="AE47" s="59">
        <f t="shared" si="8"/>
        <v>2160</v>
      </c>
      <c r="AF47" s="103">
        <v>117</v>
      </c>
      <c r="AG47" s="103">
        <v>12510</v>
      </c>
      <c r="AH47" s="220">
        <f t="shared" si="9"/>
        <v>3127.5</v>
      </c>
      <c r="AI47" s="103">
        <v>115</v>
      </c>
      <c r="AJ47" s="103">
        <v>9955</v>
      </c>
      <c r="AK47" s="220">
        <f t="shared" si="10"/>
        <v>2488.75</v>
      </c>
      <c r="AL47" s="103">
        <v>134</v>
      </c>
      <c r="AM47" s="103">
        <v>12555</v>
      </c>
      <c r="AN47" s="220">
        <f t="shared" si="11"/>
        <v>3138.75</v>
      </c>
      <c r="AO47" s="275">
        <v>141</v>
      </c>
      <c r="AP47" s="275">
        <v>13515</v>
      </c>
      <c r="AQ47" s="220">
        <f t="shared" si="12"/>
        <v>3378.75</v>
      </c>
      <c r="AR47" s="226">
        <v>128</v>
      </c>
      <c r="AS47" s="226">
        <v>11535</v>
      </c>
      <c r="AT47" s="220">
        <f t="shared" si="13"/>
        <v>2883.75</v>
      </c>
    </row>
    <row r="48" spans="1:46">
      <c r="A48" s="130"/>
      <c r="B48" s="42" t="s">
        <v>362</v>
      </c>
      <c r="C48" s="342" t="s">
        <v>363</v>
      </c>
      <c r="D48" s="462" t="s">
        <v>364</v>
      </c>
      <c r="E48" s="45">
        <v>5</v>
      </c>
      <c r="F48" s="44">
        <v>255</v>
      </c>
      <c r="G48" s="59">
        <f t="shared" si="0"/>
        <v>63.75</v>
      </c>
      <c r="H48" s="46">
        <v>50</v>
      </c>
      <c r="I48" s="46">
        <v>3600</v>
      </c>
      <c r="J48" s="59">
        <f t="shared" si="1"/>
        <v>900</v>
      </c>
      <c r="K48" s="46">
        <v>55</v>
      </c>
      <c r="L48" s="43">
        <v>4345</v>
      </c>
      <c r="M48" s="59">
        <f t="shared" si="2"/>
        <v>1086.25</v>
      </c>
      <c r="N48" s="43"/>
      <c r="O48" s="43">
        <v>5930</v>
      </c>
      <c r="P48" s="59">
        <f t="shared" si="3"/>
        <v>1482.5</v>
      </c>
      <c r="Q48" s="58">
        <v>62</v>
      </c>
      <c r="R48" s="58">
        <v>5845</v>
      </c>
      <c r="S48" s="59">
        <f t="shared" si="4"/>
        <v>1461.25</v>
      </c>
      <c r="T48" s="58">
        <v>34</v>
      </c>
      <c r="U48" s="103">
        <v>2965</v>
      </c>
      <c r="V48" s="59">
        <f t="shared" si="5"/>
        <v>741.25</v>
      </c>
      <c r="W48" s="103">
        <v>34</v>
      </c>
      <c r="X48" s="103">
        <v>2905</v>
      </c>
      <c r="Y48" s="59">
        <f t="shared" si="6"/>
        <v>726.25</v>
      </c>
      <c r="Z48" s="103">
        <v>32</v>
      </c>
      <c r="AA48" s="103">
        <v>2750</v>
      </c>
      <c r="AB48" s="59">
        <f t="shared" si="7"/>
        <v>687.5</v>
      </c>
      <c r="AC48" s="58">
        <v>27</v>
      </c>
      <c r="AD48" s="103">
        <v>1980</v>
      </c>
      <c r="AE48" s="59">
        <f t="shared" si="8"/>
        <v>495</v>
      </c>
      <c r="AF48" s="103">
        <v>27</v>
      </c>
      <c r="AG48" s="103">
        <v>2150</v>
      </c>
      <c r="AH48" s="220">
        <f t="shared" si="9"/>
        <v>537.5</v>
      </c>
      <c r="AI48" s="103">
        <v>23</v>
      </c>
      <c r="AJ48" s="103">
        <v>1975</v>
      </c>
      <c r="AK48" s="220">
        <f t="shared" si="10"/>
        <v>493.75</v>
      </c>
      <c r="AL48" s="103">
        <v>17</v>
      </c>
      <c r="AM48" s="103">
        <v>1175</v>
      </c>
      <c r="AN48" s="220">
        <f t="shared" si="11"/>
        <v>293.75</v>
      </c>
      <c r="AO48" s="275">
        <v>22</v>
      </c>
      <c r="AP48" s="275">
        <v>1995</v>
      </c>
      <c r="AQ48" s="220">
        <f t="shared" si="12"/>
        <v>498.75</v>
      </c>
      <c r="AR48" s="226">
        <v>21</v>
      </c>
      <c r="AS48" s="226">
        <v>1885</v>
      </c>
      <c r="AT48" s="220">
        <f t="shared" si="13"/>
        <v>471.25</v>
      </c>
    </row>
    <row r="49" spans="1:46">
      <c r="A49" s="130"/>
      <c r="B49" s="42" t="s">
        <v>365</v>
      </c>
      <c r="C49" s="342" t="s">
        <v>366</v>
      </c>
      <c r="D49" s="462" t="s">
        <v>367</v>
      </c>
      <c r="E49" s="45">
        <v>7</v>
      </c>
      <c r="F49" s="44">
        <v>620</v>
      </c>
      <c r="G49" s="59">
        <f t="shared" si="0"/>
        <v>155</v>
      </c>
      <c r="H49" s="46">
        <v>45</v>
      </c>
      <c r="I49" s="46">
        <v>5540</v>
      </c>
      <c r="J49" s="59">
        <f t="shared" si="1"/>
        <v>1385</v>
      </c>
      <c r="K49" s="46">
        <v>52</v>
      </c>
      <c r="L49" s="43">
        <v>5385</v>
      </c>
      <c r="M49" s="59">
        <f t="shared" si="2"/>
        <v>1346.25</v>
      </c>
      <c r="N49" s="43"/>
      <c r="O49" s="43">
        <v>4175</v>
      </c>
      <c r="P49" s="59">
        <f t="shared" si="3"/>
        <v>1043.75</v>
      </c>
      <c r="Q49" s="58">
        <v>60</v>
      </c>
      <c r="R49" s="58">
        <v>7510</v>
      </c>
      <c r="S49" s="59">
        <f t="shared" si="4"/>
        <v>1877.5</v>
      </c>
      <c r="T49" s="58">
        <v>70</v>
      </c>
      <c r="U49" s="103">
        <v>5655</v>
      </c>
      <c r="V49" s="59">
        <f t="shared" si="5"/>
        <v>1413.75</v>
      </c>
      <c r="W49" s="103">
        <v>53</v>
      </c>
      <c r="X49" s="103">
        <v>5660</v>
      </c>
      <c r="Y49" s="59">
        <f t="shared" si="6"/>
        <v>1415</v>
      </c>
      <c r="Z49" s="103">
        <v>78</v>
      </c>
      <c r="AA49" s="103">
        <v>6425</v>
      </c>
      <c r="AB49" s="59">
        <f t="shared" si="7"/>
        <v>1606.25</v>
      </c>
      <c r="AC49" s="58">
        <v>97</v>
      </c>
      <c r="AD49" s="103">
        <v>8570</v>
      </c>
      <c r="AE49" s="59">
        <f t="shared" si="8"/>
        <v>2142.5</v>
      </c>
      <c r="AF49" s="103">
        <v>92</v>
      </c>
      <c r="AG49" s="103">
        <v>9720</v>
      </c>
      <c r="AH49" s="220">
        <f t="shared" si="9"/>
        <v>2430</v>
      </c>
      <c r="AI49" s="103">
        <v>72</v>
      </c>
      <c r="AJ49" s="103">
        <v>7210</v>
      </c>
      <c r="AK49" s="220">
        <f t="shared" si="10"/>
        <v>1802.5</v>
      </c>
      <c r="AL49" s="103">
        <v>71</v>
      </c>
      <c r="AM49" s="103">
        <v>6115</v>
      </c>
      <c r="AN49" s="220">
        <f t="shared" si="11"/>
        <v>1528.75</v>
      </c>
      <c r="AO49" s="275">
        <v>89</v>
      </c>
      <c r="AP49" s="275">
        <v>9325</v>
      </c>
      <c r="AQ49" s="220">
        <f t="shared" si="12"/>
        <v>2331.25</v>
      </c>
      <c r="AR49" s="226">
        <v>79</v>
      </c>
      <c r="AS49" s="226">
        <v>8380</v>
      </c>
      <c r="AT49" s="220">
        <f t="shared" si="13"/>
        <v>2095</v>
      </c>
    </row>
    <row r="50" spans="1:46">
      <c r="A50" s="130"/>
      <c r="B50" s="42" t="s">
        <v>368</v>
      </c>
      <c r="C50" s="342" t="s">
        <v>369</v>
      </c>
      <c r="D50" s="462" t="s">
        <v>259</v>
      </c>
      <c r="E50" s="45">
        <v>14</v>
      </c>
      <c r="F50" s="44">
        <v>1555</v>
      </c>
      <c r="G50" s="59">
        <f t="shared" si="0"/>
        <v>388.75</v>
      </c>
      <c r="H50" s="46">
        <v>21</v>
      </c>
      <c r="I50" s="46">
        <v>1875</v>
      </c>
      <c r="J50" s="59">
        <f t="shared" si="1"/>
        <v>468.75</v>
      </c>
      <c r="K50" s="46">
        <v>36</v>
      </c>
      <c r="L50" s="43">
        <v>3495</v>
      </c>
      <c r="M50" s="59">
        <f t="shared" si="2"/>
        <v>873.75</v>
      </c>
      <c r="N50" s="43"/>
      <c r="O50" s="43">
        <v>4665</v>
      </c>
      <c r="P50" s="59">
        <f t="shared" si="3"/>
        <v>1166.25</v>
      </c>
      <c r="Q50" s="58">
        <v>48</v>
      </c>
      <c r="R50" s="58">
        <v>5700</v>
      </c>
      <c r="S50" s="59">
        <f t="shared" si="4"/>
        <v>1425</v>
      </c>
      <c r="T50" s="58">
        <v>41</v>
      </c>
      <c r="U50" s="103">
        <v>5305</v>
      </c>
      <c r="V50" s="59">
        <f t="shared" si="5"/>
        <v>1326.25</v>
      </c>
      <c r="W50" s="103">
        <v>44</v>
      </c>
      <c r="X50" s="103">
        <v>5370</v>
      </c>
      <c r="Y50" s="59">
        <f t="shared" si="6"/>
        <v>1342.5</v>
      </c>
      <c r="Z50" s="103">
        <v>47</v>
      </c>
      <c r="AA50" s="103">
        <v>5450</v>
      </c>
      <c r="AB50" s="59">
        <f t="shared" si="7"/>
        <v>1362.5</v>
      </c>
      <c r="AC50" s="58">
        <v>37</v>
      </c>
      <c r="AD50" s="103">
        <v>5625</v>
      </c>
      <c r="AE50" s="59">
        <f t="shared" si="8"/>
        <v>1406.25</v>
      </c>
      <c r="AF50" s="103">
        <v>59</v>
      </c>
      <c r="AG50" s="103">
        <v>7310</v>
      </c>
      <c r="AH50" s="220">
        <f t="shared" si="9"/>
        <v>1827.5</v>
      </c>
      <c r="AI50" s="103">
        <v>78</v>
      </c>
      <c r="AJ50" s="103">
        <v>7880</v>
      </c>
      <c r="AK50" s="220">
        <f t="shared" si="10"/>
        <v>1970</v>
      </c>
      <c r="AL50" s="103">
        <v>76</v>
      </c>
      <c r="AM50" s="103">
        <v>9070</v>
      </c>
      <c r="AN50" s="220">
        <f t="shared" si="11"/>
        <v>2267.5</v>
      </c>
      <c r="AO50" s="275">
        <v>96</v>
      </c>
      <c r="AP50" s="275">
        <v>9905</v>
      </c>
      <c r="AQ50" s="220">
        <f t="shared" si="12"/>
        <v>2476.25</v>
      </c>
      <c r="AR50" s="226">
        <v>75</v>
      </c>
      <c r="AS50" s="226">
        <v>7770</v>
      </c>
      <c r="AT50" s="220">
        <f t="shared" si="13"/>
        <v>1942.5</v>
      </c>
    </row>
    <row r="51" spans="1:46">
      <c r="A51" s="133"/>
      <c r="B51" s="42" t="s">
        <v>370</v>
      </c>
      <c r="C51" s="342" t="s">
        <v>371</v>
      </c>
      <c r="D51" s="462" t="s">
        <v>3590</v>
      </c>
      <c r="E51" s="43"/>
      <c r="F51" s="43"/>
      <c r="G51" s="59">
        <f t="shared" si="0"/>
        <v>0</v>
      </c>
      <c r="H51" s="46">
        <v>55</v>
      </c>
      <c r="I51" s="46">
        <v>6730</v>
      </c>
      <c r="J51" s="59">
        <f t="shared" si="1"/>
        <v>1682.5</v>
      </c>
      <c r="K51" s="46">
        <v>53</v>
      </c>
      <c r="L51" s="43">
        <v>4990</v>
      </c>
      <c r="M51" s="59">
        <f t="shared" si="2"/>
        <v>1247.5</v>
      </c>
      <c r="N51" s="43"/>
      <c r="O51" s="43">
        <v>2030</v>
      </c>
      <c r="P51" s="59">
        <f t="shared" si="3"/>
        <v>507.5</v>
      </c>
      <c r="Q51" s="58">
        <v>20</v>
      </c>
      <c r="R51" s="58">
        <v>2335</v>
      </c>
      <c r="S51" s="59">
        <f t="shared" si="4"/>
        <v>583.75</v>
      </c>
      <c r="T51" s="58">
        <v>21</v>
      </c>
      <c r="U51" s="103">
        <v>2470</v>
      </c>
      <c r="V51" s="59">
        <f t="shared" si="5"/>
        <v>617.5</v>
      </c>
      <c r="W51" s="103">
        <v>28</v>
      </c>
      <c r="X51" s="103">
        <v>2600</v>
      </c>
      <c r="Y51" s="59">
        <f t="shared" si="6"/>
        <v>650</v>
      </c>
      <c r="Z51" s="103">
        <v>29</v>
      </c>
      <c r="AA51" s="103">
        <v>3155</v>
      </c>
      <c r="AB51" s="59">
        <f t="shared" si="7"/>
        <v>788.75</v>
      </c>
      <c r="AC51" s="58">
        <v>42</v>
      </c>
      <c r="AD51" s="103">
        <v>5265</v>
      </c>
      <c r="AE51" s="59">
        <f t="shared" si="8"/>
        <v>1316.25</v>
      </c>
      <c r="AF51" s="103">
        <v>37</v>
      </c>
      <c r="AG51" s="103">
        <v>2745</v>
      </c>
      <c r="AH51" s="220">
        <f t="shared" si="9"/>
        <v>686.25</v>
      </c>
      <c r="AI51" s="103">
        <v>20</v>
      </c>
      <c r="AJ51" s="103">
        <v>1730</v>
      </c>
      <c r="AK51" s="220">
        <f t="shared" si="10"/>
        <v>432.5</v>
      </c>
      <c r="AL51" s="103">
        <v>7</v>
      </c>
      <c r="AM51" s="103">
        <v>490</v>
      </c>
      <c r="AN51" s="220">
        <f t="shared" si="11"/>
        <v>122.5</v>
      </c>
      <c r="AO51" s="275">
        <v>13</v>
      </c>
      <c r="AP51" s="275">
        <v>985</v>
      </c>
      <c r="AQ51" s="220">
        <f t="shared" si="12"/>
        <v>246.25</v>
      </c>
      <c r="AR51" s="226">
        <v>4</v>
      </c>
      <c r="AS51" s="226">
        <v>240</v>
      </c>
      <c r="AT51" s="220">
        <f t="shared" si="13"/>
        <v>60</v>
      </c>
    </row>
    <row r="52" spans="1:46">
      <c r="A52" s="133"/>
      <c r="B52" s="42" t="s">
        <v>373</v>
      </c>
      <c r="C52" s="342" t="s">
        <v>374</v>
      </c>
      <c r="D52" s="462" t="s">
        <v>372</v>
      </c>
      <c r="E52" s="43"/>
      <c r="F52" s="43"/>
      <c r="G52" s="59">
        <f t="shared" si="0"/>
        <v>0</v>
      </c>
      <c r="H52" s="46">
        <v>60</v>
      </c>
      <c r="I52" s="46">
        <v>5535</v>
      </c>
      <c r="J52" s="59">
        <f t="shared" si="1"/>
        <v>1383.75</v>
      </c>
      <c r="K52" s="46">
        <v>126</v>
      </c>
      <c r="L52" s="43">
        <v>12810</v>
      </c>
      <c r="M52" s="59">
        <f t="shared" si="2"/>
        <v>3202.5</v>
      </c>
      <c r="N52" s="43"/>
      <c r="O52" s="43">
        <v>21110</v>
      </c>
      <c r="P52" s="59">
        <f t="shared" si="3"/>
        <v>5277.5</v>
      </c>
      <c r="Q52" s="58">
        <v>121</v>
      </c>
      <c r="R52" s="58">
        <v>10430</v>
      </c>
      <c r="S52" s="59">
        <f t="shared" si="4"/>
        <v>2607.5</v>
      </c>
      <c r="T52" s="58">
        <v>137</v>
      </c>
      <c r="U52" s="103">
        <v>11765</v>
      </c>
      <c r="V52" s="59">
        <f t="shared" si="5"/>
        <v>2941.25</v>
      </c>
      <c r="W52" s="103">
        <v>119</v>
      </c>
      <c r="X52" s="103">
        <v>10140</v>
      </c>
      <c r="Y52" s="59">
        <f t="shared" si="6"/>
        <v>2535</v>
      </c>
      <c r="Z52" s="103">
        <v>110</v>
      </c>
      <c r="AA52" s="103">
        <v>11580</v>
      </c>
      <c r="AB52" s="59">
        <f t="shared" si="7"/>
        <v>2895</v>
      </c>
      <c r="AC52" s="58">
        <v>100</v>
      </c>
      <c r="AD52" s="103">
        <v>9310</v>
      </c>
      <c r="AE52" s="59">
        <f t="shared" si="8"/>
        <v>2327.5</v>
      </c>
      <c r="AF52" s="103">
        <v>135</v>
      </c>
      <c r="AG52" s="103">
        <v>12765</v>
      </c>
      <c r="AH52" s="220">
        <f t="shared" si="9"/>
        <v>3191.25</v>
      </c>
      <c r="AI52" s="103">
        <v>150</v>
      </c>
      <c r="AJ52" s="103">
        <v>13775</v>
      </c>
      <c r="AK52" s="220">
        <f t="shared" si="10"/>
        <v>3443.75</v>
      </c>
      <c r="AL52" s="103">
        <v>226</v>
      </c>
      <c r="AM52" s="103">
        <v>19405</v>
      </c>
      <c r="AN52" s="220">
        <f t="shared" si="11"/>
        <v>4851.25</v>
      </c>
      <c r="AO52" s="275">
        <v>275</v>
      </c>
      <c r="AP52" s="275">
        <v>27295</v>
      </c>
      <c r="AQ52" s="220">
        <f t="shared" si="12"/>
        <v>6823.75</v>
      </c>
      <c r="AR52" s="226">
        <v>221</v>
      </c>
      <c r="AS52" s="226">
        <v>20710</v>
      </c>
      <c r="AT52" s="220">
        <f t="shared" si="13"/>
        <v>5177.5</v>
      </c>
    </row>
    <row r="53" spans="1:46">
      <c r="A53" s="130"/>
      <c r="B53" s="42" t="s">
        <v>375</v>
      </c>
      <c r="C53" s="342" t="s">
        <v>3180</v>
      </c>
      <c r="D53" s="462" t="s">
        <v>12</v>
      </c>
      <c r="E53" s="45">
        <v>10</v>
      </c>
      <c r="F53" s="44">
        <v>860</v>
      </c>
      <c r="G53" s="59">
        <f t="shared" si="0"/>
        <v>215</v>
      </c>
      <c r="H53" s="46">
        <v>13</v>
      </c>
      <c r="I53" s="46">
        <v>710</v>
      </c>
      <c r="J53" s="59">
        <f t="shared" si="1"/>
        <v>177.5</v>
      </c>
      <c r="K53" s="46">
        <v>8</v>
      </c>
      <c r="L53" s="43">
        <v>490</v>
      </c>
      <c r="M53" s="59">
        <f t="shared" si="2"/>
        <v>122.5</v>
      </c>
      <c r="N53" s="43"/>
      <c r="O53" s="43">
        <v>100</v>
      </c>
      <c r="P53" s="59">
        <f t="shared" si="3"/>
        <v>25</v>
      </c>
      <c r="Q53" s="58">
        <v>0</v>
      </c>
      <c r="R53" s="58">
        <v>0</v>
      </c>
      <c r="S53" s="59">
        <f t="shared" si="4"/>
        <v>0</v>
      </c>
      <c r="T53" s="58">
        <v>0</v>
      </c>
      <c r="U53" s="103">
        <v>0</v>
      </c>
      <c r="V53" s="59">
        <f t="shared" si="5"/>
        <v>0</v>
      </c>
      <c r="W53" s="103">
        <v>0</v>
      </c>
      <c r="X53" s="103">
        <v>0</v>
      </c>
      <c r="Y53" s="59">
        <f t="shared" si="6"/>
        <v>0</v>
      </c>
      <c r="Z53" s="103">
        <v>0</v>
      </c>
      <c r="AA53" s="103">
        <v>0</v>
      </c>
      <c r="AB53" s="59">
        <f t="shared" si="7"/>
        <v>0</v>
      </c>
      <c r="AC53" s="58">
        <v>0</v>
      </c>
      <c r="AD53" s="103">
        <v>0</v>
      </c>
      <c r="AE53" s="59">
        <f t="shared" si="8"/>
        <v>0</v>
      </c>
      <c r="AF53" s="103">
        <v>0</v>
      </c>
      <c r="AG53" s="103">
        <v>0</v>
      </c>
      <c r="AH53" s="220">
        <f t="shared" si="9"/>
        <v>0</v>
      </c>
      <c r="AI53" s="103">
        <v>0</v>
      </c>
      <c r="AJ53" s="103">
        <v>0</v>
      </c>
      <c r="AK53" s="220">
        <f t="shared" si="10"/>
        <v>0</v>
      </c>
      <c r="AL53" s="103">
        <v>0</v>
      </c>
      <c r="AM53" s="103">
        <v>0</v>
      </c>
      <c r="AN53" s="220">
        <f t="shared" si="11"/>
        <v>0</v>
      </c>
      <c r="AO53" s="275">
        <v>0</v>
      </c>
      <c r="AP53" s="275">
        <v>0</v>
      </c>
      <c r="AQ53" s="220">
        <f t="shared" si="12"/>
        <v>0</v>
      </c>
      <c r="AR53" s="226">
        <v>0</v>
      </c>
      <c r="AS53" s="226">
        <v>0</v>
      </c>
      <c r="AT53" s="220">
        <f t="shared" si="13"/>
        <v>0</v>
      </c>
    </row>
    <row r="54" spans="1:46">
      <c r="A54" s="130"/>
      <c r="B54" s="42" t="s">
        <v>377</v>
      </c>
      <c r="C54" s="342" t="s">
        <v>378</v>
      </c>
      <c r="D54" s="462" t="s">
        <v>261</v>
      </c>
      <c r="E54" s="45">
        <v>8</v>
      </c>
      <c r="F54" s="44">
        <v>535</v>
      </c>
      <c r="G54" s="59">
        <f t="shared" si="0"/>
        <v>133.75</v>
      </c>
      <c r="H54" s="46">
        <v>34</v>
      </c>
      <c r="I54" s="46">
        <v>4525</v>
      </c>
      <c r="J54" s="59">
        <f t="shared" si="1"/>
        <v>1131.25</v>
      </c>
      <c r="K54" s="46">
        <v>32</v>
      </c>
      <c r="L54" s="43">
        <v>2810</v>
      </c>
      <c r="M54" s="59">
        <f t="shared" si="2"/>
        <v>702.5</v>
      </c>
      <c r="N54" s="43"/>
      <c r="O54" s="43">
        <v>2355</v>
      </c>
      <c r="P54" s="59">
        <f t="shared" si="3"/>
        <v>588.75</v>
      </c>
      <c r="Q54" s="58">
        <v>20</v>
      </c>
      <c r="R54" s="58">
        <v>2120</v>
      </c>
      <c r="S54" s="59">
        <f t="shared" si="4"/>
        <v>530</v>
      </c>
      <c r="T54" s="58">
        <v>48</v>
      </c>
      <c r="U54" s="103">
        <v>3785</v>
      </c>
      <c r="V54" s="59">
        <f t="shared" si="5"/>
        <v>946.25</v>
      </c>
      <c r="W54" s="103">
        <v>24</v>
      </c>
      <c r="X54" s="103">
        <v>2505</v>
      </c>
      <c r="Y54" s="59">
        <f t="shared" si="6"/>
        <v>626.25</v>
      </c>
      <c r="Z54" s="103">
        <v>26</v>
      </c>
      <c r="AA54" s="103">
        <v>2305</v>
      </c>
      <c r="AB54" s="59">
        <f t="shared" si="7"/>
        <v>576.25</v>
      </c>
      <c r="AC54" s="58">
        <v>26</v>
      </c>
      <c r="AD54" s="103">
        <v>2910</v>
      </c>
      <c r="AE54" s="59">
        <f t="shared" si="8"/>
        <v>727.5</v>
      </c>
      <c r="AF54" s="103">
        <v>32</v>
      </c>
      <c r="AG54" s="103">
        <v>3100</v>
      </c>
      <c r="AH54" s="220">
        <f t="shared" si="9"/>
        <v>775</v>
      </c>
      <c r="AI54" s="103">
        <v>18</v>
      </c>
      <c r="AJ54" s="103">
        <v>1960</v>
      </c>
      <c r="AK54" s="220">
        <f t="shared" si="10"/>
        <v>490</v>
      </c>
      <c r="AL54" s="103">
        <v>20</v>
      </c>
      <c r="AM54" s="103">
        <v>2110</v>
      </c>
      <c r="AN54" s="220">
        <f t="shared" si="11"/>
        <v>527.5</v>
      </c>
      <c r="AO54" s="275">
        <v>21</v>
      </c>
      <c r="AP54" s="275">
        <v>1495</v>
      </c>
      <c r="AQ54" s="220">
        <f t="shared" si="12"/>
        <v>373.75</v>
      </c>
      <c r="AR54" s="226">
        <v>10</v>
      </c>
      <c r="AS54" s="226">
        <v>930</v>
      </c>
      <c r="AT54" s="220">
        <f t="shared" si="13"/>
        <v>232.5</v>
      </c>
    </row>
    <row r="55" spans="1:46">
      <c r="A55" s="130"/>
      <c r="B55" s="42" t="s">
        <v>379</v>
      </c>
      <c r="C55" s="342" t="s">
        <v>380</v>
      </c>
      <c r="D55" s="462" t="s">
        <v>14</v>
      </c>
      <c r="E55" s="45">
        <v>15</v>
      </c>
      <c r="F55" s="44">
        <v>1220</v>
      </c>
      <c r="G55" s="59">
        <f t="shared" si="0"/>
        <v>305</v>
      </c>
      <c r="H55" s="46">
        <v>140</v>
      </c>
      <c r="I55" s="46">
        <v>13615</v>
      </c>
      <c r="J55" s="59">
        <f t="shared" si="1"/>
        <v>3403.75</v>
      </c>
      <c r="K55" s="46">
        <v>168</v>
      </c>
      <c r="L55" s="43">
        <v>15595</v>
      </c>
      <c r="M55" s="59">
        <f t="shared" si="2"/>
        <v>3898.75</v>
      </c>
      <c r="N55" s="43"/>
      <c r="O55" s="43">
        <v>12175</v>
      </c>
      <c r="P55" s="59">
        <f t="shared" si="3"/>
        <v>3043.75</v>
      </c>
      <c r="Q55" s="58">
        <v>168</v>
      </c>
      <c r="R55" s="58">
        <v>18650</v>
      </c>
      <c r="S55" s="59">
        <f t="shared" si="4"/>
        <v>4662.5</v>
      </c>
      <c r="T55" s="58">
        <v>152</v>
      </c>
      <c r="U55" s="103">
        <v>14260</v>
      </c>
      <c r="V55" s="59">
        <f t="shared" si="5"/>
        <v>3565</v>
      </c>
      <c r="W55" s="103">
        <v>165</v>
      </c>
      <c r="X55" s="103">
        <v>14415</v>
      </c>
      <c r="Y55" s="59">
        <f t="shared" si="6"/>
        <v>3603.75</v>
      </c>
      <c r="Z55" s="103">
        <v>157</v>
      </c>
      <c r="AA55" s="103">
        <v>13700</v>
      </c>
      <c r="AB55" s="59">
        <f t="shared" si="7"/>
        <v>3425</v>
      </c>
      <c r="AC55" s="58">
        <v>175</v>
      </c>
      <c r="AD55" s="103">
        <v>17335</v>
      </c>
      <c r="AE55" s="59">
        <f t="shared" si="8"/>
        <v>4333.75</v>
      </c>
      <c r="AF55" s="103">
        <v>181</v>
      </c>
      <c r="AG55" s="103">
        <v>17380</v>
      </c>
      <c r="AH55" s="220">
        <f t="shared" si="9"/>
        <v>4345</v>
      </c>
      <c r="AI55" s="103">
        <v>197</v>
      </c>
      <c r="AJ55" s="103">
        <v>18165</v>
      </c>
      <c r="AK55" s="220">
        <f t="shared" si="10"/>
        <v>4541.25</v>
      </c>
      <c r="AL55" s="103">
        <v>166</v>
      </c>
      <c r="AM55" s="103">
        <v>16840</v>
      </c>
      <c r="AN55" s="220">
        <f t="shared" si="11"/>
        <v>4210</v>
      </c>
      <c r="AO55" s="275">
        <v>173</v>
      </c>
      <c r="AP55" s="275">
        <v>16540</v>
      </c>
      <c r="AQ55" s="220">
        <f t="shared" si="12"/>
        <v>4135</v>
      </c>
      <c r="AR55" s="226">
        <v>173</v>
      </c>
      <c r="AS55" s="226">
        <v>15325</v>
      </c>
      <c r="AT55" s="220">
        <f t="shared" si="13"/>
        <v>3831.25</v>
      </c>
    </row>
    <row r="56" spans="1:46">
      <c r="A56" s="130"/>
      <c r="B56" s="42" t="s">
        <v>381</v>
      </c>
      <c r="C56" s="342" t="s">
        <v>382</v>
      </c>
      <c r="D56" s="462" t="s">
        <v>383</v>
      </c>
      <c r="E56" s="45">
        <v>10</v>
      </c>
      <c r="F56" s="44">
        <v>805</v>
      </c>
      <c r="G56" s="59">
        <f t="shared" si="0"/>
        <v>201.25</v>
      </c>
      <c r="H56" s="46">
        <v>77</v>
      </c>
      <c r="I56" s="46">
        <v>5405</v>
      </c>
      <c r="J56" s="59">
        <f t="shared" si="1"/>
        <v>1351.25</v>
      </c>
      <c r="K56" s="46">
        <v>211</v>
      </c>
      <c r="L56" s="43">
        <v>14535</v>
      </c>
      <c r="M56" s="59">
        <f t="shared" si="2"/>
        <v>3633.75</v>
      </c>
      <c r="N56" s="43"/>
      <c r="O56" s="43">
        <v>9560</v>
      </c>
      <c r="P56" s="59">
        <f t="shared" si="3"/>
        <v>2390</v>
      </c>
      <c r="Q56" s="58">
        <v>254</v>
      </c>
      <c r="R56" s="58">
        <v>20735</v>
      </c>
      <c r="S56" s="59">
        <f t="shared" si="4"/>
        <v>5183.75</v>
      </c>
      <c r="T56" s="58">
        <v>95</v>
      </c>
      <c r="U56" s="103">
        <v>8495</v>
      </c>
      <c r="V56" s="59">
        <f t="shared" si="5"/>
        <v>2123.75</v>
      </c>
      <c r="W56" s="103">
        <v>6</v>
      </c>
      <c r="X56" s="103">
        <v>1055</v>
      </c>
      <c r="Y56" s="59">
        <f t="shared" si="6"/>
        <v>263.75</v>
      </c>
      <c r="Z56" s="103">
        <v>21</v>
      </c>
      <c r="AA56" s="103">
        <v>1805</v>
      </c>
      <c r="AB56" s="59">
        <f t="shared" si="7"/>
        <v>451.25</v>
      </c>
      <c r="AC56" s="58">
        <v>9</v>
      </c>
      <c r="AD56" s="103">
        <v>750</v>
      </c>
      <c r="AE56" s="59">
        <f t="shared" si="8"/>
        <v>187.5</v>
      </c>
      <c r="AF56" s="103">
        <v>14</v>
      </c>
      <c r="AG56" s="103">
        <v>1280</v>
      </c>
      <c r="AH56" s="220">
        <f t="shared" si="9"/>
        <v>320</v>
      </c>
      <c r="AI56" s="103">
        <v>8</v>
      </c>
      <c r="AJ56" s="103">
        <v>710</v>
      </c>
      <c r="AK56" s="220">
        <f t="shared" si="10"/>
        <v>177.5</v>
      </c>
      <c r="AL56" s="103">
        <v>6</v>
      </c>
      <c r="AM56" s="103">
        <v>900</v>
      </c>
      <c r="AN56" s="220">
        <f t="shared" si="11"/>
        <v>225</v>
      </c>
      <c r="AO56" s="275">
        <v>6</v>
      </c>
      <c r="AP56" s="275">
        <v>465</v>
      </c>
      <c r="AQ56" s="220">
        <f t="shared" si="12"/>
        <v>116.25</v>
      </c>
      <c r="AR56" s="226">
        <v>4</v>
      </c>
      <c r="AS56" s="226">
        <v>305</v>
      </c>
      <c r="AT56" s="220">
        <f t="shared" si="13"/>
        <v>76.25</v>
      </c>
    </row>
    <row r="57" spans="1:46">
      <c r="A57" s="130"/>
      <c r="B57" s="42" t="s">
        <v>384</v>
      </c>
      <c r="C57" s="342" t="s">
        <v>385</v>
      </c>
      <c r="D57" s="462" t="s">
        <v>302</v>
      </c>
      <c r="E57" s="45">
        <v>7</v>
      </c>
      <c r="F57" s="44">
        <v>585</v>
      </c>
      <c r="G57" s="59">
        <f t="shared" si="0"/>
        <v>146.25</v>
      </c>
      <c r="H57" s="46">
        <v>52</v>
      </c>
      <c r="I57" s="46">
        <v>3725</v>
      </c>
      <c r="J57" s="59">
        <f t="shared" si="1"/>
        <v>931.25</v>
      </c>
      <c r="K57" s="46">
        <v>45</v>
      </c>
      <c r="L57" s="43">
        <v>3875</v>
      </c>
      <c r="M57" s="59">
        <f t="shared" si="2"/>
        <v>968.75</v>
      </c>
      <c r="N57" s="43"/>
      <c r="O57" s="43">
        <v>2875</v>
      </c>
      <c r="P57" s="59">
        <f t="shared" si="3"/>
        <v>718.75</v>
      </c>
      <c r="Q57" s="58">
        <v>62</v>
      </c>
      <c r="R57" s="58">
        <v>5455</v>
      </c>
      <c r="S57" s="59">
        <f t="shared" si="4"/>
        <v>1363.75</v>
      </c>
      <c r="T57" s="58">
        <v>45</v>
      </c>
      <c r="U57" s="103">
        <v>4225</v>
      </c>
      <c r="V57" s="59">
        <f t="shared" si="5"/>
        <v>1056.25</v>
      </c>
      <c r="W57" s="103">
        <v>49</v>
      </c>
      <c r="X57" s="103">
        <v>3705</v>
      </c>
      <c r="Y57" s="59">
        <f t="shared" si="6"/>
        <v>926.25</v>
      </c>
      <c r="Z57" s="103">
        <v>107</v>
      </c>
      <c r="AA57" s="103">
        <v>11155</v>
      </c>
      <c r="AB57" s="59">
        <f t="shared" si="7"/>
        <v>2788.75</v>
      </c>
      <c r="AC57" s="58">
        <v>44</v>
      </c>
      <c r="AD57" s="103">
        <v>3145</v>
      </c>
      <c r="AE57" s="59">
        <f t="shared" si="8"/>
        <v>786.25</v>
      </c>
      <c r="AF57" s="103">
        <v>48</v>
      </c>
      <c r="AG57" s="103">
        <v>3615</v>
      </c>
      <c r="AH57" s="220">
        <f t="shared" si="9"/>
        <v>903.75</v>
      </c>
      <c r="AI57" s="103">
        <v>220</v>
      </c>
      <c r="AJ57" s="103">
        <v>26055</v>
      </c>
      <c r="AK57" s="220">
        <f t="shared" si="10"/>
        <v>6513.75</v>
      </c>
      <c r="AL57" s="103">
        <v>230</v>
      </c>
      <c r="AM57" s="103">
        <v>26705</v>
      </c>
      <c r="AN57" s="220">
        <f t="shared" si="11"/>
        <v>6676.25</v>
      </c>
      <c r="AO57" s="275">
        <v>142</v>
      </c>
      <c r="AP57" s="275">
        <v>15535</v>
      </c>
      <c r="AQ57" s="220">
        <f t="shared" si="12"/>
        <v>3883.75</v>
      </c>
      <c r="AR57" s="226">
        <v>103</v>
      </c>
      <c r="AS57" s="226">
        <v>9635</v>
      </c>
      <c r="AT57" s="220">
        <f t="shared" si="13"/>
        <v>2408.75</v>
      </c>
    </row>
    <row r="58" spans="1:46">
      <c r="A58" s="130"/>
      <c r="B58" s="42" t="s">
        <v>386</v>
      </c>
      <c r="C58" s="342" t="s">
        <v>387</v>
      </c>
      <c r="D58" s="462" t="s">
        <v>261</v>
      </c>
      <c r="E58" s="45">
        <v>10</v>
      </c>
      <c r="F58" s="44">
        <v>1310</v>
      </c>
      <c r="G58" s="59">
        <f t="shared" si="0"/>
        <v>327.5</v>
      </c>
      <c r="H58" s="46">
        <v>35</v>
      </c>
      <c r="I58" s="46">
        <v>3065</v>
      </c>
      <c r="J58" s="59">
        <f t="shared" si="1"/>
        <v>766.25</v>
      </c>
      <c r="K58" s="46">
        <v>76</v>
      </c>
      <c r="L58" s="43">
        <v>8375</v>
      </c>
      <c r="M58" s="59">
        <f t="shared" si="2"/>
        <v>2093.75</v>
      </c>
      <c r="N58" s="43"/>
      <c r="O58" s="43">
        <v>6765</v>
      </c>
      <c r="P58" s="59">
        <f t="shared" si="3"/>
        <v>1691.25</v>
      </c>
      <c r="Q58" s="58">
        <v>60</v>
      </c>
      <c r="R58" s="58">
        <v>6050</v>
      </c>
      <c r="S58" s="59">
        <f t="shared" si="4"/>
        <v>1512.5</v>
      </c>
      <c r="T58" s="58">
        <v>51</v>
      </c>
      <c r="U58" s="103">
        <v>4465</v>
      </c>
      <c r="V58" s="59">
        <f t="shared" si="5"/>
        <v>1116.25</v>
      </c>
      <c r="W58" s="103">
        <v>51</v>
      </c>
      <c r="X58" s="103">
        <v>5015</v>
      </c>
      <c r="Y58" s="59">
        <f t="shared" si="6"/>
        <v>1253.75</v>
      </c>
      <c r="Z58" s="103">
        <v>72</v>
      </c>
      <c r="AA58" s="103">
        <v>5775</v>
      </c>
      <c r="AB58" s="59">
        <f t="shared" si="7"/>
        <v>1443.75</v>
      </c>
      <c r="AC58" s="58">
        <v>18</v>
      </c>
      <c r="AD58" s="103">
        <v>2040</v>
      </c>
      <c r="AE58" s="59">
        <f t="shared" si="8"/>
        <v>510</v>
      </c>
      <c r="AF58" s="103">
        <v>26</v>
      </c>
      <c r="AG58" s="103">
        <v>2525</v>
      </c>
      <c r="AH58" s="220">
        <f t="shared" si="9"/>
        <v>631.25</v>
      </c>
      <c r="AI58" s="103">
        <v>33</v>
      </c>
      <c r="AJ58" s="103">
        <v>2905</v>
      </c>
      <c r="AK58" s="220">
        <f t="shared" si="10"/>
        <v>726.25</v>
      </c>
      <c r="AL58" s="103">
        <v>37</v>
      </c>
      <c r="AM58" s="103">
        <v>4020</v>
      </c>
      <c r="AN58" s="220">
        <f t="shared" si="11"/>
        <v>1005</v>
      </c>
      <c r="AO58" s="275">
        <v>42</v>
      </c>
      <c r="AP58" s="275">
        <v>5270</v>
      </c>
      <c r="AQ58" s="220">
        <f t="shared" si="12"/>
        <v>1317.5</v>
      </c>
      <c r="AR58" s="226">
        <v>56</v>
      </c>
      <c r="AS58" s="226">
        <v>5145</v>
      </c>
      <c r="AT58" s="220">
        <f t="shared" si="13"/>
        <v>1286.25</v>
      </c>
    </row>
    <row r="59" spans="1:46">
      <c r="A59" s="130"/>
      <c r="B59" s="42" t="s">
        <v>388</v>
      </c>
      <c r="C59" s="342" t="s">
        <v>389</v>
      </c>
      <c r="D59" s="462" t="s">
        <v>390</v>
      </c>
      <c r="E59" s="45">
        <v>27</v>
      </c>
      <c r="F59" s="44">
        <v>5185</v>
      </c>
      <c r="G59" s="59">
        <f t="shared" si="0"/>
        <v>1296.25</v>
      </c>
      <c r="H59" s="46">
        <v>19</v>
      </c>
      <c r="I59" s="46">
        <v>1625</v>
      </c>
      <c r="J59" s="59">
        <f t="shared" si="1"/>
        <v>406.25</v>
      </c>
      <c r="K59" s="46">
        <v>57</v>
      </c>
      <c r="L59" s="43">
        <v>6070</v>
      </c>
      <c r="M59" s="59">
        <f t="shared" si="2"/>
        <v>1517.5</v>
      </c>
      <c r="N59" s="43"/>
      <c r="O59" s="43">
        <v>5600</v>
      </c>
      <c r="P59" s="59">
        <f t="shared" si="3"/>
        <v>1400</v>
      </c>
      <c r="Q59" s="58">
        <v>81</v>
      </c>
      <c r="R59" s="58">
        <v>6990</v>
      </c>
      <c r="S59" s="59">
        <f t="shared" si="4"/>
        <v>1747.5</v>
      </c>
      <c r="T59" s="58">
        <v>87</v>
      </c>
      <c r="U59" s="103">
        <v>7365</v>
      </c>
      <c r="V59" s="59">
        <f t="shared" si="5"/>
        <v>1841.25</v>
      </c>
      <c r="W59" s="103">
        <v>122</v>
      </c>
      <c r="X59" s="103">
        <v>10660</v>
      </c>
      <c r="Y59" s="59">
        <f t="shared" si="6"/>
        <v>2665</v>
      </c>
      <c r="Z59" s="103">
        <v>105</v>
      </c>
      <c r="AA59" s="103">
        <v>9185</v>
      </c>
      <c r="AB59" s="59">
        <f t="shared" si="7"/>
        <v>2296.25</v>
      </c>
      <c r="AC59" s="58">
        <v>72</v>
      </c>
      <c r="AD59" s="103">
        <v>5770</v>
      </c>
      <c r="AE59" s="59">
        <f t="shared" si="8"/>
        <v>1442.5</v>
      </c>
      <c r="AF59" s="103">
        <v>80</v>
      </c>
      <c r="AG59" s="103">
        <v>6240</v>
      </c>
      <c r="AH59" s="220">
        <f t="shared" si="9"/>
        <v>1560</v>
      </c>
      <c r="AI59" s="103">
        <v>88</v>
      </c>
      <c r="AJ59" s="103">
        <v>7210</v>
      </c>
      <c r="AK59" s="220">
        <f t="shared" si="10"/>
        <v>1802.5</v>
      </c>
      <c r="AL59" s="103">
        <v>102</v>
      </c>
      <c r="AM59" s="103">
        <v>7515</v>
      </c>
      <c r="AN59" s="220">
        <f t="shared" si="11"/>
        <v>1878.75</v>
      </c>
      <c r="AO59" s="275">
        <v>170</v>
      </c>
      <c r="AP59" s="275">
        <v>11270</v>
      </c>
      <c r="AQ59" s="220">
        <f t="shared" si="12"/>
        <v>2817.5</v>
      </c>
      <c r="AR59" s="226">
        <v>163</v>
      </c>
      <c r="AS59" s="226">
        <v>10850</v>
      </c>
      <c r="AT59" s="220">
        <f t="shared" si="13"/>
        <v>2712.5</v>
      </c>
    </row>
    <row r="60" spans="1:46">
      <c r="A60" s="130"/>
      <c r="B60" s="42" t="s">
        <v>391</v>
      </c>
      <c r="C60" s="342" t="s">
        <v>3180</v>
      </c>
      <c r="D60" s="462" t="s">
        <v>125</v>
      </c>
      <c r="E60" s="45">
        <v>4</v>
      </c>
      <c r="F60" s="44">
        <v>545</v>
      </c>
      <c r="G60" s="59">
        <f t="shared" si="0"/>
        <v>136.25</v>
      </c>
      <c r="H60" s="46">
        <v>40</v>
      </c>
      <c r="I60" s="46">
        <v>3515</v>
      </c>
      <c r="J60" s="59">
        <f t="shared" si="1"/>
        <v>878.75</v>
      </c>
      <c r="K60" s="46">
        <v>43</v>
      </c>
      <c r="L60" s="43">
        <v>4945</v>
      </c>
      <c r="M60" s="59">
        <f t="shared" si="2"/>
        <v>1236.25</v>
      </c>
      <c r="N60" s="43"/>
      <c r="O60" s="43">
        <v>7725</v>
      </c>
      <c r="P60" s="59">
        <f t="shared" si="3"/>
        <v>1931.25</v>
      </c>
      <c r="Q60" s="58">
        <v>55</v>
      </c>
      <c r="R60" s="58">
        <v>6400</v>
      </c>
      <c r="S60" s="59">
        <f t="shared" si="4"/>
        <v>1600</v>
      </c>
      <c r="T60" s="58">
        <v>54</v>
      </c>
      <c r="U60" s="103">
        <v>10175</v>
      </c>
      <c r="V60" s="59">
        <f t="shared" si="5"/>
        <v>2543.75</v>
      </c>
      <c r="W60" s="103">
        <v>39</v>
      </c>
      <c r="X60" s="103">
        <v>11180</v>
      </c>
      <c r="Y60" s="59">
        <f t="shared" si="6"/>
        <v>2795</v>
      </c>
      <c r="Z60" s="103">
        <v>127</v>
      </c>
      <c r="AA60" s="103">
        <v>13045</v>
      </c>
      <c r="AB60" s="59">
        <f t="shared" si="7"/>
        <v>3261.25</v>
      </c>
      <c r="AC60" s="58">
        <v>0</v>
      </c>
      <c r="AD60" s="103">
        <v>0</v>
      </c>
      <c r="AE60" s="59">
        <f t="shared" si="8"/>
        <v>0</v>
      </c>
      <c r="AF60" s="103">
        <v>0</v>
      </c>
      <c r="AG60" s="103">
        <v>0</v>
      </c>
      <c r="AH60" s="220">
        <f t="shared" si="9"/>
        <v>0</v>
      </c>
      <c r="AI60" s="103">
        <v>0</v>
      </c>
      <c r="AJ60" s="103">
        <v>0</v>
      </c>
      <c r="AK60" s="220">
        <f t="shared" si="10"/>
        <v>0</v>
      </c>
      <c r="AL60" s="103">
        <v>0</v>
      </c>
      <c r="AM60" s="103">
        <v>0</v>
      </c>
      <c r="AN60" s="220">
        <f t="shared" si="11"/>
        <v>0</v>
      </c>
      <c r="AO60" s="275">
        <v>0</v>
      </c>
      <c r="AP60" s="275">
        <v>0</v>
      </c>
      <c r="AQ60" s="220">
        <f t="shared" si="12"/>
        <v>0</v>
      </c>
      <c r="AR60" s="226">
        <v>0</v>
      </c>
      <c r="AS60" s="226">
        <v>0</v>
      </c>
      <c r="AT60" s="220">
        <f t="shared" si="13"/>
        <v>0</v>
      </c>
    </row>
    <row r="61" spans="1:46">
      <c r="A61" s="130"/>
      <c r="B61" s="42" t="s">
        <v>393</v>
      </c>
      <c r="C61" s="342" t="s">
        <v>394</v>
      </c>
      <c r="D61" s="462" t="s">
        <v>259</v>
      </c>
      <c r="E61" s="45">
        <v>3</v>
      </c>
      <c r="F61" s="44">
        <v>300</v>
      </c>
      <c r="G61" s="59">
        <f t="shared" si="0"/>
        <v>75</v>
      </c>
      <c r="H61" s="46">
        <v>10</v>
      </c>
      <c r="I61" s="46">
        <v>1460</v>
      </c>
      <c r="J61" s="59">
        <f t="shared" si="1"/>
        <v>365</v>
      </c>
      <c r="K61" s="46">
        <v>10</v>
      </c>
      <c r="L61" s="43">
        <v>960</v>
      </c>
      <c r="M61" s="59">
        <f t="shared" si="2"/>
        <v>240</v>
      </c>
      <c r="N61" s="43"/>
      <c r="O61" s="43">
        <v>2735</v>
      </c>
      <c r="P61" s="59">
        <f t="shared" si="3"/>
        <v>683.75</v>
      </c>
      <c r="Q61" s="58">
        <v>18</v>
      </c>
      <c r="R61" s="58">
        <v>1960</v>
      </c>
      <c r="S61" s="59">
        <f t="shared" si="4"/>
        <v>490</v>
      </c>
      <c r="T61" s="58">
        <v>14</v>
      </c>
      <c r="U61" s="103">
        <v>1540</v>
      </c>
      <c r="V61" s="59">
        <f t="shared" si="5"/>
        <v>385</v>
      </c>
      <c r="W61" s="103">
        <v>24</v>
      </c>
      <c r="X61" s="103">
        <v>1805</v>
      </c>
      <c r="Y61" s="59">
        <f t="shared" si="6"/>
        <v>451.25</v>
      </c>
      <c r="Z61" s="103">
        <v>16</v>
      </c>
      <c r="AA61" s="103">
        <v>1700</v>
      </c>
      <c r="AB61" s="59">
        <f t="shared" si="7"/>
        <v>425</v>
      </c>
      <c r="AC61" s="58">
        <v>15</v>
      </c>
      <c r="AD61" s="103">
        <v>1845</v>
      </c>
      <c r="AE61" s="59">
        <f t="shared" si="8"/>
        <v>461.25</v>
      </c>
      <c r="AF61" s="103">
        <v>21</v>
      </c>
      <c r="AG61" s="103">
        <v>2155</v>
      </c>
      <c r="AH61" s="220">
        <f t="shared" si="9"/>
        <v>538.75</v>
      </c>
      <c r="AI61" s="103">
        <v>31</v>
      </c>
      <c r="AJ61" s="103">
        <v>2775</v>
      </c>
      <c r="AK61" s="220">
        <f t="shared" si="10"/>
        <v>693.75</v>
      </c>
      <c r="AL61" s="103">
        <v>33</v>
      </c>
      <c r="AM61" s="103">
        <v>2940</v>
      </c>
      <c r="AN61" s="220">
        <f t="shared" si="11"/>
        <v>735</v>
      </c>
      <c r="AO61" s="275">
        <v>50</v>
      </c>
      <c r="AP61" s="275">
        <v>4170</v>
      </c>
      <c r="AQ61" s="220">
        <f t="shared" si="12"/>
        <v>1042.5</v>
      </c>
      <c r="AR61" s="226">
        <v>50</v>
      </c>
      <c r="AS61" s="226">
        <v>4735</v>
      </c>
      <c r="AT61" s="220">
        <f t="shared" si="13"/>
        <v>1183.75</v>
      </c>
    </row>
    <row r="62" spans="1:46">
      <c r="A62" s="134"/>
      <c r="B62" s="42" t="s">
        <v>395</v>
      </c>
      <c r="C62" s="342" t="s">
        <v>396</v>
      </c>
      <c r="D62" s="462" t="s">
        <v>5</v>
      </c>
      <c r="E62" s="43"/>
      <c r="F62" s="43"/>
      <c r="G62" s="59">
        <f t="shared" si="0"/>
        <v>0</v>
      </c>
      <c r="H62" s="46"/>
      <c r="I62" s="46"/>
      <c r="J62" s="59">
        <f t="shared" si="1"/>
        <v>0</v>
      </c>
      <c r="K62" s="46">
        <v>52</v>
      </c>
      <c r="L62" s="43">
        <v>4465</v>
      </c>
      <c r="M62" s="59">
        <f t="shared" si="2"/>
        <v>1116.25</v>
      </c>
      <c r="N62" s="43"/>
      <c r="O62" s="43">
        <v>4420</v>
      </c>
      <c r="P62" s="59">
        <f t="shared" si="3"/>
        <v>1105</v>
      </c>
      <c r="Q62" s="58">
        <v>45</v>
      </c>
      <c r="R62" s="58">
        <v>4610</v>
      </c>
      <c r="S62" s="59">
        <f t="shared" si="4"/>
        <v>1152.5</v>
      </c>
      <c r="T62" s="58">
        <v>42</v>
      </c>
      <c r="U62" s="103">
        <v>4085</v>
      </c>
      <c r="V62" s="59">
        <f t="shared" si="5"/>
        <v>1021.25</v>
      </c>
      <c r="W62" s="103">
        <v>26</v>
      </c>
      <c r="X62" s="103">
        <v>5480</v>
      </c>
      <c r="Y62" s="59">
        <f t="shared" si="6"/>
        <v>1370</v>
      </c>
      <c r="Z62" s="103">
        <v>56</v>
      </c>
      <c r="AA62" s="103">
        <v>4870</v>
      </c>
      <c r="AB62" s="59">
        <f t="shared" si="7"/>
        <v>1217.5</v>
      </c>
      <c r="AC62" s="58">
        <v>25</v>
      </c>
      <c r="AD62" s="103">
        <v>2895</v>
      </c>
      <c r="AE62" s="59">
        <f t="shared" si="8"/>
        <v>723.75</v>
      </c>
      <c r="AF62" s="103">
        <v>41</v>
      </c>
      <c r="AG62" s="103">
        <v>3255</v>
      </c>
      <c r="AH62" s="220">
        <f t="shared" si="9"/>
        <v>813.75</v>
      </c>
      <c r="AI62" s="103">
        <v>25</v>
      </c>
      <c r="AJ62" s="103">
        <v>2100</v>
      </c>
      <c r="AK62" s="220">
        <f t="shared" si="10"/>
        <v>525</v>
      </c>
      <c r="AL62" s="103">
        <v>31</v>
      </c>
      <c r="AM62" s="103">
        <v>3540</v>
      </c>
      <c r="AN62" s="220">
        <f t="shared" si="11"/>
        <v>885</v>
      </c>
      <c r="AO62" s="275">
        <v>27</v>
      </c>
      <c r="AP62" s="275">
        <v>2425</v>
      </c>
      <c r="AQ62" s="220">
        <f t="shared" si="12"/>
        <v>606.25</v>
      </c>
      <c r="AR62" s="226">
        <v>17</v>
      </c>
      <c r="AS62" s="226">
        <v>1400</v>
      </c>
      <c r="AT62" s="220">
        <f t="shared" si="13"/>
        <v>350</v>
      </c>
    </row>
    <row r="63" spans="1:46">
      <c r="A63" s="134"/>
      <c r="B63" s="42" t="s">
        <v>397</v>
      </c>
      <c r="C63" s="342" t="s">
        <v>3184</v>
      </c>
      <c r="D63" s="462" t="s">
        <v>125</v>
      </c>
      <c r="E63" s="43"/>
      <c r="F63" s="43"/>
      <c r="G63" s="59">
        <f t="shared" si="0"/>
        <v>0</v>
      </c>
      <c r="H63" s="46">
        <v>15</v>
      </c>
      <c r="I63" s="46">
        <v>2095</v>
      </c>
      <c r="J63" s="59">
        <f t="shared" si="1"/>
        <v>523.75</v>
      </c>
      <c r="K63" s="46">
        <v>101</v>
      </c>
      <c r="L63" s="43">
        <v>11115</v>
      </c>
      <c r="M63" s="59">
        <f t="shared" si="2"/>
        <v>2778.75</v>
      </c>
      <c r="N63" s="43"/>
      <c r="O63" s="43">
        <v>12840</v>
      </c>
      <c r="P63" s="59">
        <f t="shared" si="3"/>
        <v>3210</v>
      </c>
      <c r="Q63" s="58">
        <v>106</v>
      </c>
      <c r="R63" s="58">
        <v>11710</v>
      </c>
      <c r="S63" s="59">
        <f t="shared" si="4"/>
        <v>2927.5</v>
      </c>
      <c r="T63" s="58">
        <v>119</v>
      </c>
      <c r="U63" s="103">
        <v>12210</v>
      </c>
      <c r="V63" s="59">
        <f t="shared" si="5"/>
        <v>3052.5</v>
      </c>
      <c r="W63" s="103">
        <v>157</v>
      </c>
      <c r="X63" s="103">
        <v>15035</v>
      </c>
      <c r="Y63" s="59">
        <f t="shared" si="6"/>
        <v>3758.75</v>
      </c>
      <c r="Z63" s="103">
        <v>151</v>
      </c>
      <c r="AA63" s="103">
        <v>12285</v>
      </c>
      <c r="AB63" s="59">
        <f t="shared" si="7"/>
        <v>3071.25</v>
      </c>
      <c r="AC63" s="58">
        <v>124</v>
      </c>
      <c r="AD63" s="103">
        <v>10240</v>
      </c>
      <c r="AE63" s="59">
        <f t="shared" si="8"/>
        <v>2560</v>
      </c>
      <c r="AF63" s="103">
        <v>137</v>
      </c>
      <c r="AG63" s="103">
        <v>12250</v>
      </c>
      <c r="AH63" s="220">
        <f t="shared" si="9"/>
        <v>3062.5</v>
      </c>
      <c r="AI63" s="103">
        <v>110</v>
      </c>
      <c r="AJ63" s="103">
        <v>8200</v>
      </c>
      <c r="AK63" s="220">
        <f t="shared" si="10"/>
        <v>2050</v>
      </c>
      <c r="AL63" s="103">
        <v>113</v>
      </c>
      <c r="AM63" s="103">
        <v>7770</v>
      </c>
      <c r="AN63" s="220">
        <f t="shared" si="11"/>
        <v>1942.5</v>
      </c>
      <c r="AO63" s="275">
        <v>192</v>
      </c>
      <c r="AP63" s="275">
        <v>14735</v>
      </c>
      <c r="AQ63" s="220">
        <f t="shared" si="12"/>
        <v>3683.75</v>
      </c>
      <c r="AR63" s="226">
        <v>115</v>
      </c>
      <c r="AS63" s="226">
        <v>8900</v>
      </c>
      <c r="AT63" s="220">
        <f t="shared" si="13"/>
        <v>2225</v>
      </c>
    </row>
    <row r="64" spans="1:46">
      <c r="A64" s="134"/>
      <c r="B64" s="42" t="s">
        <v>399</v>
      </c>
      <c r="C64" s="342" t="s">
        <v>400</v>
      </c>
      <c r="D64" s="462" t="s">
        <v>390</v>
      </c>
      <c r="E64" s="43"/>
      <c r="F64" s="43"/>
      <c r="G64" s="59">
        <f t="shared" si="0"/>
        <v>0</v>
      </c>
      <c r="H64" s="46">
        <v>26</v>
      </c>
      <c r="I64" s="46">
        <v>2205</v>
      </c>
      <c r="J64" s="59">
        <f t="shared" si="1"/>
        <v>551.25</v>
      </c>
      <c r="K64" s="46">
        <v>65</v>
      </c>
      <c r="L64" s="43">
        <v>4780</v>
      </c>
      <c r="M64" s="59">
        <f t="shared" si="2"/>
        <v>1195</v>
      </c>
      <c r="N64" s="43"/>
      <c r="O64" s="43">
        <v>7775</v>
      </c>
      <c r="P64" s="59">
        <f t="shared" si="3"/>
        <v>1943.75</v>
      </c>
      <c r="Q64" s="58">
        <v>153</v>
      </c>
      <c r="R64" s="58">
        <v>12845</v>
      </c>
      <c r="S64" s="59">
        <f t="shared" si="4"/>
        <v>3211.25</v>
      </c>
      <c r="T64" s="58">
        <v>317</v>
      </c>
      <c r="U64" s="103">
        <v>26775</v>
      </c>
      <c r="V64" s="59">
        <f t="shared" si="5"/>
        <v>6693.75</v>
      </c>
      <c r="W64" s="103">
        <v>285</v>
      </c>
      <c r="X64" s="103">
        <v>21950</v>
      </c>
      <c r="Y64" s="59">
        <f t="shared" si="6"/>
        <v>5487.5</v>
      </c>
      <c r="Z64" s="103">
        <v>301</v>
      </c>
      <c r="AA64" s="103">
        <v>22985</v>
      </c>
      <c r="AB64" s="59">
        <f t="shared" si="7"/>
        <v>5746.25</v>
      </c>
      <c r="AC64" s="58">
        <v>73</v>
      </c>
      <c r="AD64" s="103">
        <v>5910</v>
      </c>
      <c r="AE64" s="59">
        <f t="shared" si="8"/>
        <v>1477.5</v>
      </c>
      <c r="AF64" s="103">
        <v>143</v>
      </c>
      <c r="AG64" s="103">
        <v>10985</v>
      </c>
      <c r="AH64" s="220">
        <f t="shared" si="9"/>
        <v>2746.25</v>
      </c>
      <c r="AI64" s="103">
        <v>155</v>
      </c>
      <c r="AJ64" s="103">
        <v>12525</v>
      </c>
      <c r="AK64" s="220">
        <f t="shared" si="10"/>
        <v>3131.25</v>
      </c>
      <c r="AL64" s="103">
        <v>164</v>
      </c>
      <c r="AM64" s="103">
        <v>12330</v>
      </c>
      <c r="AN64" s="220">
        <f t="shared" si="11"/>
        <v>3082.5</v>
      </c>
      <c r="AO64" s="275">
        <v>170</v>
      </c>
      <c r="AP64" s="275">
        <v>13005</v>
      </c>
      <c r="AQ64" s="220">
        <f t="shared" si="12"/>
        <v>3251.25</v>
      </c>
      <c r="AR64" s="226">
        <v>138</v>
      </c>
      <c r="AS64" s="226">
        <v>10840</v>
      </c>
      <c r="AT64" s="220">
        <f t="shared" si="13"/>
        <v>2710</v>
      </c>
    </row>
    <row r="65" spans="1:46">
      <c r="A65" s="134"/>
      <c r="B65" s="42" t="s">
        <v>401</v>
      </c>
      <c r="C65" s="342" t="s">
        <v>402</v>
      </c>
      <c r="D65" s="462" t="s">
        <v>390</v>
      </c>
      <c r="E65" s="43"/>
      <c r="F65" s="43"/>
      <c r="G65" s="59">
        <f t="shared" si="0"/>
        <v>0</v>
      </c>
      <c r="H65" s="46">
        <v>38</v>
      </c>
      <c r="I65" s="46">
        <v>4495</v>
      </c>
      <c r="J65" s="59">
        <f t="shared" si="1"/>
        <v>1123.75</v>
      </c>
      <c r="K65" s="46">
        <v>122</v>
      </c>
      <c r="L65" s="43">
        <v>10445</v>
      </c>
      <c r="M65" s="59">
        <f t="shared" si="2"/>
        <v>2611.25</v>
      </c>
      <c r="N65" s="43"/>
      <c r="O65" s="43">
        <v>10825</v>
      </c>
      <c r="P65" s="59">
        <f t="shared" si="3"/>
        <v>2706.25</v>
      </c>
      <c r="Q65" s="58">
        <v>132</v>
      </c>
      <c r="R65" s="58">
        <v>12425</v>
      </c>
      <c r="S65" s="59">
        <f t="shared" si="4"/>
        <v>3106.25</v>
      </c>
      <c r="T65" s="58">
        <v>148</v>
      </c>
      <c r="U65" s="103">
        <v>13950</v>
      </c>
      <c r="V65" s="59">
        <f t="shared" si="5"/>
        <v>3487.5</v>
      </c>
      <c r="W65" s="103">
        <v>118</v>
      </c>
      <c r="X65" s="103">
        <v>11030</v>
      </c>
      <c r="Y65" s="59">
        <f t="shared" si="6"/>
        <v>2757.5</v>
      </c>
      <c r="Z65" s="103">
        <v>102</v>
      </c>
      <c r="AA65" s="103">
        <v>9905</v>
      </c>
      <c r="AB65" s="59">
        <f t="shared" si="7"/>
        <v>2476.25</v>
      </c>
      <c r="AC65" s="58">
        <v>98</v>
      </c>
      <c r="AD65" s="103">
        <v>10165</v>
      </c>
      <c r="AE65" s="59">
        <f t="shared" si="8"/>
        <v>2541.25</v>
      </c>
      <c r="AF65" s="103">
        <v>131</v>
      </c>
      <c r="AG65" s="103">
        <v>13005</v>
      </c>
      <c r="AH65" s="220">
        <f t="shared" si="9"/>
        <v>3251.25</v>
      </c>
      <c r="AI65" s="103">
        <v>140</v>
      </c>
      <c r="AJ65" s="103">
        <v>13005</v>
      </c>
      <c r="AK65" s="220">
        <f t="shared" si="10"/>
        <v>3251.25</v>
      </c>
      <c r="AL65" s="103">
        <v>134</v>
      </c>
      <c r="AM65" s="103">
        <v>12965</v>
      </c>
      <c r="AN65" s="220">
        <f t="shared" si="11"/>
        <v>3241.25</v>
      </c>
      <c r="AO65" s="275">
        <v>152</v>
      </c>
      <c r="AP65" s="275">
        <v>14515</v>
      </c>
      <c r="AQ65" s="220">
        <f t="shared" si="12"/>
        <v>3628.75</v>
      </c>
      <c r="AR65" s="226">
        <v>143</v>
      </c>
      <c r="AS65" s="226">
        <v>14640</v>
      </c>
      <c r="AT65" s="220">
        <f t="shared" si="13"/>
        <v>3660</v>
      </c>
    </row>
    <row r="66" spans="1:46">
      <c r="A66" s="134"/>
      <c r="B66" s="42" t="s">
        <v>403</v>
      </c>
      <c r="C66" s="342" t="s">
        <v>404</v>
      </c>
      <c r="D66" s="462" t="s">
        <v>5</v>
      </c>
      <c r="E66" s="43"/>
      <c r="F66" s="43"/>
      <c r="G66" s="59">
        <f t="shared" si="0"/>
        <v>0</v>
      </c>
      <c r="H66" s="46"/>
      <c r="I66" s="46"/>
      <c r="J66" s="59">
        <f t="shared" si="1"/>
        <v>0</v>
      </c>
      <c r="K66" s="46">
        <v>15</v>
      </c>
      <c r="L66" s="43">
        <v>1945</v>
      </c>
      <c r="M66" s="59">
        <f t="shared" si="2"/>
        <v>486.25</v>
      </c>
      <c r="N66" s="43"/>
      <c r="O66" s="43">
        <v>2355</v>
      </c>
      <c r="P66" s="59">
        <f t="shared" si="3"/>
        <v>588.75</v>
      </c>
      <c r="Q66" s="58">
        <v>46</v>
      </c>
      <c r="R66" s="58">
        <v>4870</v>
      </c>
      <c r="S66" s="59">
        <f t="shared" si="4"/>
        <v>1217.5</v>
      </c>
      <c r="T66" s="58">
        <v>34</v>
      </c>
      <c r="U66" s="103">
        <v>3215</v>
      </c>
      <c r="V66" s="59">
        <f t="shared" si="5"/>
        <v>803.75</v>
      </c>
      <c r="W66" s="103">
        <v>32</v>
      </c>
      <c r="X66" s="103">
        <v>3400</v>
      </c>
      <c r="Y66" s="59">
        <f t="shared" si="6"/>
        <v>850</v>
      </c>
      <c r="Z66" s="103">
        <v>40</v>
      </c>
      <c r="AA66" s="103">
        <v>4800</v>
      </c>
      <c r="AB66" s="59">
        <f t="shared" si="7"/>
        <v>1200</v>
      </c>
      <c r="AC66" s="58">
        <v>67</v>
      </c>
      <c r="AD66" s="103">
        <v>8255</v>
      </c>
      <c r="AE66" s="59">
        <f t="shared" si="8"/>
        <v>2063.75</v>
      </c>
      <c r="AF66" s="103">
        <v>73</v>
      </c>
      <c r="AG66" s="103">
        <v>6805</v>
      </c>
      <c r="AH66" s="220">
        <f t="shared" si="9"/>
        <v>1701.25</v>
      </c>
      <c r="AI66" s="103">
        <v>57</v>
      </c>
      <c r="AJ66" s="103">
        <v>6535</v>
      </c>
      <c r="AK66" s="220">
        <f t="shared" si="10"/>
        <v>1633.75</v>
      </c>
      <c r="AL66" s="103">
        <v>81</v>
      </c>
      <c r="AM66" s="103">
        <v>9850</v>
      </c>
      <c r="AN66" s="220">
        <f t="shared" si="11"/>
        <v>2462.5</v>
      </c>
      <c r="AO66" s="275">
        <v>94</v>
      </c>
      <c r="AP66" s="275">
        <v>11455</v>
      </c>
      <c r="AQ66" s="220">
        <f t="shared" si="12"/>
        <v>2863.75</v>
      </c>
      <c r="AR66" s="226">
        <v>80</v>
      </c>
      <c r="AS66" s="226">
        <v>7500</v>
      </c>
      <c r="AT66" s="220">
        <f t="shared" si="13"/>
        <v>1875</v>
      </c>
    </row>
    <row r="67" spans="1:46">
      <c r="A67" s="134"/>
      <c r="B67" s="42" t="s">
        <v>405</v>
      </c>
      <c r="C67" s="342" t="s">
        <v>406</v>
      </c>
      <c r="D67" s="462" t="s">
        <v>5</v>
      </c>
      <c r="E67" s="43"/>
      <c r="F67" s="43"/>
      <c r="G67" s="59">
        <f t="shared" ref="G67:G130" si="14">F67*25%</f>
        <v>0</v>
      </c>
      <c r="H67" s="46">
        <v>51</v>
      </c>
      <c r="I67" s="46">
        <v>4880</v>
      </c>
      <c r="J67" s="59">
        <f t="shared" ref="J67:J130" si="15">I67*25%</f>
        <v>1220</v>
      </c>
      <c r="K67" s="46">
        <v>53</v>
      </c>
      <c r="L67" s="43">
        <v>4655</v>
      </c>
      <c r="M67" s="59">
        <f t="shared" ref="M67:M130" si="16">L67*25%</f>
        <v>1163.75</v>
      </c>
      <c r="N67" s="43"/>
      <c r="O67" s="43">
        <v>5270</v>
      </c>
      <c r="P67" s="59">
        <f t="shared" ref="P67:P130" si="17">O67*25%</f>
        <v>1317.5</v>
      </c>
      <c r="Q67" s="58">
        <v>80</v>
      </c>
      <c r="R67" s="58">
        <v>7755</v>
      </c>
      <c r="S67" s="59">
        <f t="shared" ref="S67:S130" si="18">R67*25%</f>
        <v>1938.75</v>
      </c>
      <c r="T67" s="58">
        <v>119</v>
      </c>
      <c r="U67" s="103">
        <v>9985</v>
      </c>
      <c r="V67" s="59">
        <f t="shared" si="5"/>
        <v>2496.25</v>
      </c>
      <c r="W67" s="103">
        <v>116</v>
      </c>
      <c r="X67" s="103">
        <v>11370</v>
      </c>
      <c r="Y67" s="59">
        <f t="shared" si="6"/>
        <v>2842.5</v>
      </c>
      <c r="Z67" s="103">
        <v>126</v>
      </c>
      <c r="AA67" s="103">
        <v>12065</v>
      </c>
      <c r="AB67" s="59">
        <f t="shared" si="7"/>
        <v>3016.25</v>
      </c>
      <c r="AC67" s="58">
        <v>72</v>
      </c>
      <c r="AD67" s="103">
        <v>6230</v>
      </c>
      <c r="AE67" s="59">
        <f t="shared" si="8"/>
        <v>1557.5</v>
      </c>
      <c r="AF67" s="103">
        <v>30</v>
      </c>
      <c r="AG67" s="103">
        <v>3290</v>
      </c>
      <c r="AH67" s="220">
        <f t="shared" si="9"/>
        <v>822.5</v>
      </c>
      <c r="AI67" s="103">
        <v>63</v>
      </c>
      <c r="AJ67" s="103">
        <v>6000</v>
      </c>
      <c r="AK67" s="220">
        <f t="shared" si="10"/>
        <v>1500</v>
      </c>
      <c r="AL67" s="103">
        <v>45</v>
      </c>
      <c r="AM67" s="103">
        <v>4130</v>
      </c>
      <c r="AN67" s="220">
        <f t="shared" si="11"/>
        <v>1032.5</v>
      </c>
      <c r="AO67" s="275">
        <v>85</v>
      </c>
      <c r="AP67" s="275">
        <v>8755</v>
      </c>
      <c r="AQ67" s="220">
        <f t="shared" si="12"/>
        <v>2188.75</v>
      </c>
      <c r="AR67" s="226">
        <v>75</v>
      </c>
      <c r="AS67" s="226">
        <v>6075</v>
      </c>
      <c r="AT67" s="220">
        <f t="shared" si="13"/>
        <v>1518.75</v>
      </c>
    </row>
    <row r="68" spans="1:46">
      <c r="A68" s="134"/>
      <c r="B68" s="42" t="s">
        <v>407</v>
      </c>
      <c r="C68" s="342" t="s">
        <v>408</v>
      </c>
      <c r="D68" s="462" t="s">
        <v>259</v>
      </c>
      <c r="E68" s="43"/>
      <c r="F68" s="43"/>
      <c r="G68" s="59">
        <f t="shared" si="14"/>
        <v>0</v>
      </c>
      <c r="H68" s="46">
        <v>40</v>
      </c>
      <c r="I68" s="46">
        <v>3015</v>
      </c>
      <c r="J68" s="59">
        <f t="shared" si="15"/>
        <v>753.75</v>
      </c>
      <c r="K68" s="46">
        <v>53</v>
      </c>
      <c r="L68" s="43">
        <v>4870</v>
      </c>
      <c r="M68" s="59">
        <f t="shared" si="16"/>
        <v>1217.5</v>
      </c>
      <c r="N68" s="43"/>
      <c r="O68" s="43">
        <v>3720</v>
      </c>
      <c r="P68" s="59">
        <f t="shared" si="17"/>
        <v>930</v>
      </c>
      <c r="Q68" s="58">
        <v>32</v>
      </c>
      <c r="R68" s="58">
        <v>2570</v>
      </c>
      <c r="S68" s="59">
        <f t="shared" si="18"/>
        <v>642.5</v>
      </c>
      <c r="T68" s="58">
        <v>47</v>
      </c>
      <c r="U68" s="103">
        <v>4245</v>
      </c>
      <c r="V68" s="59">
        <f t="shared" ref="V68:V131" si="19">U68*25%</f>
        <v>1061.25</v>
      </c>
      <c r="W68" s="103">
        <v>51</v>
      </c>
      <c r="X68" s="103">
        <v>4515</v>
      </c>
      <c r="Y68" s="59">
        <f t="shared" ref="Y68:Y131" si="20">X68*25%</f>
        <v>1128.75</v>
      </c>
      <c r="Z68" s="103">
        <v>81</v>
      </c>
      <c r="AA68" s="103">
        <v>7560</v>
      </c>
      <c r="AB68" s="59">
        <f t="shared" ref="AB68:AB131" si="21">AA68*25%</f>
        <v>1890</v>
      </c>
      <c r="AC68" s="58">
        <v>98</v>
      </c>
      <c r="AD68" s="103">
        <v>7790</v>
      </c>
      <c r="AE68" s="59">
        <f t="shared" ref="AE68:AE131" si="22">AD68*25%</f>
        <v>1947.5</v>
      </c>
      <c r="AF68" s="103">
        <v>118</v>
      </c>
      <c r="AG68" s="103">
        <v>9125</v>
      </c>
      <c r="AH68" s="220">
        <f t="shared" ref="AH68:AH131" si="23">AG68*25%</f>
        <v>2281.25</v>
      </c>
      <c r="AI68" s="103">
        <v>95</v>
      </c>
      <c r="AJ68" s="103">
        <v>7325</v>
      </c>
      <c r="AK68" s="220">
        <f t="shared" ref="AK68:AK131" si="24">AJ68*25%</f>
        <v>1831.25</v>
      </c>
      <c r="AL68" s="103">
        <v>67</v>
      </c>
      <c r="AM68" s="103">
        <v>5375</v>
      </c>
      <c r="AN68" s="220">
        <f t="shared" ref="AN68:AN131" si="25">AM68*25%</f>
        <v>1343.75</v>
      </c>
      <c r="AO68" s="275">
        <v>99</v>
      </c>
      <c r="AP68" s="275">
        <v>8320</v>
      </c>
      <c r="AQ68" s="220">
        <f t="shared" ref="AQ68:AQ131" si="26">AP68*25%</f>
        <v>2080</v>
      </c>
      <c r="AR68" s="226">
        <v>91</v>
      </c>
      <c r="AS68" s="226">
        <v>6975</v>
      </c>
      <c r="AT68" s="220">
        <f t="shared" ref="AT68:AT131" si="27">AS68*25%</f>
        <v>1743.75</v>
      </c>
    </row>
    <row r="69" spans="1:46">
      <c r="A69" s="134"/>
      <c r="B69" s="42" t="s">
        <v>409</v>
      </c>
      <c r="C69" s="342" t="s">
        <v>3185</v>
      </c>
      <c r="D69" s="462" t="s">
        <v>5</v>
      </c>
      <c r="E69" s="43"/>
      <c r="F69" s="43"/>
      <c r="G69" s="59">
        <f t="shared" si="14"/>
        <v>0</v>
      </c>
      <c r="H69" s="46"/>
      <c r="I69" s="46"/>
      <c r="J69" s="59">
        <f t="shared" si="15"/>
        <v>0</v>
      </c>
      <c r="K69" s="46">
        <v>79</v>
      </c>
      <c r="L69" s="43">
        <v>8805</v>
      </c>
      <c r="M69" s="59">
        <f t="shared" si="16"/>
        <v>2201.25</v>
      </c>
      <c r="N69" s="43"/>
      <c r="O69" s="43">
        <v>17280</v>
      </c>
      <c r="P69" s="59">
        <f t="shared" si="17"/>
        <v>4320</v>
      </c>
      <c r="Q69" s="58">
        <v>149</v>
      </c>
      <c r="R69" s="58">
        <v>16850</v>
      </c>
      <c r="S69" s="59">
        <f t="shared" si="18"/>
        <v>4212.5</v>
      </c>
      <c r="T69" s="58">
        <v>177</v>
      </c>
      <c r="U69" s="103">
        <v>18850</v>
      </c>
      <c r="V69" s="59">
        <f t="shared" si="19"/>
        <v>4712.5</v>
      </c>
      <c r="W69" s="103">
        <v>183</v>
      </c>
      <c r="X69" s="103">
        <v>18115</v>
      </c>
      <c r="Y69" s="59">
        <f t="shared" si="20"/>
        <v>4528.75</v>
      </c>
      <c r="Z69" s="103">
        <v>208</v>
      </c>
      <c r="AA69" s="103">
        <v>20595</v>
      </c>
      <c r="AB69" s="59">
        <f t="shared" si="21"/>
        <v>5148.75</v>
      </c>
      <c r="AC69" s="58">
        <v>211</v>
      </c>
      <c r="AD69" s="103">
        <v>21700</v>
      </c>
      <c r="AE69" s="59">
        <f t="shared" si="22"/>
        <v>5425</v>
      </c>
      <c r="AF69" s="103">
        <v>224</v>
      </c>
      <c r="AG69" s="103">
        <v>22015</v>
      </c>
      <c r="AH69" s="220">
        <f t="shared" si="23"/>
        <v>5503.75</v>
      </c>
      <c r="AI69" s="103">
        <v>196</v>
      </c>
      <c r="AJ69" s="103">
        <v>21820</v>
      </c>
      <c r="AK69" s="220">
        <f t="shared" si="24"/>
        <v>5455</v>
      </c>
      <c r="AL69" s="103">
        <v>242</v>
      </c>
      <c r="AM69" s="103">
        <v>25380</v>
      </c>
      <c r="AN69" s="220">
        <f t="shared" si="25"/>
        <v>6345</v>
      </c>
      <c r="AO69" s="275">
        <v>216</v>
      </c>
      <c r="AP69" s="275">
        <v>24745</v>
      </c>
      <c r="AQ69" s="220">
        <f t="shared" si="26"/>
        <v>6186.25</v>
      </c>
      <c r="AR69" s="226">
        <v>305</v>
      </c>
      <c r="AS69" s="226">
        <v>32010</v>
      </c>
      <c r="AT69" s="220">
        <f t="shared" si="27"/>
        <v>8002.5</v>
      </c>
    </row>
    <row r="70" spans="1:46">
      <c r="A70" s="134"/>
      <c r="B70" s="42" t="s">
        <v>411</v>
      </c>
      <c r="C70" s="342" t="s">
        <v>412</v>
      </c>
      <c r="D70" s="462" t="s">
        <v>5</v>
      </c>
      <c r="E70" s="43"/>
      <c r="F70" s="43"/>
      <c r="G70" s="59">
        <f t="shared" si="14"/>
        <v>0</v>
      </c>
      <c r="H70" s="46"/>
      <c r="I70" s="46"/>
      <c r="J70" s="59">
        <f t="shared" si="15"/>
        <v>0</v>
      </c>
      <c r="K70" s="46">
        <v>29</v>
      </c>
      <c r="L70" s="43">
        <v>2485</v>
      </c>
      <c r="M70" s="59">
        <f t="shared" si="16"/>
        <v>621.25</v>
      </c>
      <c r="N70" s="43"/>
      <c r="O70" s="43">
        <v>6100</v>
      </c>
      <c r="P70" s="59">
        <f t="shared" si="17"/>
        <v>1525</v>
      </c>
      <c r="Q70" s="58">
        <v>45</v>
      </c>
      <c r="R70" s="58">
        <v>5200</v>
      </c>
      <c r="S70" s="59">
        <f t="shared" si="18"/>
        <v>1300</v>
      </c>
      <c r="T70" s="58">
        <v>57</v>
      </c>
      <c r="U70" s="103">
        <v>6355</v>
      </c>
      <c r="V70" s="59">
        <f t="shared" si="19"/>
        <v>1588.75</v>
      </c>
      <c r="W70" s="103">
        <v>59</v>
      </c>
      <c r="X70" s="103">
        <v>5200</v>
      </c>
      <c r="Y70" s="59">
        <f t="shared" si="20"/>
        <v>1300</v>
      </c>
      <c r="Z70" s="103">
        <v>69</v>
      </c>
      <c r="AA70" s="103">
        <v>7165</v>
      </c>
      <c r="AB70" s="59">
        <f t="shared" si="21"/>
        <v>1791.25</v>
      </c>
      <c r="AC70" s="58">
        <v>55</v>
      </c>
      <c r="AD70" s="103">
        <v>5920</v>
      </c>
      <c r="AE70" s="59">
        <f t="shared" si="22"/>
        <v>1480</v>
      </c>
      <c r="AF70" s="103">
        <v>83</v>
      </c>
      <c r="AG70" s="103">
        <v>7410</v>
      </c>
      <c r="AH70" s="220">
        <f t="shared" si="23"/>
        <v>1852.5</v>
      </c>
      <c r="AI70" s="103">
        <v>88</v>
      </c>
      <c r="AJ70" s="103">
        <v>7150</v>
      </c>
      <c r="AK70" s="220">
        <f t="shared" si="24"/>
        <v>1787.5</v>
      </c>
      <c r="AL70" s="103">
        <v>55</v>
      </c>
      <c r="AM70" s="103">
        <v>4990</v>
      </c>
      <c r="AN70" s="220">
        <f t="shared" si="25"/>
        <v>1247.5</v>
      </c>
      <c r="AO70" s="275">
        <v>69</v>
      </c>
      <c r="AP70" s="275">
        <v>6560</v>
      </c>
      <c r="AQ70" s="220">
        <f t="shared" si="26"/>
        <v>1640</v>
      </c>
      <c r="AR70" s="226">
        <v>77</v>
      </c>
      <c r="AS70" s="226">
        <v>7155</v>
      </c>
      <c r="AT70" s="220">
        <f t="shared" si="27"/>
        <v>1788.75</v>
      </c>
    </row>
    <row r="71" spans="1:46">
      <c r="A71" s="135"/>
      <c r="B71" s="42" t="s">
        <v>413</v>
      </c>
      <c r="C71" s="342" t="s">
        <v>414</v>
      </c>
      <c r="D71" s="462" t="s">
        <v>38</v>
      </c>
      <c r="E71" s="43"/>
      <c r="F71" s="43"/>
      <c r="G71" s="59">
        <f t="shared" si="14"/>
        <v>0</v>
      </c>
      <c r="H71" s="46">
        <v>140</v>
      </c>
      <c r="I71" s="46">
        <v>16880</v>
      </c>
      <c r="J71" s="59">
        <f t="shared" si="15"/>
        <v>4220</v>
      </c>
      <c r="K71" s="46">
        <v>239</v>
      </c>
      <c r="L71" s="43">
        <v>25525</v>
      </c>
      <c r="M71" s="59">
        <f t="shared" si="16"/>
        <v>6381.25</v>
      </c>
      <c r="N71" s="43"/>
      <c r="O71" s="43">
        <v>22935</v>
      </c>
      <c r="P71" s="59">
        <f t="shared" si="17"/>
        <v>5733.75</v>
      </c>
      <c r="Q71" s="58">
        <v>276</v>
      </c>
      <c r="R71" s="58">
        <v>35220</v>
      </c>
      <c r="S71" s="59">
        <f t="shared" si="18"/>
        <v>8805</v>
      </c>
      <c r="T71" s="58">
        <v>315</v>
      </c>
      <c r="U71" s="103">
        <v>39230</v>
      </c>
      <c r="V71" s="59">
        <f t="shared" si="19"/>
        <v>9807.5</v>
      </c>
      <c r="W71" s="103">
        <v>321</v>
      </c>
      <c r="X71" s="103">
        <v>40280</v>
      </c>
      <c r="Y71" s="59">
        <f t="shared" si="20"/>
        <v>10070</v>
      </c>
      <c r="Z71" s="103">
        <v>329</v>
      </c>
      <c r="AA71" s="103">
        <v>43390</v>
      </c>
      <c r="AB71" s="59">
        <f t="shared" si="21"/>
        <v>10847.5</v>
      </c>
      <c r="AC71" s="58">
        <v>295</v>
      </c>
      <c r="AD71" s="103">
        <v>32725</v>
      </c>
      <c r="AE71" s="59">
        <f t="shared" si="22"/>
        <v>8181.25</v>
      </c>
      <c r="AF71" s="103">
        <v>322</v>
      </c>
      <c r="AG71" s="103">
        <v>37595</v>
      </c>
      <c r="AH71" s="220">
        <f t="shared" si="23"/>
        <v>9398.75</v>
      </c>
      <c r="AI71" s="103">
        <v>291</v>
      </c>
      <c r="AJ71" s="103">
        <v>31180</v>
      </c>
      <c r="AK71" s="220">
        <f t="shared" si="24"/>
        <v>7795</v>
      </c>
      <c r="AL71" s="103">
        <v>334</v>
      </c>
      <c r="AM71" s="103">
        <v>35575</v>
      </c>
      <c r="AN71" s="220">
        <f t="shared" si="25"/>
        <v>8893.75</v>
      </c>
      <c r="AO71" s="275">
        <v>395</v>
      </c>
      <c r="AP71" s="275">
        <v>45780</v>
      </c>
      <c r="AQ71" s="220">
        <f t="shared" si="26"/>
        <v>11445</v>
      </c>
      <c r="AR71" s="226">
        <v>372</v>
      </c>
      <c r="AS71" s="226">
        <v>36440</v>
      </c>
      <c r="AT71" s="220">
        <f t="shared" si="27"/>
        <v>9110</v>
      </c>
    </row>
    <row r="72" spans="1:46">
      <c r="A72" s="135"/>
      <c r="B72" s="42" t="s">
        <v>415</v>
      </c>
      <c r="C72" s="342" t="s">
        <v>3180</v>
      </c>
      <c r="D72" s="462" t="s">
        <v>5</v>
      </c>
      <c r="E72" s="43"/>
      <c r="F72" s="43"/>
      <c r="G72" s="59">
        <f t="shared" si="14"/>
        <v>0</v>
      </c>
      <c r="H72" s="46"/>
      <c r="I72" s="46"/>
      <c r="J72" s="59">
        <f t="shared" si="15"/>
        <v>0</v>
      </c>
      <c r="K72" s="46">
        <v>149</v>
      </c>
      <c r="L72" s="43">
        <v>12605</v>
      </c>
      <c r="M72" s="59">
        <f t="shared" si="16"/>
        <v>3151.25</v>
      </c>
      <c r="N72" s="43"/>
      <c r="O72" s="43">
        <v>13440</v>
      </c>
      <c r="P72" s="59">
        <f t="shared" si="17"/>
        <v>3360</v>
      </c>
      <c r="Q72" s="58">
        <v>117</v>
      </c>
      <c r="R72" s="58">
        <v>15580</v>
      </c>
      <c r="S72" s="59">
        <f t="shared" si="18"/>
        <v>3895</v>
      </c>
      <c r="T72" s="58">
        <v>99</v>
      </c>
      <c r="U72" s="103">
        <v>11110</v>
      </c>
      <c r="V72" s="59">
        <f t="shared" si="19"/>
        <v>2777.5</v>
      </c>
      <c r="W72" s="103">
        <v>89</v>
      </c>
      <c r="X72" s="103">
        <v>10695</v>
      </c>
      <c r="Y72" s="59">
        <f t="shared" si="20"/>
        <v>2673.75</v>
      </c>
      <c r="Z72" s="103">
        <v>141</v>
      </c>
      <c r="AA72" s="103">
        <v>16775</v>
      </c>
      <c r="AB72" s="59">
        <f t="shared" si="21"/>
        <v>4193.75</v>
      </c>
      <c r="AC72" s="58">
        <v>169</v>
      </c>
      <c r="AD72" s="103">
        <v>19175</v>
      </c>
      <c r="AE72" s="59">
        <f t="shared" si="22"/>
        <v>4793.75</v>
      </c>
      <c r="AF72" s="103">
        <v>225</v>
      </c>
      <c r="AG72" s="103">
        <v>23765</v>
      </c>
      <c r="AH72" s="220">
        <f t="shared" si="23"/>
        <v>5941.25</v>
      </c>
      <c r="AI72" s="103">
        <v>226</v>
      </c>
      <c r="AJ72" s="103">
        <v>23155</v>
      </c>
      <c r="AK72" s="220">
        <f t="shared" si="24"/>
        <v>5788.75</v>
      </c>
      <c r="AL72" s="103">
        <v>239</v>
      </c>
      <c r="AM72" s="103">
        <v>23525</v>
      </c>
      <c r="AN72" s="220">
        <f t="shared" si="25"/>
        <v>5881.25</v>
      </c>
      <c r="AO72" s="275">
        <v>308</v>
      </c>
      <c r="AP72" s="275">
        <v>31590</v>
      </c>
      <c r="AQ72" s="220">
        <f t="shared" si="26"/>
        <v>7897.5</v>
      </c>
      <c r="AR72" s="226">
        <v>36</v>
      </c>
      <c r="AS72" s="226">
        <v>3665</v>
      </c>
      <c r="AT72" s="220">
        <f t="shared" si="27"/>
        <v>916.25</v>
      </c>
    </row>
    <row r="73" spans="1:46">
      <c r="A73" s="135"/>
      <c r="B73" s="42" t="s">
        <v>417</v>
      </c>
      <c r="C73" s="342" t="s">
        <v>418</v>
      </c>
      <c r="D73" s="462" t="s">
        <v>341</v>
      </c>
      <c r="E73" s="43"/>
      <c r="F73" s="43"/>
      <c r="G73" s="59">
        <f t="shared" si="14"/>
        <v>0</v>
      </c>
      <c r="H73" s="46">
        <v>8</v>
      </c>
      <c r="I73" s="46">
        <v>1350</v>
      </c>
      <c r="J73" s="59">
        <f t="shared" si="15"/>
        <v>337.5</v>
      </c>
      <c r="K73" s="46">
        <v>1</v>
      </c>
      <c r="L73" s="43">
        <v>150</v>
      </c>
      <c r="M73" s="59">
        <f t="shared" si="16"/>
        <v>37.5</v>
      </c>
      <c r="N73" s="43"/>
      <c r="O73" s="43">
        <v>890</v>
      </c>
      <c r="P73" s="59">
        <f t="shared" si="17"/>
        <v>222.5</v>
      </c>
      <c r="Q73" s="58">
        <v>6</v>
      </c>
      <c r="R73" s="58">
        <v>1020</v>
      </c>
      <c r="S73" s="59">
        <f t="shared" si="18"/>
        <v>255</v>
      </c>
      <c r="T73" s="58">
        <v>11</v>
      </c>
      <c r="U73" s="103">
        <v>1635</v>
      </c>
      <c r="V73" s="59">
        <f t="shared" si="19"/>
        <v>408.75</v>
      </c>
      <c r="W73" s="103">
        <v>2</v>
      </c>
      <c r="X73" s="103">
        <v>400</v>
      </c>
      <c r="Y73" s="59">
        <f t="shared" si="20"/>
        <v>100</v>
      </c>
      <c r="Z73" s="103">
        <v>0</v>
      </c>
      <c r="AA73" s="103">
        <v>0</v>
      </c>
      <c r="AB73" s="59">
        <f t="shared" si="21"/>
        <v>0</v>
      </c>
      <c r="AC73" s="58">
        <v>1</v>
      </c>
      <c r="AD73" s="103">
        <v>190</v>
      </c>
      <c r="AE73" s="59">
        <f t="shared" si="22"/>
        <v>47.5</v>
      </c>
      <c r="AF73" s="103">
        <v>0</v>
      </c>
      <c r="AG73" s="103">
        <v>0</v>
      </c>
      <c r="AH73" s="220">
        <f t="shared" si="23"/>
        <v>0</v>
      </c>
      <c r="AI73" s="103">
        <v>0</v>
      </c>
      <c r="AJ73" s="103">
        <v>0</v>
      </c>
      <c r="AK73" s="220">
        <f t="shared" si="24"/>
        <v>0</v>
      </c>
      <c r="AL73" s="103">
        <v>0</v>
      </c>
      <c r="AM73" s="103">
        <v>0</v>
      </c>
      <c r="AN73" s="220">
        <f t="shared" si="25"/>
        <v>0</v>
      </c>
      <c r="AO73" s="275">
        <v>6</v>
      </c>
      <c r="AP73" s="275">
        <v>675</v>
      </c>
      <c r="AQ73" s="220">
        <f t="shared" si="26"/>
        <v>168.75</v>
      </c>
      <c r="AR73" s="226">
        <v>1</v>
      </c>
      <c r="AS73" s="226">
        <v>250</v>
      </c>
      <c r="AT73" s="220">
        <f t="shared" si="27"/>
        <v>62.5</v>
      </c>
    </row>
    <row r="74" spans="1:46">
      <c r="A74" s="135"/>
      <c r="B74" s="42" t="s">
        <v>419</v>
      </c>
      <c r="C74" s="342" t="s">
        <v>420</v>
      </c>
      <c r="D74" s="462" t="s">
        <v>5</v>
      </c>
      <c r="E74" s="43"/>
      <c r="F74" s="43"/>
      <c r="G74" s="59">
        <f t="shared" si="14"/>
        <v>0</v>
      </c>
      <c r="H74" s="46"/>
      <c r="I74" s="46"/>
      <c r="J74" s="59">
        <f t="shared" si="15"/>
        <v>0</v>
      </c>
      <c r="K74" s="46">
        <v>21</v>
      </c>
      <c r="L74" s="43">
        <v>1375</v>
      </c>
      <c r="M74" s="59">
        <f t="shared" si="16"/>
        <v>343.75</v>
      </c>
      <c r="N74" s="43"/>
      <c r="O74" s="43">
        <v>2805</v>
      </c>
      <c r="P74" s="59">
        <f t="shared" si="17"/>
        <v>701.25</v>
      </c>
      <c r="Q74" s="58">
        <v>23</v>
      </c>
      <c r="R74" s="58">
        <v>2575</v>
      </c>
      <c r="S74" s="59">
        <f t="shared" si="18"/>
        <v>643.75</v>
      </c>
      <c r="T74" s="58">
        <v>18</v>
      </c>
      <c r="U74" s="103">
        <v>1870</v>
      </c>
      <c r="V74" s="59">
        <f t="shared" si="19"/>
        <v>467.5</v>
      </c>
      <c r="W74" s="103">
        <v>5</v>
      </c>
      <c r="X74" s="103">
        <v>350</v>
      </c>
      <c r="Y74" s="59">
        <f t="shared" si="20"/>
        <v>87.5</v>
      </c>
      <c r="Z74" s="103">
        <v>1</v>
      </c>
      <c r="AA74" s="103">
        <v>100</v>
      </c>
      <c r="AB74" s="59">
        <f t="shared" si="21"/>
        <v>25</v>
      </c>
      <c r="AC74" s="58">
        <v>33</v>
      </c>
      <c r="AD74" s="103">
        <v>4845</v>
      </c>
      <c r="AE74" s="59">
        <f t="shared" si="22"/>
        <v>1211.25</v>
      </c>
      <c r="AF74" s="103">
        <v>23</v>
      </c>
      <c r="AG74" s="103">
        <v>3040</v>
      </c>
      <c r="AH74" s="220">
        <f t="shared" si="23"/>
        <v>760</v>
      </c>
      <c r="AI74" s="103">
        <v>43</v>
      </c>
      <c r="AJ74" s="103">
        <v>3695</v>
      </c>
      <c r="AK74" s="220">
        <f t="shared" si="24"/>
        <v>923.75</v>
      </c>
      <c r="AL74" s="103">
        <v>75</v>
      </c>
      <c r="AM74" s="103">
        <v>8105</v>
      </c>
      <c r="AN74" s="220">
        <f t="shared" si="25"/>
        <v>2026.25</v>
      </c>
      <c r="AO74" s="275">
        <v>119</v>
      </c>
      <c r="AP74" s="275">
        <v>13150</v>
      </c>
      <c r="AQ74" s="220">
        <f t="shared" si="26"/>
        <v>3287.5</v>
      </c>
      <c r="AR74" s="226">
        <v>89</v>
      </c>
      <c r="AS74" s="226">
        <v>8845</v>
      </c>
      <c r="AT74" s="220">
        <f t="shared" si="27"/>
        <v>2211.25</v>
      </c>
    </row>
    <row r="75" spans="1:46">
      <c r="A75" s="135"/>
      <c r="B75" s="42" t="s">
        <v>421</v>
      </c>
      <c r="C75" s="342" t="s">
        <v>3186</v>
      </c>
      <c r="D75" s="462" t="s">
        <v>12</v>
      </c>
      <c r="E75" s="43"/>
      <c r="F75" s="43"/>
      <c r="G75" s="59">
        <f t="shared" si="14"/>
        <v>0</v>
      </c>
      <c r="H75" s="46">
        <v>4</v>
      </c>
      <c r="I75" s="46">
        <v>380</v>
      </c>
      <c r="J75" s="59">
        <f t="shared" si="15"/>
        <v>95</v>
      </c>
      <c r="K75" s="46">
        <v>17</v>
      </c>
      <c r="L75" s="43">
        <v>1010</v>
      </c>
      <c r="M75" s="59">
        <f t="shared" si="16"/>
        <v>252.5</v>
      </c>
      <c r="N75" s="43"/>
      <c r="O75" s="43">
        <v>2050</v>
      </c>
      <c r="P75" s="59">
        <f t="shared" si="17"/>
        <v>512.5</v>
      </c>
      <c r="Q75" s="58">
        <v>17</v>
      </c>
      <c r="R75" s="58">
        <v>1310</v>
      </c>
      <c r="S75" s="59">
        <f t="shared" si="18"/>
        <v>327.5</v>
      </c>
      <c r="T75" s="58">
        <v>30</v>
      </c>
      <c r="U75" s="103">
        <v>2160</v>
      </c>
      <c r="V75" s="59">
        <f t="shared" si="19"/>
        <v>540</v>
      </c>
      <c r="W75" s="103">
        <v>51</v>
      </c>
      <c r="X75" s="103">
        <v>3985</v>
      </c>
      <c r="Y75" s="59">
        <f t="shared" si="20"/>
        <v>996.25</v>
      </c>
      <c r="Z75" s="103">
        <v>34</v>
      </c>
      <c r="AA75" s="103">
        <v>2770</v>
      </c>
      <c r="AB75" s="59">
        <f t="shared" si="21"/>
        <v>692.5</v>
      </c>
      <c r="AC75" s="58">
        <v>33</v>
      </c>
      <c r="AD75" s="103">
        <v>2340</v>
      </c>
      <c r="AE75" s="59">
        <f t="shared" si="22"/>
        <v>585</v>
      </c>
      <c r="AF75" s="103">
        <v>40</v>
      </c>
      <c r="AG75" s="103">
        <v>3010</v>
      </c>
      <c r="AH75" s="220">
        <f t="shared" si="23"/>
        <v>752.5</v>
      </c>
      <c r="AI75" s="103">
        <v>36</v>
      </c>
      <c r="AJ75" s="103">
        <v>2645</v>
      </c>
      <c r="AK75" s="220">
        <f t="shared" si="24"/>
        <v>661.25</v>
      </c>
      <c r="AL75" s="103">
        <v>41</v>
      </c>
      <c r="AM75" s="103">
        <v>3395</v>
      </c>
      <c r="AN75" s="220">
        <f t="shared" si="25"/>
        <v>848.75</v>
      </c>
      <c r="AO75" s="275">
        <v>30</v>
      </c>
      <c r="AP75" s="275">
        <v>2665</v>
      </c>
      <c r="AQ75" s="220">
        <f t="shared" si="26"/>
        <v>666.25</v>
      </c>
      <c r="AR75" s="226">
        <v>34</v>
      </c>
      <c r="AS75" s="226">
        <v>2560</v>
      </c>
      <c r="AT75" s="220">
        <f t="shared" si="27"/>
        <v>640</v>
      </c>
    </row>
    <row r="76" spans="1:46">
      <c r="A76" s="135"/>
      <c r="B76" s="42" t="s">
        <v>423</v>
      </c>
      <c r="C76" s="342" t="s">
        <v>424</v>
      </c>
      <c r="D76" s="462" t="s">
        <v>34</v>
      </c>
      <c r="E76" s="43"/>
      <c r="F76" s="43"/>
      <c r="G76" s="59">
        <f t="shared" si="14"/>
        <v>0</v>
      </c>
      <c r="H76" s="46">
        <v>32</v>
      </c>
      <c r="I76" s="46">
        <v>3000</v>
      </c>
      <c r="J76" s="59">
        <f t="shared" si="15"/>
        <v>750</v>
      </c>
      <c r="K76" s="46">
        <v>15</v>
      </c>
      <c r="L76" s="43">
        <v>1280</v>
      </c>
      <c r="M76" s="59">
        <f t="shared" si="16"/>
        <v>320</v>
      </c>
      <c r="N76" s="43"/>
      <c r="O76" s="43">
        <v>3485</v>
      </c>
      <c r="P76" s="59">
        <f t="shared" si="17"/>
        <v>871.25</v>
      </c>
      <c r="Q76" s="58">
        <v>92</v>
      </c>
      <c r="R76" s="58">
        <v>8510</v>
      </c>
      <c r="S76" s="59">
        <f t="shared" si="18"/>
        <v>2127.5</v>
      </c>
      <c r="T76" s="58">
        <v>77</v>
      </c>
      <c r="U76" s="103">
        <v>7265</v>
      </c>
      <c r="V76" s="59">
        <f t="shared" si="19"/>
        <v>1816.25</v>
      </c>
      <c r="W76" s="103">
        <v>72</v>
      </c>
      <c r="X76" s="103">
        <v>6705</v>
      </c>
      <c r="Y76" s="59">
        <f t="shared" si="20"/>
        <v>1676.25</v>
      </c>
      <c r="Z76" s="103">
        <v>100</v>
      </c>
      <c r="AA76" s="103">
        <v>8145</v>
      </c>
      <c r="AB76" s="59">
        <f t="shared" si="21"/>
        <v>2036.25</v>
      </c>
      <c r="AC76" s="58">
        <v>43</v>
      </c>
      <c r="AD76" s="103">
        <v>3640</v>
      </c>
      <c r="AE76" s="59">
        <f t="shared" si="22"/>
        <v>910</v>
      </c>
      <c r="AF76" s="103">
        <v>42</v>
      </c>
      <c r="AG76" s="103">
        <v>3210</v>
      </c>
      <c r="AH76" s="220">
        <f t="shared" si="23"/>
        <v>802.5</v>
      </c>
      <c r="AI76" s="103">
        <v>50</v>
      </c>
      <c r="AJ76" s="103">
        <v>3185</v>
      </c>
      <c r="AK76" s="220">
        <f t="shared" si="24"/>
        <v>796.25</v>
      </c>
      <c r="AL76" s="103">
        <v>49</v>
      </c>
      <c r="AM76" s="103">
        <v>3565</v>
      </c>
      <c r="AN76" s="220">
        <f t="shared" si="25"/>
        <v>891.25</v>
      </c>
      <c r="AO76" s="275">
        <v>47</v>
      </c>
      <c r="AP76" s="275">
        <v>3265</v>
      </c>
      <c r="AQ76" s="220">
        <f t="shared" si="26"/>
        <v>816.25</v>
      </c>
      <c r="AR76" s="226">
        <v>51</v>
      </c>
      <c r="AS76" s="226">
        <v>3845</v>
      </c>
      <c r="AT76" s="220">
        <f t="shared" si="27"/>
        <v>961.25</v>
      </c>
    </row>
    <row r="77" spans="1:46">
      <c r="A77" s="135"/>
      <c r="B77" s="42" t="s">
        <v>425</v>
      </c>
      <c r="C77" s="342" t="s">
        <v>3187</v>
      </c>
      <c r="D77" s="462" t="s">
        <v>16</v>
      </c>
      <c r="E77" s="43"/>
      <c r="F77" s="43"/>
      <c r="G77" s="59">
        <f t="shared" si="14"/>
        <v>0</v>
      </c>
      <c r="H77" s="46">
        <v>71</v>
      </c>
      <c r="I77" s="46">
        <v>6410</v>
      </c>
      <c r="J77" s="59">
        <f t="shared" si="15"/>
        <v>1602.5</v>
      </c>
      <c r="K77" s="46">
        <v>27</v>
      </c>
      <c r="L77" s="43">
        <v>3010</v>
      </c>
      <c r="M77" s="59">
        <f t="shared" si="16"/>
        <v>752.5</v>
      </c>
      <c r="N77" s="43"/>
      <c r="O77" s="43">
        <v>4055</v>
      </c>
      <c r="P77" s="59">
        <f t="shared" si="17"/>
        <v>1013.75</v>
      </c>
      <c r="Q77" s="58">
        <v>83</v>
      </c>
      <c r="R77" s="58">
        <v>7970</v>
      </c>
      <c r="S77" s="59">
        <f t="shared" si="18"/>
        <v>1992.5</v>
      </c>
      <c r="T77" s="58">
        <v>73</v>
      </c>
      <c r="U77" s="103">
        <v>7535</v>
      </c>
      <c r="V77" s="59">
        <f t="shared" si="19"/>
        <v>1883.75</v>
      </c>
      <c r="W77" s="103">
        <v>60</v>
      </c>
      <c r="X77" s="103">
        <v>6810</v>
      </c>
      <c r="Y77" s="59">
        <f t="shared" si="20"/>
        <v>1702.5</v>
      </c>
      <c r="Z77" s="103">
        <v>110</v>
      </c>
      <c r="AA77" s="103">
        <v>9520</v>
      </c>
      <c r="AB77" s="59">
        <f t="shared" si="21"/>
        <v>2380</v>
      </c>
      <c r="AC77" s="58">
        <v>105</v>
      </c>
      <c r="AD77" s="103">
        <v>11170</v>
      </c>
      <c r="AE77" s="59">
        <f t="shared" si="22"/>
        <v>2792.5</v>
      </c>
      <c r="AF77" s="103">
        <v>96</v>
      </c>
      <c r="AG77" s="103">
        <v>7620</v>
      </c>
      <c r="AH77" s="220">
        <f t="shared" si="23"/>
        <v>1905</v>
      </c>
      <c r="AI77" s="103">
        <v>77</v>
      </c>
      <c r="AJ77" s="103">
        <v>7320</v>
      </c>
      <c r="AK77" s="220">
        <f t="shared" si="24"/>
        <v>1830</v>
      </c>
      <c r="AL77" s="103">
        <v>71</v>
      </c>
      <c r="AM77" s="103">
        <v>6395</v>
      </c>
      <c r="AN77" s="220">
        <f t="shared" si="25"/>
        <v>1598.75</v>
      </c>
      <c r="AO77" s="275">
        <v>138</v>
      </c>
      <c r="AP77" s="275">
        <v>12495</v>
      </c>
      <c r="AQ77" s="220">
        <f t="shared" si="26"/>
        <v>3123.75</v>
      </c>
      <c r="AR77" s="226">
        <v>101</v>
      </c>
      <c r="AS77" s="226">
        <v>10270</v>
      </c>
      <c r="AT77" s="220">
        <f t="shared" si="27"/>
        <v>2567.5</v>
      </c>
    </row>
    <row r="78" spans="1:46">
      <c r="A78" s="135"/>
      <c r="B78" s="42" t="s">
        <v>427</v>
      </c>
      <c r="C78" s="342" t="s">
        <v>428</v>
      </c>
      <c r="D78" s="462" t="s">
        <v>5</v>
      </c>
      <c r="E78" s="43"/>
      <c r="F78" s="43"/>
      <c r="G78" s="59">
        <f t="shared" si="14"/>
        <v>0</v>
      </c>
      <c r="H78" s="46"/>
      <c r="I78" s="46"/>
      <c r="J78" s="59">
        <f t="shared" si="15"/>
        <v>0</v>
      </c>
      <c r="K78" s="46">
        <v>61</v>
      </c>
      <c r="L78" s="43">
        <v>6525</v>
      </c>
      <c r="M78" s="59">
        <f t="shared" si="16"/>
        <v>1631.25</v>
      </c>
      <c r="N78" s="43"/>
      <c r="O78" s="43">
        <v>5590</v>
      </c>
      <c r="P78" s="59">
        <f t="shared" si="17"/>
        <v>1397.5</v>
      </c>
      <c r="Q78" s="58">
        <v>63</v>
      </c>
      <c r="R78" s="58">
        <v>4520</v>
      </c>
      <c r="S78" s="59">
        <f t="shared" si="18"/>
        <v>1130</v>
      </c>
      <c r="T78" s="58">
        <v>88</v>
      </c>
      <c r="U78" s="103">
        <v>7840</v>
      </c>
      <c r="V78" s="59">
        <f t="shared" si="19"/>
        <v>1960</v>
      </c>
      <c r="W78" s="103">
        <v>25</v>
      </c>
      <c r="X78" s="103">
        <v>4320</v>
      </c>
      <c r="Y78" s="59">
        <f t="shared" si="20"/>
        <v>1080</v>
      </c>
      <c r="Z78" s="103">
        <v>47</v>
      </c>
      <c r="AA78" s="103">
        <v>5115</v>
      </c>
      <c r="AB78" s="59">
        <f t="shared" si="21"/>
        <v>1278.75</v>
      </c>
      <c r="AC78" s="58">
        <v>32</v>
      </c>
      <c r="AD78" s="103">
        <v>2670</v>
      </c>
      <c r="AE78" s="59">
        <f t="shared" si="22"/>
        <v>667.5</v>
      </c>
      <c r="AF78" s="103">
        <v>35</v>
      </c>
      <c r="AG78" s="103">
        <v>3350</v>
      </c>
      <c r="AH78" s="220">
        <f t="shared" si="23"/>
        <v>837.5</v>
      </c>
      <c r="AI78" s="103">
        <v>51</v>
      </c>
      <c r="AJ78" s="103">
        <v>5140</v>
      </c>
      <c r="AK78" s="220">
        <f t="shared" si="24"/>
        <v>1285</v>
      </c>
      <c r="AL78" s="103">
        <v>34</v>
      </c>
      <c r="AM78" s="103">
        <v>2950</v>
      </c>
      <c r="AN78" s="220">
        <f t="shared" si="25"/>
        <v>737.5</v>
      </c>
      <c r="AO78" s="275">
        <v>51</v>
      </c>
      <c r="AP78" s="275">
        <v>4740</v>
      </c>
      <c r="AQ78" s="220">
        <f t="shared" si="26"/>
        <v>1185</v>
      </c>
      <c r="AR78" s="226">
        <v>41</v>
      </c>
      <c r="AS78" s="226">
        <v>3440</v>
      </c>
      <c r="AT78" s="220">
        <f t="shared" si="27"/>
        <v>860</v>
      </c>
    </row>
    <row r="79" spans="1:46">
      <c r="A79" s="135"/>
      <c r="B79" s="42" t="s">
        <v>429</v>
      </c>
      <c r="C79" s="342" t="s">
        <v>430</v>
      </c>
      <c r="D79" s="462" t="s">
        <v>130</v>
      </c>
      <c r="E79" s="43"/>
      <c r="F79" s="43"/>
      <c r="G79" s="59">
        <f t="shared" si="14"/>
        <v>0</v>
      </c>
      <c r="H79" s="46"/>
      <c r="I79" s="46"/>
      <c r="J79" s="59">
        <f t="shared" si="15"/>
        <v>0</v>
      </c>
      <c r="K79" s="46">
        <v>234</v>
      </c>
      <c r="L79" s="43">
        <v>21325</v>
      </c>
      <c r="M79" s="59">
        <f t="shared" si="16"/>
        <v>5331.25</v>
      </c>
      <c r="N79" s="43"/>
      <c r="O79" s="43">
        <v>32725</v>
      </c>
      <c r="P79" s="59">
        <f t="shared" si="17"/>
        <v>8181.25</v>
      </c>
      <c r="Q79" s="58">
        <v>306</v>
      </c>
      <c r="R79" s="58">
        <v>30775</v>
      </c>
      <c r="S79" s="59">
        <f t="shared" si="18"/>
        <v>7693.75</v>
      </c>
      <c r="T79" s="58">
        <v>314</v>
      </c>
      <c r="U79" s="103">
        <v>43620</v>
      </c>
      <c r="V79" s="59">
        <f t="shared" si="19"/>
        <v>10905</v>
      </c>
      <c r="W79" s="103">
        <v>156</v>
      </c>
      <c r="X79" s="103">
        <v>72270</v>
      </c>
      <c r="Y79" s="59">
        <f t="shared" si="20"/>
        <v>18067.5</v>
      </c>
      <c r="Z79" s="103">
        <v>663</v>
      </c>
      <c r="AA79" s="103">
        <v>69340</v>
      </c>
      <c r="AB79" s="59">
        <f t="shared" si="21"/>
        <v>17335</v>
      </c>
      <c r="AC79" s="58">
        <v>555</v>
      </c>
      <c r="AD79" s="103">
        <v>55940</v>
      </c>
      <c r="AE79" s="59">
        <f t="shared" si="22"/>
        <v>13985</v>
      </c>
      <c r="AF79" s="103">
        <v>684</v>
      </c>
      <c r="AG79" s="103">
        <v>76385</v>
      </c>
      <c r="AH79" s="220">
        <f t="shared" si="23"/>
        <v>19096.25</v>
      </c>
      <c r="AI79" s="103">
        <v>688</v>
      </c>
      <c r="AJ79" s="103">
        <v>73670</v>
      </c>
      <c r="AK79" s="220">
        <f t="shared" si="24"/>
        <v>18417.5</v>
      </c>
      <c r="AL79" s="103">
        <v>610</v>
      </c>
      <c r="AM79" s="103">
        <v>70755</v>
      </c>
      <c r="AN79" s="220">
        <f t="shared" si="25"/>
        <v>17688.75</v>
      </c>
      <c r="AO79" s="275">
        <v>665</v>
      </c>
      <c r="AP79" s="275">
        <v>71505</v>
      </c>
      <c r="AQ79" s="220">
        <f t="shared" si="26"/>
        <v>17876.25</v>
      </c>
      <c r="AR79" s="226">
        <v>483</v>
      </c>
      <c r="AS79" s="226">
        <v>48865</v>
      </c>
      <c r="AT79" s="220">
        <f t="shared" si="27"/>
        <v>12216.25</v>
      </c>
    </row>
    <row r="80" spans="1:46">
      <c r="A80" s="135"/>
      <c r="B80" s="42" t="s">
        <v>431</v>
      </c>
      <c r="C80" s="342" t="s">
        <v>432</v>
      </c>
      <c r="D80" s="462" t="s">
        <v>16</v>
      </c>
      <c r="E80" s="43"/>
      <c r="F80" s="43"/>
      <c r="G80" s="59">
        <f t="shared" si="14"/>
        <v>0</v>
      </c>
      <c r="H80" s="46">
        <v>11</v>
      </c>
      <c r="I80" s="46">
        <v>1830</v>
      </c>
      <c r="J80" s="59">
        <f t="shared" si="15"/>
        <v>457.5</v>
      </c>
      <c r="K80" s="46">
        <v>59</v>
      </c>
      <c r="L80" s="43">
        <v>4335</v>
      </c>
      <c r="M80" s="59">
        <f t="shared" si="16"/>
        <v>1083.75</v>
      </c>
      <c r="N80" s="43"/>
      <c r="O80" s="43">
        <v>8250</v>
      </c>
      <c r="P80" s="59">
        <f t="shared" si="17"/>
        <v>2062.5</v>
      </c>
      <c r="Q80" s="58">
        <v>81</v>
      </c>
      <c r="R80" s="58">
        <v>9375</v>
      </c>
      <c r="S80" s="59">
        <f t="shared" si="18"/>
        <v>2343.75</v>
      </c>
      <c r="T80" s="58">
        <v>97</v>
      </c>
      <c r="U80" s="103">
        <v>11635</v>
      </c>
      <c r="V80" s="59">
        <f t="shared" si="19"/>
        <v>2908.75</v>
      </c>
      <c r="W80" s="103">
        <v>49</v>
      </c>
      <c r="X80" s="103">
        <v>11860</v>
      </c>
      <c r="Y80" s="59">
        <f t="shared" si="20"/>
        <v>2965</v>
      </c>
      <c r="Z80" s="103">
        <v>162</v>
      </c>
      <c r="AA80" s="103">
        <v>15305</v>
      </c>
      <c r="AB80" s="59">
        <f t="shared" si="21"/>
        <v>3826.25</v>
      </c>
      <c r="AC80" s="58">
        <v>131</v>
      </c>
      <c r="AD80" s="103">
        <v>10390</v>
      </c>
      <c r="AE80" s="59">
        <f t="shared" si="22"/>
        <v>2597.5</v>
      </c>
      <c r="AF80" s="103">
        <v>193</v>
      </c>
      <c r="AG80" s="103">
        <v>15840</v>
      </c>
      <c r="AH80" s="220">
        <f t="shared" si="23"/>
        <v>3960</v>
      </c>
      <c r="AI80" s="103">
        <v>350</v>
      </c>
      <c r="AJ80" s="103">
        <v>27565</v>
      </c>
      <c r="AK80" s="220">
        <f t="shared" si="24"/>
        <v>6891.25</v>
      </c>
      <c r="AL80" s="103">
        <v>354</v>
      </c>
      <c r="AM80" s="103">
        <v>26765</v>
      </c>
      <c r="AN80" s="220">
        <f t="shared" si="25"/>
        <v>6691.25</v>
      </c>
      <c r="AO80" s="275">
        <v>455</v>
      </c>
      <c r="AP80" s="275">
        <v>31730</v>
      </c>
      <c r="AQ80" s="220">
        <f t="shared" si="26"/>
        <v>7932.5</v>
      </c>
      <c r="AR80" s="226">
        <v>425</v>
      </c>
      <c r="AS80" s="226">
        <v>28245</v>
      </c>
      <c r="AT80" s="220">
        <f t="shared" si="27"/>
        <v>7061.25</v>
      </c>
    </row>
    <row r="81" spans="1:46">
      <c r="A81" s="135"/>
      <c r="B81" s="42" t="s">
        <v>433</v>
      </c>
      <c r="C81" s="342" t="s">
        <v>434</v>
      </c>
      <c r="D81" s="462" t="s">
        <v>16</v>
      </c>
      <c r="E81" s="43"/>
      <c r="F81" s="43"/>
      <c r="G81" s="59">
        <f t="shared" si="14"/>
        <v>0</v>
      </c>
      <c r="H81" s="46">
        <v>45</v>
      </c>
      <c r="I81" s="46">
        <v>4995</v>
      </c>
      <c r="J81" s="59">
        <f t="shared" si="15"/>
        <v>1248.75</v>
      </c>
      <c r="K81" s="46">
        <v>132</v>
      </c>
      <c r="L81" s="43">
        <v>12000</v>
      </c>
      <c r="M81" s="59">
        <f t="shared" si="16"/>
        <v>3000</v>
      </c>
      <c r="N81" s="43"/>
      <c r="O81" s="43">
        <v>13240</v>
      </c>
      <c r="P81" s="59">
        <f t="shared" si="17"/>
        <v>3310</v>
      </c>
      <c r="Q81" s="58">
        <v>108</v>
      </c>
      <c r="R81" s="58">
        <v>10205</v>
      </c>
      <c r="S81" s="59">
        <f t="shared" si="18"/>
        <v>2551.25</v>
      </c>
      <c r="T81" s="58">
        <v>104</v>
      </c>
      <c r="U81" s="103">
        <v>11295</v>
      </c>
      <c r="V81" s="59">
        <f t="shared" si="19"/>
        <v>2823.75</v>
      </c>
      <c r="W81" s="103">
        <v>73</v>
      </c>
      <c r="X81" s="103">
        <v>13085</v>
      </c>
      <c r="Y81" s="59">
        <f t="shared" si="20"/>
        <v>3271.25</v>
      </c>
      <c r="Z81" s="103">
        <v>163</v>
      </c>
      <c r="AA81" s="103">
        <v>16135</v>
      </c>
      <c r="AB81" s="59">
        <f t="shared" si="21"/>
        <v>4033.75</v>
      </c>
      <c r="AC81" s="58">
        <v>108</v>
      </c>
      <c r="AD81" s="103">
        <v>10765</v>
      </c>
      <c r="AE81" s="59">
        <f t="shared" si="22"/>
        <v>2691.25</v>
      </c>
      <c r="AF81" s="103">
        <v>104</v>
      </c>
      <c r="AG81" s="103">
        <v>13405</v>
      </c>
      <c r="AH81" s="220">
        <f t="shared" si="23"/>
        <v>3351.25</v>
      </c>
      <c r="AI81" s="103">
        <v>109</v>
      </c>
      <c r="AJ81" s="103">
        <v>10885</v>
      </c>
      <c r="AK81" s="220">
        <f t="shared" si="24"/>
        <v>2721.25</v>
      </c>
      <c r="AL81" s="103">
        <v>99</v>
      </c>
      <c r="AM81" s="103">
        <v>9855</v>
      </c>
      <c r="AN81" s="220">
        <f t="shared" si="25"/>
        <v>2463.75</v>
      </c>
      <c r="AO81" s="275">
        <v>106</v>
      </c>
      <c r="AP81" s="275">
        <v>10390</v>
      </c>
      <c r="AQ81" s="220">
        <f t="shared" si="26"/>
        <v>2597.5</v>
      </c>
      <c r="AR81" s="226">
        <v>105</v>
      </c>
      <c r="AS81" s="226">
        <v>10855</v>
      </c>
      <c r="AT81" s="220">
        <f t="shared" si="27"/>
        <v>2713.75</v>
      </c>
    </row>
    <row r="82" spans="1:46">
      <c r="A82" s="135"/>
      <c r="B82" s="42" t="s">
        <v>435</v>
      </c>
      <c r="C82" s="342" t="s">
        <v>3188</v>
      </c>
      <c r="D82" s="462" t="s">
        <v>5</v>
      </c>
      <c r="E82" s="43"/>
      <c r="F82" s="43"/>
      <c r="G82" s="59">
        <f t="shared" si="14"/>
        <v>0</v>
      </c>
      <c r="H82" s="46">
        <v>55</v>
      </c>
      <c r="I82" s="46">
        <v>6645</v>
      </c>
      <c r="J82" s="59">
        <f t="shared" si="15"/>
        <v>1661.25</v>
      </c>
      <c r="K82" s="46">
        <v>31</v>
      </c>
      <c r="L82" s="43">
        <v>3635</v>
      </c>
      <c r="M82" s="59">
        <f t="shared" si="16"/>
        <v>908.75</v>
      </c>
      <c r="N82" s="43"/>
      <c r="O82" s="43">
        <v>7435</v>
      </c>
      <c r="P82" s="59">
        <f t="shared" si="17"/>
        <v>1858.75</v>
      </c>
      <c r="Q82" s="58">
        <v>58</v>
      </c>
      <c r="R82" s="58">
        <v>6985</v>
      </c>
      <c r="S82" s="59">
        <f t="shared" si="18"/>
        <v>1746.25</v>
      </c>
      <c r="T82" s="58">
        <v>68</v>
      </c>
      <c r="U82" s="103">
        <v>7140</v>
      </c>
      <c r="V82" s="59">
        <f t="shared" si="19"/>
        <v>1785</v>
      </c>
      <c r="W82" s="103">
        <v>77</v>
      </c>
      <c r="X82" s="103">
        <v>8690</v>
      </c>
      <c r="Y82" s="59">
        <f t="shared" si="20"/>
        <v>2172.5</v>
      </c>
      <c r="Z82" s="103">
        <v>112</v>
      </c>
      <c r="AA82" s="103">
        <v>10830</v>
      </c>
      <c r="AB82" s="59">
        <f t="shared" si="21"/>
        <v>2707.5</v>
      </c>
      <c r="AC82" s="58">
        <v>57</v>
      </c>
      <c r="AD82" s="103">
        <v>5975</v>
      </c>
      <c r="AE82" s="59">
        <f t="shared" si="22"/>
        <v>1493.75</v>
      </c>
      <c r="AF82" s="103">
        <v>49</v>
      </c>
      <c r="AG82" s="103">
        <v>5080</v>
      </c>
      <c r="AH82" s="220">
        <f t="shared" si="23"/>
        <v>1270</v>
      </c>
      <c r="AI82" s="103">
        <v>60</v>
      </c>
      <c r="AJ82" s="103">
        <v>6225</v>
      </c>
      <c r="AK82" s="220">
        <f t="shared" si="24"/>
        <v>1556.25</v>
      </c>
      <c r="AL82" s="103">
        <v>45</v>
      </c>
      <c r="AM82" s="103">
        <v>4975</v>
      </c>
      <c r="AN82" s="220">
        <f t="shared" si="25"/>
        <v>1243.75</v>
      </c>
      <c r="AO82" s="275">
        <v>57</v>
      </c>
      <c r="AP82" s="275">
        <v>6855</v>
      </c>
      <c r="AQ82" s="220">
        <f t="shared" si="26"/>
        <v>1713.75</v>
      </c>
      <c r="AR82" s="226">
        <v>50</v>
      </c>
      <c r="AS82" s="226">
        <v>5385</v>
      </c>
      <c r="AT82" s="220">
        <f t="shared" si="27"/>
        <v>1346.25</v>
      </c>
    </row>
    <row r="83" spans="1:46">
      <c r="A83" s="135"/>
      <c r="B83" s="42" t="s">
        <v>437</v>
      </c>
      <c r="C83" s="342" t="s">
        <v>438</v>
      </c>
      <c r="D83" s="462" t="s">
        <v>19</v>
      </c>
      <c r="E83" s="43"/>
      <c r="F83" s="43"/>
      <c r="G83" s="59">
        <f t="shared" si="14"/>
        <v>0</v>
      </c>
      <c r="H83" s="46">
        <v>77</v>
      </c>
      <c r="I83" s="46">
        <v>7810</v>
      </c>
      <c r="J83" s="59">
        <f t="shared" si="15"/>
        <v>1952.5</v>
      </c>
      <c r="K83" s="46">
        <v>124</v>
      </c>
      <c r="L83" s="43">
        <v>12615</v>
      </c>
      <c r="M83" s="59">
        <f t="shared" si="16"/>
        <v>3153.75</v>
      </c>
      <c r="N83" s="43"/>
      <c r="O83" s="43">
        <v>17680</v>
      </c>
      <c r="P83" s="59">
        <f t="shared" si="17"/>
        <v>4420</v>
      </c>
      <c r="Q83" s="58">
        <v>280</v>
      </c>
      <c r="R83" s="58">
        <v>28585</v>
      </c>
      <c r="S83" s="59">
        <f t="shared" si="18"/>
        <v>7146.25</v>
      </c>
      <c r="T83" s="58">
        <v>329</v>
      </c>
      <c r="U83" s="103">
        <v>32560</v>
      </c>
      <c r="V83" s="59">
        <f t="shared" si="19"/>
        <v>8140</v>
      </c>
      <c r="W83" s="103">
        <v>384</v>
      </c>
      <c r="X83" s="103">
        <v>41240</v>
      </c>
      <c r="Y83" s="59">
        <f t="shared" si="20"/>
        <v>10310</v>
      </c>
      <c r="Z83" s="103">
        <v>551</v>
      </c>
      <c r="AA83" s="103">
        <v>54855</v>
      </c>
      <c r="AB83" s="59">
        <f t="shared" si="21"/>
        <v>13713.75</v>
      </c>
      <c r="AC83" s="58">
        <v>543</v>
      </c>
      <c r="AD83" s="103">
        <v>55525</v>
      </c>
      <c r="AE83" s="59">
        <f t="shared" si="22"/>
        <v>13881.25</v>
      </c>
      <c r="AF83" s="103">
        <v>791</v>
      </c>
      <c r="AG83" s="103">
        <v>76330</v>
      </c>
      <c r="AH83" s="220">
        <f t="shared" si="23"/>
        <v>19082.5</v>
      </c>
      <c r="AI83" s="103">
        <v>996</v>
      </c>
      <c r="AJ83" s="103">
        <v>96400</v>
      </c>
      <c r="AK83" s="220">
        <f t="shared" si="24"/>
        <v>24100</v>
      </c>
      <c r="AL83" s="103">
        <v>1052</v>
      </c>
      <c r="AM83" s="103">
        <v>94135</v>
      </c>
      <c r="AN83" s="220">
        <f t="shared" si="25"/>
        <v>23533.75</v>
      </c>
      <c r="AO83" s="275">
        <v>1356</v>
      </c>
      <c r="AP83" s="275">
        <v>134830</v>
      </c>
      <c r="AQ83" s="220">
        <f t="shared" si="26"/>
        <v>33707.5</v>
      </c>
      <c r="AR83" s="226">
        <v>1462</v>
      </c>
      <c r="AS83" s="226">
        <v>137240</v>
      </c>
      <c r="AT83" s="220">
        <f t="shared" si="27"/>
        <v>34310</v>
      </c>
    </row>
    <row r="84" spans="1:46">
      <c r="A84" s="135"/>
      <c r="B84" s="42" t="s">
        <v>439</v>
      </c>
      <c r="C84" s="342" t="s">
        <v>3180</v>
      </c>
      <c r="D84" s="462" t="s">
        <v>123</v>
      </c>
      <c r="E84" s="43"/>
      <c r="F84" s="43"/>
      <c r="G84" s="59">
        <f t="shared" si="14"/>
        <v>0</v>
      </c>
      <c r="H84" s="46">
        <v>11</v>
      </c>
      <c r="I84" s="46">
        <v>1060</v>
      </c>
      <c r="J84" s="59">
        <f t="shared" si="15"/>
        <v>265</v>
      </c>
      <c r="K84" s="46">
        <v>0</v>
      </c>
      <c r="L84" s="43">
        <v>0</v>
      </c>
      <c r="M84" s="59">
        <f t="shared" si="16"/>
        <v>0</v>
      </c>
      <c r="N84" s="43"/>
      <c r="O84" s="43"/>
      <c r="P84" s="59">
        <f t="shared" si="17"/>
        <v>0</v>
      </c>
      <c r="Q84" s="58">
        <v>0</v>
      </c>
      <c r="R84" s="58">
        <v>0</v>
      </c>
      <c r="S84" s="59">
        <f t="shared" si="18"/>
        <v>0</v>
      </c>
      <c r="T84" s="58">
        <v>0</v>
      </c>
      <c r="U84" s="103">
        <v>0</v>
      </c>
      <c r="V84" s="59">
        <f t="shared" si="19"/>
        <v>0</v>
      </c>
      <c r="W84" s="103">
        <v>0</v>
      </c>
      <c r="X84" s="103">
        <v>0</v>
      </c>
      <c r="Y84" s="59">
        <f t="shared" si="20"/>
        <v>0</v>
      </c>
      <c r="Z84" s="103">
        <v>0</v>
      </c>
      <c r="AA84" s="103">
        <v>0</v>
      </c>
      <c r="AB84" s="59">
        <f t="shared" si="21"/>
        <v>0</v>
      </c>
      <c r="AC84" s="58">
        <v>0</v>
      </c>
      <c r="AD84" s="103">
        <v>0</v>
      </c>
      <c r="AE84" s="59">
        <f t="shared" si="22"/>
        <v>0</v>
      </c>
      <c r="AF84" s="103">
        <v>0</v>
      </c>
      <c r="AG84" s="103">
        <v>0</v>
      </c>
      <c r="AH84" s="220">
        <f t="shared" si="23"/>
        <v>0</v>
      </c>
      <c r="AI84" s="103">
        <v>0</v>
      </c>
      <c r="AJ84" s="103">
        <v>0</v>
      </c>
      <c r="AK84" s="220">
        <f t="shared" si="24"/>
        <v>0</v>
      </c>
      <c r="AL84" s="103">
        <v>0</v>
      </c>
      <c r="AM84" s="103">
        <v>0</v>
      </c>
      <c r="AN84" s="220">
        <f t="shared" si="25"/>
        <v>0</v>
      </c>
      <c r="AO84" s="275">
        <v>0</v>
      </c>
      <c r="AP84" s="275">
        <v>0</v>
      </c>
      <c r="AQ84" s="220">
        <f t="shared" si="26"/>
        <v>0</v>
      </c>
      <c r="AR84" s="226">
        <v>0</v>
      </c>
      <c r="AS84" s="226">
        <v>0</v>
      </c>
      <c r="AT84" s="220">
        <f t="shared" si="27"/>
        <v>0</v>
      </c>
    </row>
    <row r="85" spans="1:46">
      <c r="A85" s="135"/>
      <c r="B85" s="42" t="s">
        <v>441</v>
      </c>
      <c r="C85" s="342" t="s">
        <v>442</v>
      </c>
      <c r="D85" s="462" t="s">
        <v>5</v>
      </c>
      <c r="E85" s="43"/>
      <c r="F85" s="43"/>
      <c r="G85" s="59">
        <f t="shared" si="14"/>
        <v>0</v>
      </c>
      <c r="H85" s="46">
        <v>84</v>
      </c>
      <c r="I85" s="46">
        <v>11680</v>
      </c>
      <c r="J85" s="59">
        <f t="shared" si="15"/>
        <v>2920</v>
      </c>
      <c r="K85" s="46">
        <v>64</v>
      </c>
      <c r="L85" s="43">
        <v>9165</v>
      </c>
      <c r="M85" s="59">
        <f t="shared" si="16"/>
        <v>2291.25</v>
      </c>
      <c r="N85" s="43"/>
      <c r="O85" s="43">
        <v>12160</v>
      </c>
      <c r="P85" s="59">
        <f t="shared" si="17"/>
        <v>3040</v>
      </c>
      <c r="Q85" s="58">
        <v>102</v>
      </c>
      <c r="R85" s="58">
        <v>13135</v>
      </c>
      <c r="S85" s="59">
        <f t="shared" si="18"/>
        <v>3283.75</v>
      </c>
      <c r="T85" s="58">
        <v>125</v>
      </c>
      <c r="U85" s="103">
        <v>16655</v>
      </c>
      <c r="V85" s="59">
        <f t="shared" si="19"/>
        <v>4163.75</v>
      </c>
      <c r="W85" s="103">
        <v>158</v>
      </c>
      <c r="X85" s="103">
        <v>19770</v>
      </c>
      <c r="Y85" s="59">
        <f t="shared" si="20"/>
        <v>4942.5</v>
      </c>
      <c r="Z85" s="103">
        <v>252</v>
      </c>
      <c r="AA85" s="103">
        <v>29825</v>
      </c>
      <c r="AB85" s="59">
        <f t="shared" si="21"/>
        <v>7456.25</v>
      </c>
      <c r="AC85" s="58">
        <v>284</v>
      </c>
      <c r="AD85" s="103">
        <v>31655</v>
      </c>
      <c r="AE85" s="59">
        <f t="shared" si="22"/>
        <v>7913.75</v>
      </c>
      <c r="AF85" s="103">
        <v>360</v>
      </c>
      <c r="AG85" s="103">
        <v>40495</v>
      </c>
      <c r="AH85" s="220">
        <f t="shared" si="23"/>
        <v>10123.75</v>
      </c>
      <c r="AI85" s="103">
        <v>550</v>
      </c>
      <c r="AJ85" s="103">
        <v>64925</v>
      </c>
      <c r="AK85" s="220">
        <f t="shared" si="24"/>
        <v>16231.25</v>
      </c>
      <c r="AL85" s="103">
        <v>626</v>
      </c>
      <c r="AM85" s="103">
        <v>77590</v>
      </c>
      <c r="AN85" s="220">
        <f t="shared" si="25"/>
        <v>19397.5</v>
      </c>
      <c r="AO85" s="275">
        <v>650</v>
      </c>
      <c r="AP85" s="275">
        <v>82930</v>
      </c>
      <c r="AQ85" s="220">
        <f t="shared" si="26"/>
        <v>20732.5</v>
      </c>
      <c r="AR85" s="226">
        <v>679</v>
      </c>
      <c r="AS85" s="226">
        <v>91570</v>
      </c>
      <c r="AT85" s="220">
        <f t="shared" si="27"/>
        <v>22892.5</v>
      </c>
    </row>
    <row r="86" spans="1:46">
      <c r="A86" s="135"/>
      <c r="B86" s="42" t="s">
        <v>443</v>
      </c>
      <c r="C86" s="342" t="s">
        <v>444</v>
      </c>
      <c r="D86" s="462" t="s">
        <v>5</v>
      </c>
      <c r="E86" s="43"/>
      <c r="F86" s="43"/>
      <c r="G86" s="59">
        <f t="shared" si="14"/>
        <v>0</v>
      </c>
      <c r="H86" s="46"/>
      <c r="I86" s="46"/>
      <c r="J86" s="59">
        <f t="shared" si="15"/>
        <v>0</v>
      </c>
      <c r="K86" s="46">
        <v>61</v>
      </c>
      <c r="L86" s="43">
        <v>4425</v>
      </c>
      <c r="M86" s="59">
        <f t="shared" si="16"/>
        <v>1106.25</v>
      </c>
      <c r="N86" s="43"/>
      <c r="O86" s="43">
        <v>24980</v>
      </c>
      <c r="P86" s="59">
        <f t="shared" si="17"/>
        <v>6245</v>
      </c>
      <c r="Q86" s="58">
        <v>208</v>
      </c>
      <c r="R86" s="58">
        <v>19720</v>
      </c>
      <c r="S86" s="59">
        <f t="shared" si="18"/>
        <v>4930</v>
      </c>
      <c r="T86" s="58">
        <v>103</v>
      </c>
      <c r="U86" s="103">
        <v>10885</v>
      </c>
      <c r="V86" s="59">
        <f t="shared" si="19"/>
        <v>2721.25</v>
      </c>
      <c r="W86" s="103">
        <v>143</v>
      </c>
      <c r="X86" s="103">
        <v>15065</v>
      </c>
      <c r="Y86" s="59">
        <f t="shared" si="20"/>
        <v>3766.25</v>
      </c>
      <c r="Z86" s="103">
        <v>223</v>
      </c>
      <c r="AA86" s="103">
        <v>23890</v>
      </c>
      <c r="AB86" s="59">
        <f t="shared" si="21"/>
        <v>5972.5</v>
      </c>
      <c r="AC86" s="58">
        <v>161</v>
      </c>
      <c r="AD86" s="103">
        <v>15775</v>
      </c>
      <c r="AE86" s="59">
        <f t="shared" si="22"/>
        <v>3943.75</v>
      </c>
      <c r="AF86" s="103">
        <v>185</v>
      </c>
      <c r="AG86" s="103">
        <v>19375</v>
      </c>
      <c r="AH86" s="220">
        <f t="shared" si="23"/>
        <v>4843.75</v>
      </c>
      <c r="AI86" s="103">
        <v>206</v>
      </c>
      <c r="AJ86" s="103">
        <v>17780</v>
      </c>
      <c r="AK86" s="220">
        <f t="shared" si="24"/>
        <v>4445</v>
      </c>
      <c r="AL86" s="103">
        <v>170</v>
      </c>
      <c r="AM86" s="103">
        <v>15325</v>
      </c>
      <c r="AN86" s="220">
        <f t="shared" si="25"/>
        <v>3831.25</v>
      </c>
      <c r="AO86" s="275">
        <v>185</v>
      </c>
      <c r="AP86" s="275">
        <v>16740</v>
      </c>
      <c r="AQ86" s="220">
        <f t="shared" si="26"/>
        <v>4185</v>
      </c>
      <c r="AR86" s="226">
        <v>178</v>
      </c>
      <c r="AS86" s="226">
        <v>15695</v>
      </c>
      <c r="AT86" s="220">
        <f t="shared" si="27"/>
        <v>3923.75</v>
      </c>
    </row>
    <row r="87" spans="1:46">
      <c r="A87" s="135"/>
      <c r="B87" s="42" t="s">
        <v>445</v>
      </c>
      <c r="C87" s="342" t="s">
        <v>446</v>
      </c>
      <c r="D87" s="462" t="s">
        <v>36</v>
      </c>
      <c r="E87" s="43"/>
      <c r="F87" s="43"/>
      <c r="G87" s="59">
        <f t="shared" si="14"/>
        <v>0</v>
      </c>
      <c r="H87" s="46">
        <v>54</v>
      </c>
      <c r="I87" s="46">
        <v>4740</v>
      </c>
      <c r="J87" s="59">
        <f t="shared" si="15"/>
        <v>1185</v>
      </c>
      <c r="K87" s="46">
        <v>102</v>
      </c>
      <c r="L87" s="43">
        <v>10545</v>
      </c>
      <c r="M87" s="59">
        <f t="shared" si="16"/>
        <v>2636.25</v>
      </c>
      <c r="N87" s="43"/>
      <c r="O87" s="43">
        <v>15970</v>
      </c>
      <c r="P87" s="59">
        <f t="shared" si="17"/>
        <v>3992.5</v>
      </c>
      <c r="Q87" s="58">
        <v>191</v>
      </c>
      <c r="R87" s="58">
        <v>21275</v>
      </c>
      <c r="S87" s="59">
        <f t="shared" si="18"/>
        <v>5318.75</v>
      </c>
      <c r="T87" s="58">
        <v>178</v>
      </c>
      <c r="U87" s="103">
        <v>18790</v>
      </c>
      <c r="V87" s="59">
        <f t="shared" si="19"/>
        <v>4697.5</v>
      </c>
      <c r="W87" s="103">
        <v>204</v>
      </c>
      <c r="X87" s="103">
        <v>23170</v>
      </c>
      <c r="Y87" s="59">
        <f t="shared" si="20"/>
        <v>5792.5</v>
      </c>
      <c r="Z87" s="103">
        <v>265</v>
      </c>
      <c r="AA87" s="103">
        <v>24790</v>
      </c>
      <c r="AB87" s="59">
        <f t="shared" si="21"/>
        <v>6197.5</v>
      </c>
      <c r="AC87" s="58">
        <v>183</v>
      </c>
      <c r="AD87" s="103">
        <v>17265</v>
      </c>
      <c r="AE87" s="59">
        <f t="shared" si="22"/>
        <v>4316.25</v>
      </c>
      <c r="AF87" s="103">
        <v>326</v>
      </c>
      <c r="AG87" s="103">
        <v>33735</v>
      </c>
      <c r="AH87" s="220">
        <f t="shared" si="23"/>
        <v>8433.75</v>
      </c>
      <c r="AI87" s="103">
        <v>286</v>
      </c>
      <c r="AJ87" s="103">
        <v>26265</v>
      </c>
      <c r="AK87" s="220">
        <f t="shared" si="24"/>
        <v>6566.25</v>
      </c>
      <c r="AL87" s="103">
        <v>217</v>
      </c>
      <c r="AM87" s="103">
        <v>20080</v>
      </c>
      <c r="AN87" s="220">
        <f t="shared" si="25"/>
        <v>5020</v>
      </c>
      <c r="AO87" s="275">
        <v>268</v>
      </c>
      <c r="AP87" s="275">
        <v>24730</v>
      </c>
      <c r="AQ87" s="220">
        <f t="shared" si="26"/>
        <v>6182.5</v>
      </c>
      <c r="AR87" s="226">
        <v>228</v>
      </c>
      <c r="AS87" s="226">
        <v>24670</v>
      </c>
      <c r="AT87" s="220">
        <f t="shared" si="27"/>
        <v>6167.5</v>
      </c>
    </row>
    <row r="88" spans="1:46">
      <c r="A88" s="135"/>
      <c r="B88" s="42" t="s">
        <v>447</v>
      </c>
      <c r="C88" s="342" t="s">
        <v>448</v>
      </c>
      <c r="D88" s="462" t="s">
        <v>307</v>
      </c>
      <c r="E88" s="43"/>
      <c r="F88" s="43"/>
      <c r="G88" s="59">
        <f t="shared" si="14"/>
        <v>0</v>
      </c>
      <c r="H88" s="46">
        <v>38</v>
      </c>
      <c r="I88" s="46">
        <v>2340</v>
      </c>
      <c r="J88" s="59">
        <f t="shared" si="15"/>
        <v>585</v>
      </c>
      <c r="K88" s="46">
        <v>26</v>
      </c>
      <c r="L88" s="43">
        <v>2370</v>
      </c>
      <c r="M88" s="59">
        <f t="shared" si="16"/>
        <v>592.5</v>
      </c>
      <c r="N88" s="43"/>
      <c r="O88" s="43">
        <v>3115</v>
      </c>
      <c r="P88" s="59">
        <f t="shared" si="17"/>
        <v>778.75</v>
      </c>
      <c r="Q88" s="58">
        <v>39</v>
      </c>
      <c r="R88" s="58">
        <v>3650</v>
      </c>
      <c r="S88" s="59">
        <f t="shared" si="18"/>
        <v>912.5</v>
      </c>
      <c r="T88" s="58">
        <v>67</v>
      </c>
      <c r="U88" s="103">
        <v>8980</v>
      </c>
      <c r="V88" s="59">
        <f t="shared" si="19"/>
        <v>2245</v>
      </c>
      <c r="W88" s="103">
        <v>19</v>
      </c>
      <c r="X88" s="103">
        <v>4780</v>
      </c>
      <c r="Y88" s="59">
        <f t="shared" si="20"/>
        <v>1195</v>
      </c>
      <c r="Z88" s="103">
        <v>55</v>
      </c>
      <c r="AA88" s="103">
        <v>5365</v>
      </c>
      <c r="AB88" s="59">
        <f t="shared" si="21"/>
        <v>1341.25</v>
      </c>
      <c r="AC88" s="58">
        <v>52</v>
      </c>
      <c r="AD88" s="103">
        <v>5780</v>
      </c>
      <c r="AE88" s="59">
        <f t="shared" si="22"/>
        <v>1445</v>
      </c>
      <c r="AF88" s="103">
        <v>60</v>
      </c>
      <c r="AG88" s="103">
        <v>5955</v>
      </c>
      <c r="AH88" s="220">
        <f t="shared" si="23"/>
        <v>1488.75</v>
      </c>
      <c r="AI88" s="103">
        <v>90</v>
      </c>
      <c r="AJ88" s="103">
        <v>8115</v>
      </c>
      <c r="AK88" s="220">
        <f t="shared" si="24"/>
        <v>2028.75</v>
      </c>
      <c r="AL88" s="103">
        <v>93</v>
      </c>
      <c r="AM88" s="103">
        <v>8845</v>
      </c>
      <c r="AN88" s="220">
        <f t="shared" si="25"/>
        <v>2211.25</v>
      </c>
      <c r="AO88" s="275">
        <v>77</v>
      </c>
      <c r="AP88" s="275">
        <v>7460</v>
      </c>
      <c r="AQ88" s="220">
        <f t="shared" si="26"/>
        <v>1865</v>
      </c>
      <c r="AR88" s="226">
        <v>66</v>
      </c>
      <c r="AS88" s="226">
        <v>6440</v>
      </c>
      <c r="AT88" s="220">
        <f t="shared" si="27"/>
        <v>1610</v>
      </c>
    </row>
    <row r="89" spans="1:46">
      <c r="A89" s="135"/>
      <c r="B89" s="42" t="s">
        <v>449</v>
      </c>
      <c r="C89" s="342" t="s">
        <v>450</v>
      </c>
      <c r="D89" s="462" t="s">
        <v>5</v>
      </c>
      <c r="E89" s="43"/>
      <c r="F89" s="43"/>
      <c r="G89" s="59">
        <f t="shared" si="14"/>
        <v>0</v>
      </c>
      <c r="H89" s="46">
        <v>58</v>
      </c>
      <c r="I89" s="46">
        <v>4270</v>
      </c>
      <c r="J89" s="59">
        <f t="shared" si="15"/>
        <v>1067.5</v>
      </c>
      <c r="K89" s="46">
        <v>83</v>
      </c>
      <c r="L89" s="43">
        <v>7870</v>
      </c>
      <c r="M89" s="59">
        <f t="shared" si="16"/>
        <v>1967.5</v>
      </c>
      <c r="N89" s="43"/>
      <c r="O89" s="43">
        <v>9040</v>
      </c>
      <c r="P89" s="59">
        <f t="shared" si="17"/>
        <v>2260</v>
      </c>
      <c r="Q89" s="58">
        <v>115</v>
      </c>
      <c r="R89" s="58">
        <v>10070</v>
      </c>
      <c r="S89" s="59">
        <f t="shared" si="18"/>
        <v>2517.5</v>
      </c>
      <c r="T89" s="58">
        <v>92</v>
      </c>
      <c r="U89" s="103">
        <v>7890</v>
      </c>
      <c r="V89" s="59">
        <f t="shared" si="19"/>
        <v>1972.5</v>
      </c>
      <c r="W89" s="103">
        <v>98</v>
      </c>
      <c r="X89" s="103">
        <v>10520</v>
      </c>
      <c r="Y89" s="59">
        <f t="shared" si="20"/>
        <v>2630</v>
      </c>
      <c r="Z89" s="103">
        <v>114</v>
      </c>
      <c r="AA89" s="103">
        <v>9830</v>
      </c>
      <c r="AB89" s="59">
        <f t="shared" si="21"/>
        <v>2457.5</v>
      </c>
      <c r="AC89" s="58">
        <v>126</v>
      </c>
      <c r="AD89" s="103">
        <v>11570</v>
      </c>
      <c r="AE89" s="59">
        <f t="shared" si="22"/>
        <v>2892.5</v>
      </c>
      <c r="AF89" s="103">
        <v>247</v>
      </c>
      <c r="AG89" s="103">
        <v>20345</v>
      </c>
      <c r="AH89" s="220">
        <f t="shared" si="23"/>
        <v>5086.25</v>
      </c>
      <c r="AI89" s="103">
        <v>196</v>
      </c>
      <c r="AJ89" s="103">
        <v>16670</v>
      </c>
      <c r="AK89" s="220">
        <f t="shared" si="24"/>
        <v>4167.5</v>
      </c>
      <c r="AL89" s="103">
        <v>184</v>
      </c>
      <c r="AM89" s="103">
        <v>15205</v>
      </c>
      <c r="AN89" s="220">
        <f t="shared" si="25"/>
        <v>3801.25</v>
      </c>
      <c r="AO89" s="275">
        <v>161</v>
      </c>
      <c r="AP89" s="275">
        <v>14225</v>
      </c>
      <c r="AQ89" s="220">
        <f t="shared" si="26"/>
        <v>3556.25</v>
      </c>
      <c r="AR89" s="226">
        <v>219</v>
      </c>
      <c r="AS89" s="226">
        <v>17430</v>
      </c>
      <c r="AT89" s="220">
        <f t="shared" si="27"/>
        <v>4357.5</v>
      </c>
    </row>
    <row r="90" spans="1:46">
      <c r="A90" s="135"/>
      <c r="B90" s="42" t="s">
        <v>451</v>
      </c>
      <c r="C90" s="342" t="s">
        <v>452</v>
      </c>
      <c r="D90" s="462" t="s">
        <v>463</v>
      </c>
      <c r="E90" s="43"/>
      <c r="F90" s="43"/>
      <c r="G90" s="59">
        <f t="shared" si="14"/>
        <v>0</v>
      </c>
      <c r="H90" s="46">
        <v>187</v>
      </c>
      <c r="I90" s="46">
        <v>14905</v>
      </c>
      <c r="J90" s="59">
        <f t="shared" si="15"/>
        <v>3726.25</v>
      </c>
      <c r="K90" s="46">
        <v>274</v>
      </c>
      <c r="L90" s="43">
        <v>25630</v>
      </c>
      <c r="M90" s="59">
        <f t="shared" si="16"/>
        <v>6407.5</v>
      </c>
      <c r="N90" s="43"/>
      <c r="O90" s="43">
        <v>41995</v>
      </c>
      <c r="P90" s="59">
        <f t="shared" si="17"/>
        <v>10498.75</v>
      </c>
      <c r="Q90" s="58">
        <v>492</v>
      </c>
      <c r="R90" s="58">
        <v>45835</v>
      </c>
      <c r="S90" s="59">
        <f t="shared" si="18"/>
        <v>11458.75</v>
      </c>
      <c r="T90" s="58">
        <v>544</v>
      </c>
      <c r="U90" s="103">
        <v>56505</v>
      </c>
      <c r="V90" s="59">
        <f t="shared" si="19"/>
        <v>14126.25</v>
      </c>
      <c r="W90" s="103">
        <v>141</v>
      </c>
      <c r="X90" s="103">
        <v>58205</v>
      </c>
      <c r="Y90" s="59">
        <f t="shared" si="20"/>
        <v>14551.25</v>
      </c>
      <c r="Z90" s="103">
        <v>968</v>
      </c>
      <c r="AA90" s="103">
        <v>78040</v>
      </c>
      <c r="AB90" s="59">
        <f t="shared" si="21"/>
        <v>19510</v>
      </c>
      <c r="AC90" s="58">
        <v>767</v>
      </c>
      <c r="AD90" s="103">
        <v>63755</v>
      </c>
      <c r="AE90" s="59">
        <f t="shared" si="22"/>
        <v>15938.75</v>
      </c>
      <c r="AF90" s="103">
        <v>817</v>
      </c>
      <c r="AG90" s="103">
        <v>72555</v>
      </c>
      <c r="AH90" s="220">
        <f t="shared" si="23"/>
        <v>18138.75</v>
      </c>
      <c r="AI90" s="103">
        <v>756</v>
      </c>
      <c r="AJ90" s="103">
        <v>67555</v>
      </c>
      <c r="AK90" s="220">
        <f t="shared" si="24"/>
        <v>16888.75</v>
      </c>
      <c r="AL90" s="103">
        <v>785</v>
      </c>
      <c r="AM90" s="103">
        <v>70990</v>
      </c>
      <c r="AN90" s="220">
        <f t="shared" si="25"/>
        <v>17747.5</v>
      </c>
      <c r="AO90" s="275">
        <v>900</v>
      </c>
      <c r="AP90" s="275">
        <v>77790</v>
      </c>
      <c r="AQ90" s="220">
        <f t="shared" si="26"/>
        <v>19447.5</v>
      </c>
      <c r="AR90" s="226">
        <v>767</v>
      </c>
      <c r="AS90" s="226">
        <v>72315</v>
      </c>
      <c r="AT90" s="220">
        <f t="shared" si="27"/>
        <v>18078.75</v>
      </c>
    </row>
    <row r="91" spans="1:46">
      <c r="A91" s="135"/>
      <c r="B91" s="42" t="s">
        <v>453</v>
      </c>
      <c r="C91" s="342" t="s">
        <v>454</v>
      </c>
      <c r="D91" s="462" t="s">
        <v>5</v>
      </c>
      <c r="E91" s="43"/>
      <c r="F91" s="43"/>
      <c r="G91" s="59">
        <f t="shared" si="14"/>
        <v>0</v>
      </c>
      <c r="H91" s="46"/>
      <c r="I91" s="46"/>
      <c r="J91" s="59">
        <f t="shared" si="15"/>
        <v>0</v>
      </c>
      <c r="K91" s="46">
        <v>40</v>
      </c>
      <c r="L91" s="43">
        <v>3860</v>
      </c>
      <c r="M91" s="59">
        <f t="shared" si="16"/>
        <v>965</v>
      </c>
      <c r="N91" s="43"/>
      <c r="O91" s="43">
        <v>4110</v>
      </c>
      <c r="P91" s="59">
        <f t="shared" si="17"/>
        <v>1027.5</v>
      </c>
      <c r="Q91" s="58">
        <v>32</v>
      </c>
      <c r="R91" s="58">
        <v>2700</v>
      </c>
      <c r="S91" s="59">
        <f t="shared" si="18"/>
        <v>675</v>
      </c>
      <c r="T91" s="58">
        <v>30</v>
      </c>
      <c r="U91" s="103">
        <v>4030</v>
      </c>
      <c r="V91" s="59">
        <f t="shared" si="19"/>
        <v>1007.5</v>
      </c>
      <c r="W91" s="103">
        <v>5</v>
      </c>
      <c r="X91" s="103">
        <v>3585</v>
      </c>
      <c r="Y91" s="59">
        <f t="shared" si="20"/>
        <v>896.25</v>
      </c>
      <c r="Z91" s="103">
        <v>23</v>
      </c>
      <c r="AA91" s="103">
        <v>1900</v>
      </c>
      <c r="AB91" s="59">
        <f t="shared" si="21"/>
        <v>475</v>
      </c>
      <c r="AC91" s="58">
        <v>18</v>
      </c>
      <c r="AD91" s="103">
        <v>1755</v>
      </c>
      <c r="AE91" s="59">
        <f t="shared" si="22"/>
        <v>438.75</v>
      </c>
      <c r="AF91" s="103">
        <v>38</v>
      </c>
      <c r="AG91" s="103">
        <v>3770</v>
      </c>
      <c r="AH91" s="220">
        <f t="shared" si="23"/>
        <v>942.5</v>
      </c>
      <c r="AI91" s="103">
        <v>39</v>
      </c>
      <c r="AJ91" s="103">
        <v>3400</v>
      </c>
      <c r="AK91" s="220">
        <f t="shared" si="24"/>
        <v>850</v>
      </c>
      <c r="AL91" s="103">
        <v>36</v>
      </c>
      <c r="AM91" s="103">
        <v>3850</v>
      </c>
      <c r="AN91" s="220">
        <f t="shared" si="25"/>
        <v>962.5</v>
      </c>
      <c r="AO91" s="275">
        <v>36</v>
      </c>
      <c r="AP91" s="275">
        <v>3085</v>
      </c>
      <c r="AQ91" s="220">
        <f t="shared" si="26"/>
        <v>771.25</v>
      </c>
      <c r="AR91" s="226">
        <v>49</v>
      </c>
      <c r="AS91" s="226">
        <v>4055</v>
      </c>
      <c r="AT91" s="220">
        <f t="shared" si="27"/>
        <v>1013.75</v>
      </c>
    </row>
    <row r="92" spans="1:46">
      <c r="A92" s="135"/>
      <c r="B92" s="42" t="s">
        <v>455</v>
      </c>
      <c r="C92" s="342" t="s">
        <v>3189</v>
      </c>
      <c r="D92" s="462" t="s">
        <v>5</v>
      </c>
      <c r="E92" s="43"/>
      <c r="F92" s="43"/>
      <c r="G92" s="59">
        <f t="shared" si="14"/>
        <v>0</v>
      </c>
      <c r="H92" s="46"/>
      <c r="I92" s="46"/>
      <c r="J92" s="59">
        <f t="shared" si="15"/>
        <v>0</v>
      </c>
      <c r="K92" s="46">
        <v>370</v>
      </c>
      <c r="L92" s="43">
        <v>36030</v>
      </c>
      <c r="M92" s="59">
        <f t="shared" si="16"/>
        <v>9007.5</v>
      </c>
      <c r="N92" s="43"/>
      <c r="O92" s="43">
        <v>53045</v>
      </c>
      <c r="P92" s="59">
        <f t="shared" si="17"/>
        <v>13261.25</v>
      </c>
      <c r="Q92" s="58">
        <v>758</v>
      </c>
      <c r="R92" s="58">
        <v>73085</v>
      </c>
      <c r="S92" s="59">
        <f t="shared" si="18"/>
        <v>18271.25</v>
      </c>
      <c r="T92" s="58">
        <v>880</v>
      </c>
      <c r="U92" s="103">
        <v>76925</v>
      </c>
      <c r="V92" s="59">
        <f t="shared" si="19"/>
        <v>19231.25</v>
      </c>
      <c r="W92" s="103">
        <v>906</v>
      </c>
      <c r="X92" s="103">
        <v>82150</v>
      </c>
      <c r="Y92" s="59">
        <f t="shared" si="20"/>
        <v>20537.5</v>
      </c>
      <c r="Z92" s="103">
        <v>1094</v>
      </c>
      <c r="AA92" s="103">
        <v>94965</v>
      </c>
      <c r="AB92" s="59">
        <f t="shared" si="21"/>
        <v>23741.25</v>
      </c>
      <c r="AC92" s="58">
        <v>1015</v>
      </c>
      <c r="AD92" s="103">
        <v>90850</v>
      </c>
      <c r="AE92" s="59">
        <f t="shared" si="22"/>
        <v>22712.5</v>
      </c>
      <c r="AF92" s="103">
        <v>1484</v>
      </c>
      <c r="AG92" s="103">
        <v>125940</v>
      </c>
      <c r="AH92" s="220">
        <f t="shared" si="23"/>
        <v>31485</v>
      </c>
      <c r="AI92" s="103">
        <v>1560</v>
      </c>
      <c r="AJ92" s="103">
        <v>134715</v>
      </c>
      <c r="AK92" s="220">
        <f t="shared" si="24"/>
        <v>33678.75</v>
      </c>
      <c r="AL92" s="103">
        <v>1204</v>
      </c>
      <c r="AM92" s="103">
        <v>106030</v>
      </c>
      <c r="AN92" s="220">
        <f t="shared" si="25"/>
        <v>26507.5</v>
      </c>
      <c r="AO92" s="275">
        <v>1277</v>
      </c>
      <c r="AP92" s="275">
        <v>114785</v>
      </c>
      <c r="AQ92" s="220">
        <f t="shared" si="26"/>
        <v>28696.25</v>
      </c>
      <c r="AR92" s="226">
        <v>1254</v>
      </c>
      <c r="AS92" s="226">
        <v>104120</v>
      </c>
      <c r="AT92" s="220">
        <f t="shared" si="27"/>
        <v>26030</v>
      </c>
    </row>
    <row r="93" spans="1:46">
      <c r="A93" s="135"/>
      <c r="B93" s="42" t="s">
        <v>457</v>
      </c>
      <c r="C93" s="342" t="s">
        <v>458</v>
      </c>
      <c r="D93" s="462" t="s">
        <v>23</v>
      </c>
      <c r="E93" s="43"/>
      <c r="F93" s="43"/>
      <c r="G93" s="59">
        <f t="shared" si="14"/>
        <v>0</v>
      </c>
      <c r="H93" s="46">
        <v>21</v>
      </c>
      <c r="I93" s="46">
        <v>2850</v>
      </c>
      <c r="J93" s="59">
        <f t="shared" si="15"/>
        <v>712.5</v>
      </c>
      <c r="K93" s="46">
        <v>80</v>
      </c>
      <c r="L93" s="43">
        <v>6190</v>
      </c>
      <c r="M93" s="59">
        <f t="shared" si="16"/>
        <v>1547.5</v>
      </c>
      <c r="N93" s="43"/>
      <c r="O93" s="43">
        <v>10070</v>
      </c>
      <c r="P93" s="59">
        <f t="shared" si="17"/>
        <v>2517.5</v>
      </c>
      <c r="Q93" s="58">
        <v>92</v>
      </c>
      <c r="R93" s="58">
        <v>11165</v>
      </c>
      <c r="S93" s="59">
        <f t="shared" si="18"/>
        <v>2791.25</v>
      </c>
      <c r="T93" s="58">
        <v>74</v>
      </c>
      <c r="U93" s="103">
        <v>10410</v>
      </c>
      <c r="V93" s="59">
        <f t="shared" si="19"/>
        <v>2602.5</v>
      </c>
      <c r="W93" s="103">
        <v>118</v>
      </c>
      <c r="X93" s="103">
        <v>17435</v>
      </c>
      <c r="Y93" s="59">
        <f t="shared" si="20"/>
        <v>4358.75</v>
      </c>
      <c r="Z93" s="103">
        <v>300</v>
      </c>
      <c r="AA93" s="103">
        <v>34325</v>
      </c>
      <c r="AB93" s="59">
        <f t="shared" si="21"/>
        <v>8581.25</v>
      </c>
      <c r="AC93" s="58">
        <v>62</v>
      </c>
      <c r="AD93" s="103">
        <v>5120</v>
      </c>
      <c r="AE93" s="59">
        <f t="shared" si="22"/>
        <v>1280</v>
      </c>
      <c r="AF93" s="103">
        <v>152</v>
      </c>
      <c r="AG93" s="103">
        <v>14480</v>
      </c>
      <c r="AH93" s="220">
        <f t="shared" si="23"/>
        <v>3620</v>
      </c>
      <c r="AI93" s="103">
        <v>159</v>
      </c>
      <c r="AJ93" s="103">
        <v>13790</v>
      </c>
      <c r="AK93" s="220">
        <f t="shared" si="24"/>
        <v>3447.5</v>
      </c>
      <c r="AL93" s="103">
        <v>196</v>
      </c>
      <c r="AM93" s="103">
        <v>16540</v>
      </c>
      <c r="AN93" s="220">
        <f t="shared" si="25"/>
        <v>4135</v>
      </c>
      <c r="AO93" s="275">
        <v>197</v>
      </c>
      <c r="AP93" s="275">
        <v>18010</v>
      </c>
      <c r="AQ93" s="220">
        <f t="shared" si="26"/>
        <v>4502.5</v>
      </c>
      <c r="AR93" s="226">
        <v>179</v>
      </c>
      <c r="AS93" s="226">
        <v>16370</v>
      </c>
      <c r="AT93" s="220">
        <f t="shared" si="27"/>
        <v>4092.5</v>
      </c>
    </row>
    <row r="94" spans="1:46">
      <c r="A94" s="135"/>
      <c r="B94" s="42" t="s">
        <v>459</v>
      </c>
      <c r="C94" s="342" t="s">
        <v>460</v>
      </c>
      <c r="D94" s="462" t="s">
        <v>16</v>
      </c>
      <c r="E94" s="43"/>
      <c r="F94" s="43"/>
      <c r="G94" s="59">
        <f t="shared" si="14"/>
        <v>0</v>
      </c>
      <c r="H94" s="46">
        <v>32</v>
      </c>
      <c r="I94" s="46">
        <v>3765</v>
      </c>
      <c r="J94" s="59">
        <f t="shared" si="15"/>
        <v>941.25</v>
      </c>
      <c r="K94" s="46">
        <v>13</v>
      </c>
      <c r="L94" s="43">
        <v>1075</v>
      </c>
      <c r="M94" s="59">
        <f t="shared" si="16"/>
        <v>268.75</v>
      </c>
      <c r="N94" s="43"/>
      <c r="O94" s="43">
        <v>2405</v>
      </c>
      <c r="P94" s="59">
        <f t="shared" si="17"/>
        <v>601.25</v>
      </c>
      <c r="Q94" s="58">
        <v>16</v>
      </c>
      <c r="R94" s="58">
        <v>1560</v>
      </c>
      <c r="S94" s="59">
        <f t="shared" si="18"/>
        <v>390</v>
      </c>
      <c r="T94" s="58">
        <v>15</v>
      </c>
      <c r="U94" s="103">
        <v>1580</v>
      </c>
      <c r="V94" s="59">
        <f t="shared" si="19"/>
        <v>395</v>
      </c>
      <c r="W94" s="103">
        <v>4</v>
      </c>
      <c r="X94" s="103">
        <v>540</v>
      </c>
      <c r="Y94" s="59">
        <f t="shared" si="20"/>
        <v>135</v>
      </c>
      <c r="Z94" s="103">
        <v>4</v>
      </c>
      <c r="AA94" s="103">
        <v>355</v>
      </c>
      <c r="AB94" s="59">
        <f t="shared" si="21"/>
        <v>88.75</v>
      </c>
      <c r="AC94" s="58">
        <v>7</v>
      </c>
      <c r="AD94" s="103">
        <v>415</v>
      </c>
      <c r="AE94" s="59">
        <f t="shared" si="22"/>
        <v>103.75</v>
      </c>
      <c r="AF94" s="103">
        <v>14</v>
      </c>
      <c r="AG94" s="103">
        <v>2565</v>
      </c>
      <c r="AH94" s="220">
        <f t="shared" si="23"/>
        <v>641.25</v>
      </c>
      <c r="AI94" s="103">
        <v>21</v>
      </c>
      <c r="AJ94" s="103">
        <v>1745</v>
      </c>
      <c r="AK94" s="220">
        <f t="shared" si="24"/>
        <v>436.25</v>
      </c>
      <c r="AL94" s="103">
        <v>18</v>
      </c>
      <c r="AM94" s="103">
        <v>1610</v>
      </c>
      <c r="AN94" s="220">
        <f t="shared" si="25"/>
        <v>402.5</v>
      </c>
      <c r="AO94" s="275">
        <v>11</v>
      </c>
      <c r="AP94" s="275">
        <v>1280</v>
      </c>
      <c r="AQ94" s="220">
        <f t="shared" si="26"/>
        <v>320</v>
      </c>
      <c r="AR94" s="226">
        <v>1</v>
      </c>
      <c r="AS94" s="226">
        <v>250</v>
      </c>
      <c r="AT94" s="220">
        <f t="shared" si="27"/>
        <v>62.5</v>
      </c>
    </row>
    <row r="95" spans="1:46">
      <c r="A95" s="135"/>
      <c r="B95" s="42" t="s">
        <v>461</v>
      </c>
      <c r="C95" s="342" t="s">
        <v>3180</v>
      </c>
      <c r="D95" s="462" t="s">
        <v>463</v>
      </c>
      <c r="E95" s="43"/>
      <c r="F95" s="43"/>
      <c r="G95" s="59">
        <f t="shared" si="14"/>
        <v>0</v>
      </c>
      <c r="H95" s="46"/>
      <c r="I95" s="46"/>
      <c r="J95" s="59">
        <f t="shared" si="15"/>
        <v>0</v>
      </c>
      <c r="K95" s="46">
        <v>0</v>
      </c>
      <c r="L95" s="43">
        <v>45</v>
      </c>
      <c r="M95" s="59">
        <f t="shared" si="16"/>
        <v>11.25</v>
      </c>
      <c r="N95" s="43"/>
      <c r="O95" s="43">
        <v>305</v>
      </c>
      <c r="P95" s="59">
        <f t="shared" si="17"/>
        <v>76.25</v>
      </c>
      <c r="Q95" s="58">
        <v>0</v>
      </c>
      <c r="R95" s="58">
        <v>0</v>
      </c>
      <c r="S95" s="59">
        <f t="shared" si="18"/>
        <v>0</v>
      </c>
      <c r="T95" s="58">
        <v>0</v>
      </c>
      <c r="U95" s="103">
        <v>0</v>
      </c>
      <c r="V95" s="59">
        <f t="shared" si="19"/>
        <v>0</v>
      </c>
      <c r="W95" s="103">
        <v>0</v>
      </c>
      <c r="X95" s="103">
        <v>0</v>
      </c>
      <c r="Y95" s="59">
        <f t="shared" si="20"/>
        <v>0</v>
      </c>
      <c r="Z95" s="103">
        <v>0</v>
      </c>
      <c r="AA95" s="103">
        <v>0</v>
      </c>
      <c r="AB95" s="59">
        <f t="shared" si="21"/>
        <v>0</v>
      </c>
      <c r="AC95" s="58">
        <v>0</v>
      </c>
      <c r="AD95" s="103">
        <v>0</v>
      </c>
      <c r="AE95" s="59">
        <f t="shared" si="22"/>
        <v>0</v>
      </c>
      <c r="AF95" s="103">
        <v>0</v>
      </c>
      <c r="AG95" s="103">
        <v>0</v>
      </c>
      <c r="AH95" s="220">
        <f t="shared" si="23"/>
        <v>0</v>
      </c>
      <c r="AI95" s="103">
        <v>0</v>
      </c>
      <c r="AJ95" s="103">
        <v>0</v>
      </c>
      <c r="AK95" s="220">
        <f t="shared" si="24"/>
        <v>0</v>
      </c>
      <c r="AL95" s="103">
        <v>0</v>
      </c>
      <c r="AM95" s="103">
        <v>0</v>
      </c>
      <c r="AN95" s="220">
        <f t="shared" si="25"/>
        <v>0</v>
      </c>
      <c r="AO95" s="275">
        <v>0</v>
      </c>
      <c r="AP95" s="275">
        <v>0</v>
      </c>
      <c r="AQ95" s="220">
        <f t="shared" si="26"/>
        <v>0</v>
      </c>
      <c r="AR95" s="226">
        <v>0</v>
      </c>
      <c r="AS95" s="226">
        <v>0</v>
      </c>
      <c r="AT95" s="220">
        <f t="shared" si="27"/>
        <v>0</v>
      </c>
    </row>
    <row r="96" spans="1:46">
      <c r="A96" s="135"/>
      <c r="B96" s="42" t="s">
        <v>464</v>
      </c>
      <c r="C96" s="342" t="s">
        <v>465</v>
      </c>
      <c r="D96" s="462" t="s">
        <v>36</v>
      </c>
      <c r="E96" s="43"/>
      <c r="F96" s="43"/>
      <c r="G96" s="59">
        <f t="shared" si="14"/>
        <v>0</v>
      </c>
      <c r="H96" s="46">
        <v>6</v>
      </c>
      <c r="I96" s="46">
        <v>400</v>
      </c>
      <c r="J96" s="59">
        <f t="shared" si="15"/>
        <v>100</v>
      </c>
      <c r="K96" s="46">
        <v>24</v>
      </c>
      <c r="L96" s="43">
        <v>2220</v>
      </c>
      <c r="M96" s="59">
        <f t="shared" si="16"/>
        <v>555</v>
      </c>
      <c r="N96" s="43"/>
      <c r="O96" s="43">
        <v>4315</v>
      </c>
      <c r="P96" s="59">
        <f t="shared" si="17"/>
        <v>1078.75</v>
      </c>
      <c r="Q96" s="58">
        <v>43</v>
      </c>
      <c r="R96" s="58">
        <v>4505</v>
      </c>
      <c r="S96" s="59">
        <f t="shared" si="18"/>
        <v>1126.25</v>
      </c>
      <c r="T96" s="58">
        <v>76</v>
      </c>
      <c r="U96" s="103">
        <v>8305</v>
      </c>
      <c r="V96" s="59">
        <f t="shared" si="19"/>
        <v>2076.25</v>
      </c>
      <c r="W96" s="103">
        <v>65</v>
      </c>
      <c r="X96" s="103">
        <v>5165</v>
      </c>
      <c r="Y96" s="59">
        <f t="shared" si="20"/>
        <v>1291.25</v>
      </c>
      <c r="Z96" s="103">
        <v>76</v>
      </c>
      <c r="AA96" s="103">
        <v>7585</v>
      </c>
      <c r="AB96" s="59">
        <f t="shared" si="21"/>
        <v>1896.25</v>
      </c>
      <c r="AC96" s="58">
        <v>64</v>
      </c>
      <c r="AD96" s="103">
        <v>8855</v>
      </c>
      <c r="AE96" s="59">
        <f t="shared" si="22"/>
        <v>2213.75</v>
      </c>
      <c r="AF96" s="103">
        <v>54</v>
      </c>
      <c r="AG96" s="103">
        <v>6315</v>
      </c>
      <c r="AH96" s="220">
        <f t="shared" si="23"/>
        <v>1578.75</v>
      </c>
      <c r="AI96" s="103">
        <v>74</v>
      </c>
      <c r="AJ96" s="103">
        <v>8445</v>
      </c>
      <c r="AK96" s="220">
        <f t="shared" si="24"/>
        <v>2111.25</v>
      </c>
      <c r="AL96" s="103">
        <v>94</v>
      </c>
      <c r="AM96" s="103">
        <v>9690</v>
      </c>
      <c r="AN96" s="220">
        <f t="shared" si="25"/>
        <v>2422.5</v>
      </c>
      <c r="AO96" s="275">
        <v>79</v>
      </c>
      <c r="AP96" s="275">
        <v>8175</v>
      </c>
      <c r="AQ96" s="220">
        <f t="shared" si="26"/>
        <v>2043.75</v>
      </c>
      <c r="AR96" s="226">
        <v>114</v>
      </c>
      <c r="AS96" s="226">
        <v>11350</v>
      </c>
      <c r="AT96" s="220">
        <f t="shared" si="27"/>
        <v>2837.5</v>
      </c>
    </row>
    <row r="97" spans="1:46">
      <c r="A97" s="135"/>
      <c r="B97" s="42" t="s">
        <v>466</v>
      </c>
      <c r="C97" s="342" t="s">
        <v>467</v>
      </c>
      <c r="D97" s="462" t="s">
        <v>5</v>
      </c>
      <c r="E97" s="43"/>
      <c r="F97" s="43"/>
      <c r="G97" s="59">
        <f t="shared" si="14"/>
        <v>0</v>
      </c>
      <c r="H97" s="46"/>
      <c r="I97" s="46"/>
      <c r="J97" s="59">
        <f t="shared" si="15"/>
        <v>0</v>
      </c>
      <c r="K97" s="46">
        <v>71</v>
      </c>
      <c r="L97" s="43">
        <v>7915</v>
      </c>
      <c r="M97" s="59">
        <f t="shared" si="16"/>
        <v>1978.75</v>
      </c>
      <c r="N97" s="43"/>
      <c r="O97" s="43">
        <v>12410</v>
      </c>
      <c r="P97" s="59">
        <f t="shared" si="17"/>
        <v>3102.5</v>
      </c>
      <c r="Q97" s="58">
        <v>124</v>
      </c>
      <c r="R97" s="58">
        <v>10475</v>
      </c>
      <c r="S97" s="59">
        <f t="shared" si="18"/>
        <v>2618.75</v>
      </c>
      <c r="T97" s="58">
        <v>199</v>
      </c>
      <c r="U97" s="103">
        <v>17185</v>
      </c>
      <c r="V97" s="59">
        <f t="shared" si="19"/>
        <v>4296.25</v>
      </c>
      <c r="W97" s="103">
        <v>176</v>
      </c>
      <c r="X97" s="103">
        <v>16680</v>
      </c>
      <c r="Y97" s="59">
        <f t="shared" si="20"/>
        <v>4170</v>
      </c>
      <c r="Z97" s="103">
        <v>195</v>
      </c>
      <c r="AA97" s="103">
        <v>18055</v>
      </c>
      <c r="AB97" s="59">
        <f t="shared" si="21"/>
        <v>4513.75</v>
      </c>
      <c r="AC97" s="58">
        <v>86</v>
      </c>
      <c r="AD97" s="103">
        <v>7605</v>
      </c>
      <c r="AE97" s="59">
        <f t="shared" si="22"/>
        <v>1901.25</v>
      </c>
      <c r="AF97" s="103">
        <v>70</v>
      </c>
      <c r="AG97" s="103">
        <v>6370</v>
      </c>
      <c r="AH97" s="220">
        <f t="shared" si="23"/>
        <v>1592.5</v>
      </c>
      <c r="AI97" s="103">
        <v>34</v>
      </c>
      <c r="AJ97" s="103">
        <v>2975</v>
      </c>
      <c r="AK97" s="220">
        <f t="shared" si="24"/>
        <v>743.75</v>
      </c>
      <c r="AL97" s="103">
        <v>47</v>
      </c>
      <c r="AM97" s="103">
        <v>4730</v>
      </c>
      <c r="AN97" s="220">
        <f t="shared" si="25"/>
        <v>1182.5</v>
      </c>
      <c r="AO97" s="275">
        <v>54</v>
      </c>
      <c r="AP97" s="275">
        <v>5575</v>
      </c>
      <c r="AQ97" s="220">
        <f t="shared" si="26"/>
        <v>1393.75</v>
      </c>
      <c r="AR97" s="226">
        <v>53</v>
      </c>
      <c r="AS97" s="226">
        <v>5105</v>
      </c>
      <c r="AT97" s="220">
        <f t="shared" si="27"/>
        <v>1276.25</v>
      </c>
    </row>
    <row r="98" spans="1:46">
      <c r="A98" s="135"/>
      <c r="B98" s="42" t="s">
        <v>468</v>
      </c>
      <c r="C98" s="342" t="s">
        <v>3180</v>
      </c>
      <c r="D98" s="462" t="s">
        <v>5</v>
      </c>
      <c r="E98" s="43"/>
      <c r="F98" s="43"/>
      <c r="G98" s="59">
        <f t="shared" si="14"/>
        <v>0</v>
      </c>
      <c r="H98" s="46"/>
      <c r="I98" s="46"/>
      <c r="J98" s="59">
        <f t="shared" si="15"/>
        <v>0</v>
      </c>
      <c r="K98" s="46">
        <v>175</v>
      </c>
      <c r="L98" s="43">
        <v>19635</v>
      </c>
      <c r="M98" s="59">
        <f t="shared" si="16"/>
        <v>4908.75</v>
      </c>
      <c r="N98" s="43"/>
      <c r="O98" s="43">
        <v>17640</v>
      </c>
      <c r="P98" s="59">
        <f t="shared" si="17"/>
        <v>4410</v>
      </c>
      <c r="Q98" s="58">
        <v>172</v>
      </c>
      <c r="R98" s="58">
        <v>19470</v>
      </c>
      <c r="S98" s="59">
        <f t="shared" si="18"/>
        <v>4867.5</v>
      </c>
      <c r="T98" s="58">
        <v>158</v>
      </c>
      <c r="U98" s="103">
        <v>24065</v>
      </c>
      <c r="V98" s="59">
        <f t="shared" si="19"/>
        <v>6016.25</v>
      </c>
      <c r="W98" s="103">
        <v>47</v>
      </c>
      <c r="X98" s="103">
        <v>19320</v>
      </c>
      <c r="Y98" s="59">
        <f t="shared" si="20"/>
        <v>4830</v>
      </c>
      <c r="Z98" s="103">
        <v>182</v>
      </c>
      <c r="AA98" s="103">
        <v>19695</v>
      </c>
      <c r="AB98" s="59">
        <f t="shared" si="21"/>
        <v>4923.75</v>
      </c>
      <c r="AC98" s="58">
        <v>117</v>
      </c>
      <c r="AD98" s="103">
        <v>10345</v>
      </c>
      <c r="AE98" s="59">
        <f t="shared" si="22"/>
        <v>2586.25</v>
      </c>
      <c r="AF98" s="103">
        <v>142</v>
      </c>
      <c r="AG98" s="103">
        <v>15290</v>
      </c>
      <c r="AH98" s="220">
        <f t="shared" si="23"/>
        <v>3822.5</v>
      </c>
      <c r="AI98" s="103">
        <v>0</v>
      </c>
      <c r="AJ98" s="103">
        <v>0</v>
      </c>
      <c r="AK98" s="220">
        <f t="shared" si="24"/>
        <v>0</v>
      </c>
      <c r="AL98" s="103">
        <v>0</v>
      </c>
      <c r="AM98" s="103">
        <v>0</v>
      </c>
      <c r="AN98" s="220">
        <f t="shared" si="25"/>
        <v>0</v>
      </c>
      <c r="AO98" s="275">
        <v>0</v>
      </c>
      <c r="AP98" s="275">
        <v>0</v>
      </c>
      <c r="AQ98" s="220">
        <f t="shared" si="26"/>
        <v>0</v>
      </c>
      <c r="AR98" s="226">
        <v>0</v>
      </c>
      <c r="AS98" s="226">
        <v>0</v>
      </c>
      <c r="AT98" s="220">
        <f t="shared" si="27"/>
        <v>0</v>
      </c>
    </row>
    <row r="99" spans="1:46">
      <c r="A99" s="135"/>
      <c r="B99" s="42" t="s">
        <v>470</v>
      </c>
      <c r="C99" s="342" t="s">
        <v>471</v>
      </c>
      <c r="D99" s="462" t="s">
        <v>148</v>
      </c>
      <c r="E99" s="43"/>
      <c r="F99" s="43"/>
      <c r="G99" s="59">
        <f t="shared" si="14"/>
        <v>0</v>
      </c>
      <c r="H99" s="46">
        <v>193</v>
      </c>
      <c r="I99" s="46">
        <v>15815</v>
      </c>
      <c r="J99" s="59">
        <f t="shared" si="15"/>
        <v>3953.75</v>
      </c>
      <c r="K99" s="46">
        <v>145</v>
      </c>
      <c r="L99" s="43">
        <v>13215</v>
      </c>
      <c r="M99" s="59">
        <f t="shared" si="16"/>
        <v>3303.75</v>
      </c>
      <c r="N99" s="43"/>
      <c r="O99" s="43">
        <v>12825</v>
      </c>
      <c r="P99" s="59">
        <f t="shared" si="17"/>
        <v>3206.25</v>
      </c>
      <c r="Q99" s="58">
        <v>136</v>
      </c>
      <c r="R99" s="58">
        <v>10405</v>
      </c>
      <c r="S99" s="59">
        <f t="shared" si="18"/>
        <v>2601.25</v>
      </c>
      <c r="T99" s="58">
        <v>168</v>
      </c>
      <c r="U99" s="103">
        <v>13390</v>
      </c>
      <c r="V99" s="59">
        <f t="shared" si="19"/>
        <v>3347.5</v>
      </c>
      <c r="W99" s="103">
        <v>143</v>
      </c>
      <c r="X99" s="103">
        <v>12330</v>
      </c>
      <c r="Y99" s="59">
        <f t="shared" si="20"/>
        <v>3082.5</v>
      </c>
      <c r="Z99" s="103">
        <v>221</v>
      </c>
      <c r="AA99" s="103">
        <v>17570</v>
      </c>
      <c r="AB99" s="59">
        <f t="shared" si="21"/>
        <v>4392.5</v>
      </c>
      <c r="AC99" s="58">
        <v>140</v>
      </c>
      <c r="AD99" s="103">
        <v>11850</v>
      </c>
      <c r="AE99" s="59">
        <f t="shared" si="22"/>
        <v>2962.5</v>
      </c>
      <c r="AF99" s="103">
        <v>198</v>
      </c>
      <c r="AG99" s="103">
        <v>16175</v>
      </c>
      <c r="AH99" s="220">
        <f t="shared" si="23"/>
        <v>4043.75</v>
      </c>
      <c r="AI99" s="103">
        <v>195</v>
      </c>
      <c r="AJ99" s="103">
        <v>15385</v>
      </c>
      <c r="AK99" s="220">
        <f t="shared" si="24"/>
        <v>3846.25</v>
      </c>
      <c r="AL99" s="103">
        <v>145</v>
      </c>
      <c r="AM99" s="103">
        <v>12335</v>
      </c>
      <c r="AN99" s="220">
        <f t="shared" si="25"/>
        <v>3083.75</v>
      </c>
      <c r="AO99" s="275">
        <v>142</v>
      </c>
      <c r="AP99" s="275">
        <v>13035</v>
      </c>
      <c r="AQ99" s="220">
        <f t="shared" si="26"/>
        <v>3258.75</v>
      </c>
      <c r="AR99" s="226">
        <v>138</v>
      </c>
      <c r="AS99" s="226">
        <v>11920</v>
      </c>
      <c r="AT99" s="220">
        <f t="shared" si="27"/>
        <v>2980</v>
      </c>
    </row>
    <row r="100" spans="1:46">
      <c r="A100" s="135"/>
      <c r="B100" s="42" t="s">
        <v>472</v>
      </c>
      <c r="C100" s="342" t="s">
        <v>473</v>
      </c>
      <c r="D100" s="462" t="s">
        <v>148</v>
      </c>
      <c r="E100" s="43"/>
      <c r="F100" s="43"/>
      <c r="G100" s="59">
        <f t="shared" si="14"/>
        <v>0</v>
      </c>
      <c r="H100" s="46">
        <v>46</v>
      </c>
      <c r="I100" s="46">
        <v>5310</v>
      </c>
      <c r="J100" s="59">
        <f t="shared" si="15"/>
        <v>1327.5</v>
      </c>
      <c r="K100" s="46">
        <v>340</v>
      </c>
      <c r="L100" s="43">
        <v>26065</v>
      </c>
      <c r="M100" s="59">
        <f t="shared" si="16"/>
        <v>6516.25</v>
      </c>
      <c r="N100" s="43"/>
      <c r="O100" s="43">
        <v>43660</v>
      </c>
      <c r="P100" s="59">
        <f t="shared" si="17"/>
        <v>10915</v>
      </c>
      <c r="Q100" s="58">
        <v>369</v>
      </c>
      <c r="R100" s="58">
        <v>42690</v>
      </c>
      <c r="S100" s="59">
        <f t="shared" si="18"/>
        <v>10672.5</v>
      </c>
      <c r="T100" s="58">
        <v>383</v>
      </c>
      <c r="U100" s="103">
        <v>62055</v>
      </c>
      <c r="V100" s="59">
        <f t="shared" si="19"/>
        <v>15513.75</v>
      </c>
      <c r="W100" s="103">
        <v>139</v>
      </c>
      <c r="X100" s="103">
        <v>66440</v>
      </c>
      <c r="Y100" s="59">
        <f t="shared" si="20"/>
        <v>16610</v>
      </c>
      <c r="Z100" s="103">
        <v>589</v>
      </c>
      <c r="AA100" s="103">
        <v>64975</v>
      </c>
      <c r="AB100" s="59">
        <f t="shared" si="21"/>
        <v>16243.75</v>
      </c>
      <c r="AC100" s="58">
        <v>705</v>
      </c>
      <c r="AD100" s="103">
        <v>75985</v>
      </c>
      <c r="AE100" s="59">
        <f t="shared" si="22"/>
        <v>18996.25</v>
      </c>
      <c r="AF100" s="103">
        <v>800</v>
      </c>
      <c r="AG100" s="103">
        <v>83770</v>
      </c>
      <c r="AH100" s="220">
        <f t="shared" si="23"/>
        <v>20942.5</v>
      </c>
      <c r="AI100" s="103">
        <v>725</v>
      </c>
      <c r="AJ100" s="103">
        <v>76110</v>
      </c>
      <c r="AK100" s="220">
        <f t="shared" si="24"/>
        <v>19027.5</v>
      </c>
      <c r="AL100" s="103">
        <v>713</v>
      </c>
      <c r="AM100" s="103">
        <v>75255</v>
      </c>
      <c r="AN100" s="220">
        <f t="shared" si="25"/>
        <v>18813.75</v>
      </c>
      <c r="AO100" s="275">
        <v>825</v>
      </c>
      <c r="AP100" s="275">
        <v>88645</v>
      </c>
      <c r="AQ100" s="220">
        <f t="shared" si="26"/>
        <v>22161.25</v>
      </c>
      <c r="AR100" s="226">
        <v>696</v>
      </c>
      <c r="AS100" s="226">
        <v>68130</v>
      </c>
      <c r="AT100" s="220">
        <f t="shared" si="27"/>
        <v>17032.5</v>
      </c>
    </row>
    <row r="101" spans="1:46">
      <c r="A101" s="134"/>
      <c r="B101" s="42" t="s">
        <v>474</v>
      </c>
      <c r="C101" s="342" t="s">
        <v>3190</v>
      </c>
      <c r="D101" s="462" t="s">
        <v>5</v>
      </c>
      <c r="E101" s="43"/>
      <c r="F101" s="43"/>
      <c r="G101" s="59">
        <f t="shared" si="14"/>
        <v>0</v>
      </c>
      <c r="H101" s="46"/>
      <c r="I101" s="46"/>
      <c r="J101" s="59">
        <f t="shared" si="15"/>
        <v>0</v>
      </c>
      <c r="K101" s="46">
        <v>0</v>
      </c>
      <c r="L101" s="43">
        <v>0</v>
      </c>
      <c r="M101" s="59">
        <f t="shared" si="16"/>
        <v>0</v>
      </c>
      <c r="N101" s="43"/>
      <c r="O101" s="43"/>
      <c r="P101" s="59">
        <f t="shared" si="17"/>
        <v>0</v>
      </c>
      <c r="Q101" s="58">
        <v>34</v>
      </c>
      <c r="R101" s="58">
        <v>4065</v>
      </c>
      <c r="S101" s="59">
        <f t="shared" si="18"/>
        <v>1016.25</v>
      </c>
      <c r="T101" s="58">
        <v>144</v>
      </c>
      <c r="U101" s="103">
        <v>15905</v>
      </c>
      <c r="V101" s="59">
        <f t="shared" si="19"/>
        <v>3976.25</v>
      </c>
      <c r="W101" s="103">
        <v>154</v>
      </c>
      <c r="X101" s="103">
        <v>16990</v>
      </c>
      <c r="Y101" s="59">
        <f t="shared" si="20"/>
        <v>4247.5</v>
      </c>
      <c r="Z101" s="103">
        <v>291</v>
      </c>
      <c r="AA101" s="103">
        <v>27390</v>
      </c>
      <c r="AB101" s="59">
        <f t="shared" si="21"/>
        <v>6847.5</v>
      </c>
      <c r="AC101" s="58">
        <v>345</v>
      </c>
      <c r="AD101" s="103">
        <v>32470</v>
      </c>
      <c r="AE101" s="59">
        <f t="shared" si="22"/>
        <v>8117.5</v>
      </c>
      <c r="AF101" s="103">
        <v>409</v>
      </c>
      <c r="AG101" s="103">
        <v>40940</v>
      </c>
      <c r="AH101" s="220">
        <f t="shared" si="23"/>
        <v>10235</v>
      </c>
      <c r="AI101" s="103">
        <v>446</v>
      </c>
      <c r="AJ101" s="103">
        <v>41825</v>
      </c>
      <c r="AK101" s="220">
        <f t="shared" si="24"/>
        <v>10456.25</v>
      </c>
      <c r="AL101" s="103">
        <v>218</v>
      </c>
      <c r="AM101" s="103">
        <v>20155</v>
      </c>
      <c r="AN101" s="220">
        <f t="shared" si="25"/>
        <v>5038.75</v>
      </c>
      <c r="AO101" s="275">
        <v>186</v>
      </c>
      <c r="AP101" s="275">
        <v>16765</v>
      </c>
      <c r="AQ101" s="220">
        <f t="shared" si="26"/>
        <v>4191.25</v>
      </c>
      <c r="AR101" s="226">
        <v>190</v>
      </c>
      <c r="AS101" s="226">
        <v>15730</v>
      </c>
      <c r="AT101" s="220">
        <f t="shared" si="27"/>
        <v>3932.5</v>
      </c>
    </row>
    <row r="102" spans="1:46">
      <c r="A102" s="135"/>
      <c r="B102" s="42" t="s">
        <v>476</v>
      </c>
      <c r="C102" s="342" t="s">
        <v>477</v>
      </c>
      <c r="D102" s="462" t="s">
        <v>5</v>
      </c>
      <c r="E102" s="43"/>
      <c r="F102" s="43"/>
      <c r="G102" s="59">
        <f t="shared" si="14"/>
        <v>0</v>
      </c>
      <c r="H102" s="46"/>
      <c r="I102" s="46"/>
      <c r="J102" s="59">
        <f t="shared" si="15"/>
        <v>0</v>
      </c>
      <c r="K102" s="46">
        <v>431</v>
      </c>
      <c r="L102" s="43">
        <v>50715</v>
      </c>
      <c r="M102" s="59">
        <f t="shared" si="16"/>
        <v>12678.75</v>
      </c>
      <c r="N102" s="43"/>
      <c r="O102" s="43">
        <v>64700</v>
      </c>
      <c r="P102" s="59">
        <f t="shared" si="17"/>
        <v>16175</v>
      </c>
      <c r="Q102" s="58">
        <v>833</v>
      </c>
      <c r="R102" s="58">
        <v>95475</v>
      </c>
      <c r="S102" s="59">
        <f t="shared" si="18"/>
        <v>23868.75</v>
      </c>
      <c r="T102" s="58">
        <v>786</v>
      </c>
      <c r="U102" s="103">
        <v>104605</v>
      </c>
      <c r="V102" s="59">
        <f t="shared" si="19"/>
        <v>26151.25</v>
      </c>
      <c r="W102" s="103">
        <v>965</v>
      </c>
      <c r="X102" s="103">
        <v>106470</v>
      </c>
      <c r="Y102" s="59">
        <f t="shared" si="20"/>
        <v>26617.5</v>
      </c>
      <c r="Z102" s="103">
        <v>702</v>
      </c>
      <c r="AA102" s="103">
        <v>80560</v>
      </c>
      <c r="AB102" s="59">
        <f t="shared" si="21"/>
        <v>20140</v>
      </c>
      <c r="AC102" s="58">
        <v>942</v>
      </c>
      <c r="AD102" s="103">
        <v>95000</v>
      </c>
      <c r="AE102" s="59">
        <f t="shared" si="22"/>
        <v>23750</v>
      </c>
      <c r="AF102" s="103">
        <v>1267</v>
      </c>
      <c r="AG102" s="103">
        <v>122865</v>
      </c>
      <c r="AH102" s="220">
        <f t="shared" si="23"/>
        <v>30716.25</v>
      </c>
      <c r="AI102" s="103">
        <v>1384</v>
      </c>
      <c r="AJ102" s="103">
        <v>139185</v>
      </c>
      <c r="AK102" s="220">
        <f t="shared" si="24"/>
        <v>34796.25</v>
      </c>
      <c r="AL102" s="103">
        <v>1525</v>
      </c>
      <c r="AM102" s="103">
        <v>144925</v>
      </c>
      <c r="AN102" s="220">
        <f t="shared" si="25"/>
        <v>36231.25</v>
      </c>
      <c r="AO102" s="275">
        <v>1837</v>
      </c>
      <c r="AP102" s="275">
        <v>174205</v>
      </c>
      <c r="AQ102" s="220">
        <f t="shared" si="26"/>
        <v>43551.25</v>
      </c>
      <c r="AR102" s="226">
        <v>1440</v>
      </c>
      <c r="AS102" s="226">
        <v>146820</v>
      </c>
      <c r="AT102" s="220">
        <f t="shared" si="27"/>
        <v>36705</v>
      </c>
    </row>
    <row r="103" spans="1:46">
      <c r="A103" s="135"/>
      <c r="B103" s="42" t="s">
        <v>478</v>
      </c>
      <c r="C103" s="342" t="s">
        <v>3191</v>
      </c>
      <c r="D103" s="462" t="s">
        <v>480</v>
      </c>
      <c r="E103" s="43"/>
      <c r="F103" s="43"/>
      <c r="G103" s="59">
        <f t="shared" si="14"/>
        <v>0</v>
      </c>
      <c r="H103" s="46">
        <v>17</v>
      </c>
      <c r="I103" s="46">
        <v>1920</v>
      </c>
      <c r="J103" s="59">
        <f t="shared" si="15"/>
        <v>480</v>
      </c>
      <c r="K103" s="46">
        <v>80</v>
      </c>
      <c r="L103" s="43">
        <v>10530</v>
      </c>
      <c r="M103" s="59">
        <f t="shared" si="16"/>
        <v>2632.5</v>
      </c>
      <c r="N103" s="43"/>
      <c r="O103" s="43">
        <v>12560</v>
      </c>
      <c r="P103" s="59">
        <f t="shared" si="17"/>
        <v>3140</v>
      </c>
      <c r="Q103" s="58">
        <v>111</v>
      </c>
      <c r="R103" s="58">
        <v>13335</v>
      </c>
      <c r="S103" s="59">
        <f t="shared" si="18"/>
        <v>3333.75</v>
      </c>
      <c r="T103" s="58">
        <v>174</v>
      </c>
      <c r="U103" s="103">
        <v>17435</v>
      </c>
      <c r="V103" s="59">
        <f t="shared" si="19"/>
        <v>4358.75</v>
      </c>
      <c r="W103" s="103">
        <v>164</v>
      </c>
      <c r="X103" s="103">
        <v>17190</v>
      </c>
      <c r="Y103" s="59">
        <f t="shared" si="20"/>
        <v>4297.5</v>
      </c>
      <c r="Z103" s="103">
        <v>202</v>
      </c>
      <c r="AA103" s="103">
        <v>21135</v>
      </c>
      <c r="AB103" s="59">
        <f t="shared" si="21"/>
        <v>5283.75</v>
      </c>
      <c r="AC103" s="58">
        <v>186</v>
      </c>
      <c r="AD103" s="103">
        <v>19820</v>
      </c>
      <c r="AE103" s="59">
        <f t="shared" si="22"/>
        <v>4955</v>
      </c>
      <c r="AF103" s="103">
        <v>293</v>
      </c>
      <c r="AG103" s="103">
        <v>30990</v>
      </c>
      <c r="AH103" s="220">
        <f t="shared" si="23"/>
        <v>7747.5</v>
      </c>
      <c r="AI103" s="103">
        <v>297</v>
      </c>
      <c r="AJ103" s="103">
        <v>30405</v>
      </c>
      <c r="AK103" s="220">
        <f t="shared" si="24"/>
        <v>7601.25</v>
      </c>
      <c r="AL103" s="103">
        <v>306</v>
      </c>
      <c r="AM103" s="103">
        <v>33135</v>
      </c>
      <c r="AN103" s="220">
        <f t="shared" si="25"/>
        <v>8283.75</v>
      </c>
      <c r="AO103" s="275">
        <v>482</v>
      </c>
      <c r="AP103" s="275">
        <v>55825</v>
      </c>
      <c r="AQ103" s="220">
        <f t="shared" si="26"/>
        <v>13956.25</v>
      </c>
      <c r="AR103" s="226">
        <v>515</v>
      </c>
      <c r="AS103" s="226">
        <v>63945</v>
      </c>
      <c r="AT103" s="220">
        <f t="shared" si="27"/>
        <v>15986.25</v>
      </c>
    </row>
    <row r="104" spans="1:46">
      <c r="A104" s="135"/>
      <c r="B104" s="42" t="s">
        <v>481</v>
      </c>
      <c r="C104" s="342" t="s">
        <v>482</v>
      </c>
      <c r="D104" s="462" t="s">
        <v>390</v>
      </c>
      <c r="E104" s="43"/>
      <c r="F104" s="43"/>
      <c r="G104" s="59">
        <f t="shared" si="14"/>
        <v>0</v>
      </c>
      <c r="H104" s="46"/>
      <c r="I104" s="46"/>
      <c r="J104" s="59">
        <f t="shared" si="15"/>
        <v>0</v>
      </c>
      <c r="K104" s="46">
        <v>0</v>
      </c>
      <c r="L104" s="43">
        <v>0</v>
      </c>
      <c r="M104" s="59">
        <f t="shared" si="16"/>
        <v>0</v>
      </c>
      <c r="N104" s="43"/>
      <c r="O104" s="43">
        <v>475</v>
      </c>
      <c r="P104" s="59">
        <f t="shared" si="17"/>
        <v>118.75</v>
      </c>
      <c r="Q104" s="58">
        <v>18</v>
      </c>
      <c r="R104" s="58">
        <v>1745</v>
      </c>
      <c r="S104" s="59">
        <f t="shared" si="18"/>
        <v>436.25</v>
      </c>
      <c r="T104" s="58">
        <v>10</v>
      </c>
      <c r="U104" s="103">
        <v>1075</v>
      </c>
      <c r="V104" s="59">
        <f t="shared" si="19"/>
        <v>268.75</v>
      </c>
      <c r="W104" s="103">
        <v>19</v>
      </c>
      <c r="X104" s="103">
        <v>1925</v>
      </c>
      <c r="Y104" s="59">
        <f t="shared" si="20"/>
        <v>481.25</v>
      </c>
      <c r="Z104" s="103">
        <v>21</v>
      </c>
      <c r="AA104" s="103">
        <v>1630</v>
      </c>
      <c r="AB104" s="59">
        <f t="shared" si="21"/>
        <v>407.5</v>
      </c>
      <c r="AC104" s="58">
        <v>21</v>
      </c>
      <c r="AD104" s="103">
        <v>2270</v>
      </c>
      <c r="AE104" s="59">
        <f t="shared" si="22"/>
        <v>567.5</v>
      </c>
      <c r="AF104" s="103">
        <v>40</v>
      </c>
      <c r="AG104" s="103">
        <v>4580</v>
      </c>
      <c r="AH104" s="220">
        <f t="shared" si="23"/>
        <v>1145</v>
      </c>
      <c r="AI104" s="103">
        <v>35</v>
      </c>
      <c r="AJ104" s="103">
        <v>4450</v>
      </c>
      <c r="AK104" s="220">
        <f t="shared" si="24"/>
        <v>1112.5</v>
      </c>
      <c r="AL104" s="103">
        <v>34</v>
      </c>
      <c r="AM104" s="103">
        <v>3840</v>
      </c>
      <c r="AN104" s="220">
        <f t="shared" si="25"/>
        <v>960</v>
      </c>
      <c r="AO104" s="275">
        <v>14</v>
      </c>
      <c r="AP104" s="275">
        <v>1620</v>
      </c>
      <c r="AQ104" s="220">
        <f t="shared" si="26"/>
        <v>405</v>
      </c>
      <c r="AR104" s="226">
        <v>28</v>
      </c>
      <c r="AS104" s="226">
        <v>2795</v>
      </c>
      <c r="AT104" s="220">
        <f t="shared" si="27"/>
        <v>698.75</v>
      </c>
    </row>
    <row r="105" spans="1:46">
      <c r="A105" s="135"/>
      <c r="B105" s="42" t="s">
        <v>483</v>
      </c>
      <c r="C105" s="342" t="s">
        <v>484</v>
      </c>
      <c r="D105" s="462" t="s">
        <v>5</v>
      </c>
      <c r="E105" s="43"/>
      <c r="F105" s="43"/>
      <c r="G105" s="59">
        <f t="shared" si="14"/>
        <v>0</v>
      </c>
      <c r="H105" s="46"/>
      <c r="I105" s="46"/>
      <c r="J105" s="59">
        <f t="shared" si="15"/>
        <v>0</v>
      </c>
      <c r="K105" s="46">
        <v>99</v>
      </c>
      <c r="L105" s="43">
        <v>8890</v>
      </c>
      <c r="M105" s="59">
        <f t="shared" si="16"/>
        <v>2222.5</v>
      </c>
      <c r="N105" s="43"/>
      <c r="O105" s="43">
        <v>16215</v>
      </c>
      <c r="P105" s="59">
        <f t="shared" si="17"/>
        <v>4053.75</v>
      </c>
      <c r="Q105" s="58">
        <v>230</v>
      </c>
      <c r="R105" s="58">
        <v>23050</v>
      </c>
      <c r="S105" s="59">
        <f t="shared" si="18"/>
        <v>5762.5</v>
      </c>
      <c r="T105" s="58">
        <v>244</v>
      </c>
      <c r="U105" s="103">
        <v>32975</v>
      </c>
      <c r="V105" s="59">
        <f t="shared" si="19"/>
        <v>8243.75</v>
      </c>
      <c r="W105" s="103">
        <v>373</v>
      </c>
      <c r="X105" s="103">
        <v>36095</v>
      </c>
      <c r="Y105" s="59">
        <f t="shared" si="20"/>
        <v>9023.75</v>
      </c>
      <c r="Z105" s="103">
        <v>541</v>
      </c>
      <c r="AA105" s="103">
        <v>51845</v>
      </c>
      <c r="AB105" s="59">
        <f t="shared" si="21"/>
        <v>12961.25</v>
      </c>
      <c r="AC105" s="58">
        <v>441</v>
      </c>
      <c r="AD105" s="103">
        <v>44205</v>
      </c>
      <c r="AE105" s="59">
        <f t="shared" si="22"/>
        <v>11051.25</v>
      </c>
      <c r="AF105" s="103">
        <v>594</v>
      </c>
      <c r="AG105" s="103">
        <v>57895</v>
      </c>
      <c r="AH105" s="220">
        <f t="shared" si="23"/>
        <v>14473.75</v>
      </c>
      <c r="AI105" s="103">
        <v>700</v>
      </c>
      <c r="AJ105" s="103">
        <v>68205</v>
      </c>
      <c r="AK105" s="220">
        <f t="shared" si="24"/>
        <v>17051.25</v>
      </c>
      <c r="AL105" s="103">
        <v>709</v>
      </c>
      <c r="AM105" s="103">
        <v>65345</v>
      </c>
      <c r="AN105" s="220">
        <f t="shared" si="25"/>
        <v>16336.25</v>
      </c>
      <c r="AO105" s="275">
        <v>868</v>
      </c>
      <c r="AP105" s="275">
        <v>82130</v>
      </c>
      <c r="AQ105" s="220">
        <f t="shared" si="26"/>
        <v>20532.5</v>
      </c>
      <c r="AR105" s="226">
        <v>875</v>
      </c>
      <c r="AS105" s="226">
        <v>80065</v>
      </c>
      <c r="AT105" s="220">
        <f t="shared" si="27"/>
        <v>20016.25</v>
      </c>
    </row>
    <row r="106" spans="1:46">
      <c r="A106" s="135"/>
      <c r="B106" s="42" t="s">
        <v>485</v>
      </c>
      <c r="C106" s="342" t="s">
        <v>486</v>
      </c>
      <c r="D106" s="462" t="s">
        <v>5</v>
      </c>
      <c r="E106" s="43"/>
      <c r="F106" s="43"/>
      <c r="G106" s="59">
        <f t="shared" si="14"/>
        <v>0</v>
      </c>
      <c r="H106" s="46"/>
      <c r="I106" s="46"/>
      <c r="J106" s="59">
        <f t="shared" si="15"/>
        <v>0</v>
      </c>
      <c r="K106" s="46">
        <v>42</v>
      </c>
      <c r="L106" s="43">
        <v>4170</v>
      </c>
      <c r="M106" s="59">
        <f t="shared" si="16"/>
        <v>1042.5</v>
      </c>
      <c r="N106" s="43"/>
      <c r="O106" s="43">
        <v>6305</v>
      </c>
      <c r="P106" s="59">
        <f t="shared" si="17"/>
        <v>1576.25</v>
      </c>
      <c r="Q106" s="58">
        <v>91</v>
      </c>
      <c r="R106" s="58">
        <v>7995</v>
      </c>
      <c r="S106" s="59">
        <f t="shared" si="18"/>
        <v>1998.75</v>
      </c>
      <c r="T106" s="58">
        <v>87</v>
      </c>
      <c r="U106" s="103">
        <v>9080</v>
      </c>
      <c r="V106" s="59">
        <f t="shared" si="19"/>
        <v>2270</v>
      </c>
      <c r="W106" s="103">
        <v>18</v>
      </c>
      <c r="X106" s="103">
        <v>8020</v>
      </c>
      <c r="Y106" s="59">
        <f t="shared" si="20"/>
        <v>2005</v>
      </c>
      <c r="Z106" s="103">
        <v>89</v>
      </c>
      <c r="AA106" s="103">
        <v>7805</v>
      </c>
      <c r="AB106" s="59">
        <f t="shared" si="21"/>
        <v>1951.25</v>
      </c>
      <c r="AC106" s="58">
        <v>75</v>
      </c>
      <c r="AD106" s="103">
        <v>6525</v>
      </c>
      <c r="AE106" s="59">
        <f t="shared" si="22"/>
        <v>1631.25</v>
      </c>
      <c r="AF106" s="103">
        <v>118</v>
      </c>
      <c r="AG106" s="103">
        <v>10220</v>
      </c>
      <c r="AH106" s="220">
        <f t="shared" si="23"/>
        <v>2555</v>
      </c>
      <c r="AI106" s="103">
        <v>110</v>
      </c>
      <c r="AJ106" s="103">
        <v>9370</v>
      </c>
      <c r="AK106" s="220">
        <f t="shared" si="24"/>
        <v>2342.5</v>
      </c>
      <c r="AL106" s="103">
        <v>102</v>
      </c>
      <c r="AM106" s="103">
        <v>9130</v>
      </c>
      <c r="AN106" s="220">
        <f t="shared" si="25"/>
        <v>2282.5</v>
      </c>
      <c r="AO106" s="275">
        <v>110</v>
      </c>
      <c r="AP106" s="275">
        <v>9435</v>
      </c>
      <c r="AQ106" s="220">
        <f t="shared" si="26"/>
        <v>2358.75</v>
      </c>
      <c r="AR106" s="226">
        <v>103</v>
      </c>
      <c r="AS106" s="226">
        <v>9410</v>
      </c>
      <c r="AT106" s="220">
        <f t="shared" si="27"/>
        <v>2352.5</v>
      </c>
    </row>
    <row r="107" spans="1:46">
      <c r="A107" s="135"/>
      <c r="B107" s="42" t="s">
        <v>487</v>
      </c>
      <c r="C107" s="342" t="s">
        <v>488</v>
      </c>
      <c r="D107" s="462" t="s">
        <v>372</v>
      </c>
      <c r="E107" s="43"/>
      <c r="F107" s="43"/>
      <c r="G107" s="59">
        <f t="shared" si="14"/>
        <v>0</v>
      </c>
      <c r="H107" s="46"/>
      <c r="I107" s="46"/>
      <c r="J107" s="59">
        <f t="shared" si="15"/>
        <v>0</v>
      </c>
      <c r="K107" s="46">
        <v>4</v>
      </c>
      <c r="L107" s="43">
        <v>560</v>
      </c>
      <c r="M107" s="59">
        <f t="shared" si="16"/>
        <v>140</v>
      </c>
      <c r="N107" s="43"/>
      <c r="O107" s="43">
        <v>2165</v>
      </c>
      <c r="P107" s="59">
        <f t="shared" si="17"/>
        <v>541.25</v>
      </c>
      <c r="Q107" s="58">
        <v>25</v>
      </c>
      <c r="R107" s="58">
        <v>2855</v>
      </c>
      <c r="S107" s="59">
        <f t="shared" si="18"/>
        <v>713.75</v>
      </c>
      <c r="T107" s="58">
        <v>18</v>
      </c>
      <c r="U107" s="103">
        <v>1900</v>
      </c>
      <c r="V107" s="59">
        <f t="shared" si="19"/>
        <v>475</v>
      </c>
      <c r="W107" s="103">
        <v>35</v>
      </c>
      <c r="X107" s="103">
        <v>2650</v>
      </c>
      <c r="Y107" s="59">
        <f t="shared" si="20"/>
        <v>662.5</v>
      </c>
      <c r="Z107" s="103">
        <v>37</v>
      </c>
      <c r="AA107" s="103">
        <v>3870</v>
      </c>
      <c r="AB107" s="59">
        <f t="shared" si="21"/>
        <v>967.5</v>
      </c>
      <c r="AC107" s="58">
        <v>22</v>
      </c>
      <c r="AD107" s="103">
        <v>2120</v>
      </c>
      <c r="AE107" s="59">
        <f t="shared" si="22"/>
        <v>530</v>
      </c>
      <c r="AF107" s="103">
        <v>34</v>
      </c>
      <c r="AG107" s="103">
        <v>3015</v>
      </c>
      <c r="AH107" s="220">
        <f t="shared" si="23"/>
        <v>753.75</v>
      </c>
      <c r="AI107" s="103">
        <v>10</v>
      </c>
      <c r="AJ107" s="103">
        <v>615</v>
      </c>
      <c r="AK107" s="220">
        <f t="shared" si="24"/>
        <v>153.75</v>
      </c>
      <c r="AL107" s="103">
        <v>19</v>
      </c>
      <c r="AM107" s="103">
        <v>1805</v>
      </c>
      <c r="AN107" s="220">
        <f t="shared" si="25"/>
        <v>451.25</v>
      </c>
      <c r="AO107" s="275">
        <v>20</v>
      </c>
      <c r="AP107" s="275">
        <v>1960</v>
      </c>
      <c r="AQ107" s="220">
        <f t="shared" si="26"/>
        <v>490</v>
      </c>
      <c r="AR107" s="226">
        <v>27</v>
      </c>
      <c r="AS107" s="226">
        <v>1670</v>
      </c>
      <c r="AT107" s="220">
        <f t="shared" si="27"/>
        <v>417.5</v>
      </c>
    </row>
    <row r="108" spans="1:46">
      <c r="A108" s="135"/>
      <c r="B108" s="42" t="s">
        <v>489</v>
      </c>
      <c r="C108" s="342" t="s">
        <v>490</v>
      </c>
      <c r="D108" s="462" t="s">
        <v>5</v>
      </c>
      <c r="E108" s="43"/>
      <c r="F108" s="43"/>
      <c r="G108" s="59">
        <f t="shared" si="14"/>
        <v>0</v>
      </c>
      <c r="H108" s="46"/>
      <c r="I108" s="46"/>
      <c r="J108" s="59">
        <f t="shared" si="15"/>
        <v>0</v>
      </c>
      <c r="K108" s="46">
        <v>25</v>
      </c>
      <c r="L108" s="43">
        <v>2730</v>
      </c>
      <c r="M108" s="59">
        <f t="shared" si="16"/>
        <v>682.5</v>
      </c>
      <c r="N108" s="43"/>
      <c r="O108" s="43">
        <v>8710</v>
      </c>
      <c r="P108" s="59">
        <f t="shared" si="17"/>
        <v>2177.5</v>
      </c>
      <c r="Q108" s="58">
        <v>146</v>
      </c>
      <c r="R108" s="58">
        <v>16030</v>
      </c>
      <c r="S108" s="59">
        <f t="shared" si="18"/>
        <v>4007.5</v>
      </c>
      <c r="T108" s="58">
        <v>87</v>
      </c>
      <c r="U108" s="103">
        <v>13280</v>
      </c>
      <c r="V108" s="59">
        <f t="shared" si="19"/>
        <v>3320</v>
      </c>
      <c r="W108" s="103">
        <v>47</v>
      </c>
      <c r="X108" s="103">
        <v>17580</v>
      </c>
      <c r="Y108" s="59">
        <f t="shared" si="20"/>
        <v>4395</v>
      </c>
      <c r="Z108" s="103">
        <v>193</v>
      </c>
      <c r="AA108" s="103">
        <v>17820</v>
      </c>
      <c r="AB108" s="59">
        <f t="shared" si="21"/>
        <v>4455</v>
      </c>
      <c r="AC108" s="58">
        <v>270</v>
      </c>
      <c r="AD108" s="103">
        <v>25660</v>
      </c>
      <c r="AE108" s="59">
        <f t="shared" si="22"/>
        <v>6415</v>
      </c>
      <c r="AF108" s="103">
        <v>178</v>
      </c>
      <c r="AG108" s="103">
        <v>17160</v>
      </c>
      <c r="AH108" s="220">
        <f t="shared" si="23"/>
        <v>4290</v>
      </c>
      <c r="AI108" s="103">
        <v>235</v>
      </c>
      <c r="AJ108" s="103">
        <v>21685</v>
      </c>
      <c r="AK108" s="220">
        <f t="shared" si="24"/>
        <v>5421.25</v>
      </c>
      <c r="AL108" s="103">
        <v>259</v>
      </c>
      <c r="AM108" s="103">
        <v>27545</v>
      </c>
      <c r="AN108" s="220">
        <f t="shared" si="25"/>
        <v>6886.25</v>
      </c>
      <c r="AO108" s="275">
        <v>286</v>
      </c>
      <c r="AP108" s="275">
        <v>31480</v>
      </c>
      <c r="AQ108" s="220">
        <f t="shared" si="26"/>
        <v>7870</v>
      </c>
      <c r="AR108" s="226">
        <v>253</v>
      </c>
      <c r="AS108" s="226">
        <v>26485</v>
      </c>
      <c r="AT108" s="220">
        <f t="shared" si="27"/>
        <v>6621.25</v>
      </c>
    </row>
    <row r="109" spans="1:46">
      <c r="A109" s="135"/>
      <c r="B109" s="42" t="s">
        <v>491</v>
      </c>
      <c r="C109" s="342" t="s">
        <v>492</v>
      </c>
      <c r="D109" s="462" t="s">
        <v>36</v>
      </c>
      <c r="E109" s="43"/>
      <c r="F109" s="43"/>
      <c r="G109" s="59">
        <f t="shared" si="14"/>
        <v>0</v>
      </c>
      <c r="H109" s="46"/>
      <c r="I109" s="46"/>
      <c r="J109" s="59">
        <f t="shared" si="15"/>
        <v>0</v>
      </c>
      <c r="K109" s="46">
        <v>2</v>
      </c>
      <c r="L109" s="43">
        <v>205</v>
      </c>
      <c r="M109" s="59">
        <f t="shared" si="16"/>
        <v>51.25</v>
      </c>
      <c r="N109" s="43"/>
      <c r="O109" s="43"/>
      <c r="P109" s="59">
        <f t="shared" si="17"/>
        <v>0</v>
      </c>
      <c r="Q109" s="58">
        <v>1</v>
      </c>
      <c r="R109" s="58">
        <v>190</v>
      </c>
      <c r="S109" s="59">
        <f t="shared" si="18"/>
        <v>47.5</v>
      </c>
      <c r="T109" s="58">
        <v>0</v>
      </c>
      <c r="U109" s="103">
        <v>0</v>
      </c>
      <c r="V109" s="59">
        <f t="shared" si="19"/>
        <v>0</v>
      </c>
      <c r="W109" s="103">
        <v>0</v>
      </c>
      <c r="X109" s="103">
        <v>0</v>
      </c>
      <c r="Y109" s="59">
        <f t="shared" si="20"/>
        <v>0</v>
      </c>
      <c r="Z109" s="103">
        <v>1</v>
      </c>
      <c r="AA109" s="103">
        <v>190</v>
      </c>
      <c r="AB109" s="59">
        <f t="shared" si="21"/>
        <v>47.5</v>
      </c>
      <c r="AC109" s="58">
        <v>2</v>
      </c>
      <c r="AD109" s="103">
        <v>105</v>
      </c>
      <c r="AE109" s="59">
        <f t="shared" si="22"/>
        <v>26.25</v>
      </c>
      <c r="AF109" s="103">
        <v>0</v>
      </c>
      <c r="AG109" s="103">
        <v>0</v>
      </c>
      <c r="AH109" s="220">
        <f t="shared" si="23"/>
        <v>0</v>
      </c>
      <c r="AI109" s="103">
        <v>0</v>
      </c>
      <c r="AJ109" s="103">
        <v>0</v>
      </c>
      <c r="AK109" s="220">
        <f t="shared" si="24"/>
        <v>0</v>
      </c>
      <c r="AL109" s="103">
        <v>0</v>
      </c>
      <c r="AM109" s="103">
        <v>0</v>
      </c>
      <c r="AN109" s="220">
        <f t="shared" si="25"/>
        <v>0</v>
      </c>
      <c r="AO109" s="275">
        <v>0</v>
      </c>
      <c r="AP109" s="275">
        <v>0</v>
      </c>
      <c r="AQ109" s="220">
        <f t="shared" si="26"/>
        <v>0</v>
      </c>
      <c r="AR109" s="226">
        <v>0</v>
      </c>
      <c r="AS109" s="226">
        <v>0</v>
      </c>
      <c r="AT109" s="220">
        <f t="shared" si="27"/>
        <v>0</v>
      </c>
    </row>
    <row r="110" spans="1:46">
      <c r="A110" s="135"/>
      <c r="B110" s="42" t="s">
        <v>493</v>
      </c>
      <c r="C110" s="342" t="s">
        <v>494</v>
      </c>
      <c r="D110" s="462" t="s">
        <v>43</v>
      </c>
      <c r="E110" s="43"/>
      <c r="F110" s="43"/>
      <c r="G110" s="59">
        <f t="shared" si="14"/>
        <v>0</v>
      </c>
      <c r="H110" s="46">
        <v>14</v>
      </c>
      <c r="I110" s="46">
        <v>1165</v>
      </c>
      <c r="J110" s="59">
        <f t="shared" si="15"/>
        <v>291.25</v>
      </c>
      <c r="K110" s="46">
        <v>20</v>
      </c>
      <c r="L110" s="43">
        <v>2050</v>
      </c>
      <c r="M110" s="59">
        <f t="shared" si="16"/>
        <v>512.5</v>
      </c>
      <c r="N110" s="43"/>
      <c r="O110" s="43">
        <v>6180</v>
      </c>
      <c r="P110" s="59">
        <f t="shared" si="17"/>
        <v>1545</v>
      </c>
      <c r="Q110" s="58">
        <v>86</v>
      </c>
      <c r="R110" s="58">
        <v>6835</v>
      </c>
      <c r="S110" s="59">
        <f t="shared" si="18"/>
        <v>1708.75</v>
      </c>
      <c r="T110" s="58">
        <v>65</v>
      </c>
      <c r="U110" s="103">
        <v>5420</v>
      </c>
      <c r="V110" s="59">
        <f t="shared" si="19"/>
        <v>1355</v>
      </c>
      <c r="W110" s="103">
        <v>50</v>
      </c>
      <c r="X110" s="103">
        <v>4110</v>
      </c>
      <c r="Y110" s="59">
        <f t="shared" si="20"/>
        <v>1027.5</v>
      </c>
      <c r="Z110" s="103">
        <v>45</v>
      </c>
      <c r="AA110" s="103">
        <v>3300</v>
      </c>
      <c r="AB110" s="59">
        <f t="shared" si="21"/>
        <v>825</v>
      </c>
      <c r="AC110" s="58">
        <v>27</v>
      </c>
      <c r="AD110" s="103">
        <v>2410</v>
      </c>
      <c r="AE110" s="59">
        <f t="shared" si="22"/>
        <v>602.5</v>
      </c>
      <c r="AF110" s="103">
        <v>39</v>
      </c>
      <c r="AG110" s="103">
        <v>3120</v>
      </c>
      <c r="AH110" s="220">
        <f t="shared" si="23"/>
        <v>780</v>
      </c>
      <c r="AI110" s="103">
        <v>48</v>
      </c>
      <c r="AJ110" s="103">
        <v>4025</v>
      </c>
      <c r="AK110" s="220">
        <f t="shared" si="24"/>
        <v>1006.25</v>
      </c>
      <c r="AL110" s="103">
        <v>74</v>
      </c>
      <c r="AM110" s="103">
        <v>6550</v>
      </c>
      <c r="AN110" s="220">
        <f t="shared" si="25"/>
        <v>1637.5</v>
      </c>
      <c r="AO110" s="275">
        <v>66</v>
      </c>
      <c r="AP110" s="275">
        <v>5360</v>
      </c>
      <c r="AQ110" s="220">
        <f t="shared" si="26"/>
        <v>1340</v>
      </c>
      <c r="AR110" s="226">
        <v>52</v>
      </c>
      <c r="AS110" s="226">
        <v>3230</v>
      </c>
      <c r="AT110" s="220">
        <f t="shared" si="27"/>
        <v>807.5</v>
      </c>
    </row>
    <row r="111" spans="1:46">
      <c r="A111" s="135"/>
      <c r="B111" s="42" t="s">
        <v>495</v>
      </c>
      <c r="C111" s="342" t="s">
        <v>3180</v>
      </c>
      <c r="D111" s="462" t="s">
        <v>5</v>
      </c>
      <c r="E111" s="43"/>
      <c r="F111" s="43"/>
      <c r="G111" s="59">
        <f t="shared" si="14"/>
        <v>0</v>
      </c>
      <c r="H111" s="46"/>
      <c r="I111" s="46"/>
      <c r="J111" s="59">
        <f t="shared" si="15"/>
        <v>0</v>
      </c>
      <c r="K111" s="46">
        <v>6</v>
      </c>
      <c r="L111" s="43">
        <v>490</v>
      </c>
      <c r="M111" s="59">
        <f t="shared" si="16"/>
        <v>122.5</v>
      </c>
      <c r="N111" s="43"/>
      <c r="O111" s="43">
        <v>5265</v>
      </c>
      <c r="P111" s="59">
        <f t="shared" si="17"/>
        <v>1316.25</v>
      </c>
      <c r="Q111" s="58">
        <v>46</v>
      </c>
      <c r="R111" s="58">
        <v>5255</v>
      </c>
      <c r="S111" s="59">
        <f t="shared" si="18"/>
        <v>1313.75</v>
      </c>
      <c r="T111" s="58">
        <v>0</v>
      </c>
      <c r="U111" s="103">
        <v>0</v>
      </c>
      <c r="V111" s="59">
        <f t="shared" si="19"/>
        <v>0</v>
      </c>
      <c r="W111" s="103">
        <v>0</v>
      </c>
      <c r="X111" s="103">
        <v>0</v>
      </c>
      <c r="Y111" s="59">
        <f t="shared" si="20"/>
        <v>0</v>
      </c>
      <c r="Z111" s="103">
        <v>0</v>
      </c>
      <c r="AA111" s="103">
        <v>0</v>
      </c>
      <c r="AB111" s="59">
        <f t="shared" si="21"/>
        <v>0</v>
      </c>
      <c r="AC111" s="58">
        <v>0</v>
      </c>
      <c r="AD111" s="103">
        <v>0</v>
      </c>
      <c r="AE111" s="59">
        <f t="shared" si="22"/>
        <v>0</v>
      </c>
      <c r="AF111" s="103">
        <v>0</v>
      </c>
      <c r="AG111" s="103">
        <v>0</v>
      </c>
      <c r="AH111" s="220">
        <f t="shared" si="23"/>
        <v>0</v>
      </c>
      <c r="AI111" s="103">
        <v>0</v>
      </c>
      <c r="AJ111" s="103">
        <v>0</v>
      </c>
      <c r="AK111" s="220">
        <f t="shared" si="24"/>
        <v>0</v>
      </c>
      <c r="AL111" s="103">
        <v>0</v>
      </c>
      <c r="AM111" s="103">
        <v>0</v>
      </c>
      <c r="AN111" s="220">
        <f t="shared" si="25"/>
        <v>0</v>
      </c>
      <c r="AO111" s="275">
        <v>0</v>
      </c>
      <c r="AP111" s="275">
        <v>0</v>
      </c>
      <c r="AQ111" s="220">
        <f t="shared" si="26"/>
        <v>0</v>
      </c>
      <c r="AR111" s="226">
        <v>0</v>
      </c>
      <c r="AS111" s="226">
        <v>0</v>
      </c>
      <c r="AT111" s="220">
        <f t="shared" si="27"/>
        <v>0</v>
      </c>
    </row>
    <row r="112" spans="1:46">
      <c r="A112" s="135"/>
      <c r="B112" s="42" t="s">
        <v>497</v>
      </c>
      <c r="C112" s="342" t="s">
        <v>498</v>
      </c>
      <c r="D112" s="462" t="s">
        <v>259</v>
      </c>
      <c r="E112" s="43"/>
      <c r="F112" s="43"/>
      <c r="G112" s="59">
        <f t="shared" si="14"/>
        <v>0</v>
      </c>
      <c r="H112" s="46"/>
      <c r="I112" s="46"/>
      <c r="J112" s="59">
        <f t="shared" si="15"/>
        <v>0</v>
      </c>
      <c r="K112" s="46">
        <v>2</v>
      </c>
      <c r="L112" s="43">
        <v>205</v>
      </c>
      <c r="M112" s="59">
        <f t="shared" si="16"/>
        <v>51.25</v>
      </c>
      <c r="N112" s="43"/>
      <c r="O112" s="43">
        <v>805</v>
      </c>
      <c r="P112" s="59">
        <f t="shared" si="17"/>
        <v>201.25</v>
      </c>
      <c r="Q112" s="58">
        <v>29</v>
      </c>
      <c r="R112" s="58">
        <v>3165</v>
      </c>
      <c r="S112" s="59">
        <f t="shared" si="18"/>
        <v>791.25</v>
      </c>
      <c r="T112" s="58">
        <v>73</v>
      </c>
      <c r="U112" s="103">
        <v>8050</v>
      </c>
      <c r="V112" s="59">
        <f t="shared" si="19"/>
        <v>2012.5</v>
      </c>
      <c r="W112" s="103">
        <v>71</v>
      </c>
      <c r="X112" s="103">
        <v>7055</v>
      </c>
      <c r="Y112" s="59">
        <f t="shared" si="20"/>
        <v>1763.75</v>
      </c>
      <c r="Z112" s="103">
        <v>61</v>
      </c>
      <c r="AA112" s="103">
        <v>6870</v>
      </c>
      <c r="AB112" s="59">
        <f t="shared" si="21"/>
        <v>1717.5</v>
      </c>
      <c r="AC112" s="58">
        <v>77</v>
      </c>
      <c r="AD112" s="103">
        <v>6990</v>
      </c>
      <c r="AE112" s="59">
        <f t="shared" si="22"/>
        <v>1747.5</v>
      </c>
      <c r="AF112" s="103">
        <v>80</v>
      </c>
      <c r="AG112" s="103">
        <v>9350</v>
      </c>
      <c r="AH112" s="220">
        <f t="shared" si="23"/>
        <v>2337.5</v>
      </c>
      <c r="AI112" s="103">
        <v>77</v>
      </c>
      <c r="AJ112" s="103">
        <v>8320</v>
      </c>
      <c r="AK112" s="220">
        <f t="shared" si="24"/>
        <v>2080</v>
      </c>
      <c r="AL112" s="103">
        <v>122</v>
      </c>
      <c r="AM112" s="103">
        <v>12300</v>
      </c>
      <c r="AN112" s="220">
        <f t="shared" si="25"/>
        <v>3075</v>
      </c>
      <c r="AO112" s="275">
        <v>120</v>
      </c>
      <c r="AP112" s="275">
        <v>12965</v>
      </c>
      <c r="AQ112" s="220">
        <f t="shared" si="26"/>
        <v>3241.25</v>
      </c>
      <c r="AR112" s="226">
        <v>119</v>
      </c>
      <c r="AS112" s="226">
        <v>10520</v>
      </c>
      <c r="AT112" s="220">
        <f t="shared" si="27"/>
        <v>2630</v>
      </c>
    </row>
    <row r="113" spans="1:46">
      <c r="A113" s="135"/>
      <c r="B113" s="42" t="s">
        <v>499</v>
      </c>
      <c r="C113" s="342" t="s">
        <v>3180</v>
      </c>
      <c r="D113" s="462" t="s">
        <v>501</v>
      </c>
      <c r="E113" s="43"/>
      <c r="F113" s="43"/>
      <c r="G113" s="59">
        <f t="shared" si="14"/>
        <v>0</v>
      </c>
      <c r="H113" s="46">
        <v>3</v>
      </c>
      <c r="I113" s="46">
        <v>385</v>
      </c>
      <c r="J113" s="59">
        <f t="shared" si="15"/>
        <v>96.25</v>
      </c>
      <c r="K113" s="46">
        <v>14</v>
      </c>
      <c r="L113" s="43">
        <v>1255</v>
      </c>
      <c r="M113" s="59">
        <f t="shared" si="16"/>
        <v>313.75</v>
      </c>
      <c r="N113" s="43"/>
      <c r="O113" s="43">
        <v>1550</v>
      </c>
      <c r="P113" s="59">
        <f t="shared" si="17"/>
        <v>387.5</v>
      </c>
      <c r="Q113" s="58">
        <v>6</v>
      </c>
      <c r="R113" s="58">
        <v>530</v>
      </c>
      <c r="S113" s="59">
        <f t="shared" si="18"/>
        <v>132.5</v>
      </c>
      <c r="T113" s="58">
        <v>21</v>
      </c>
      <c r="U113" s="103">
        <v>1700</v>
      </c>
      <c r="V113" s="59">
        <f t="shared" si="19"/>
        <v>425</v>
      </c>
      <c r="W113" s="103">
        <v>12</v>
      </c>
      <c r="X113" s="103">
        <v>1050</v>
      </c>
      <c r="Y113" s="59">
        <f t="shared" si="20"/>
        <v>262.5</v>
      </c>
      <c r="Z113" s="103">
        <v>11</v>
      </c>
      <c r="AA113" s="103">
        <v>1025</v>
      </c>
      <c r="AB113" s="59">
        <f t="shared" si="21"/>
        <v>256.25</v>
      </c>
      <c r="AC113" s="58">
        <v>12</v>
      </c>
      <c r="AD113" s="103">
        <v>955</v>
      </c>
      <c r="AE113" s="59">
        <f t="shared" si="22"/>
        <v>238.75</v>
      </c>
      <c r="AF113" s="103">
        <v>1</v>
      </c>
      <c r="AG113" s="103">
        <v>150</v>
      </c>
      <c r="AH113" s="220">
        <f t="shared" si="23"/>
        <v>37.5</v>
      </c>
      <c r="AI113" s="103">
        <v>0</v>
      </c>
      <c r="AJ113" s="103">
        <v>0</v>
      </c>
      <c r="AK113" s="220">
        <f t="shared" si="24"/>
        <v>0</v>
      </c>
      <c r="AL113" s="103">
        <v>0</v>
      </c>
      <c r="AM113" s="103">
        <v>0</v>
      </c>
      <c r="AN113" s="220">
        <f t="shared" si="25"/>
        <v>0</v>
      </c>
      <c r="AO113" s="275">
        <v>0</v>
      </c>
      <c r="AP113" s="275">
        <v>0</v>
      </c>
      <c r="AQ113" s="220">
        <f t="shared" si="26"/>
        <v>0</v>
      </c>
      <c r="AR113" s="226">
        <v>0</v>
      </c>
      <c r="AS113" s="226">
        <v>0</v>
      </c>
      <c r="AT113" s="220">
        <f t="shared" si="27"/>
        <v>0</v>
      </c>
    </row>
    <row r="114" spans="1:46">
      <c r="A114" s="135"/>
      <c r="B114" s="42" t="s">
        <v>502</v>
      </c>
      <c r="C114" s="342" t="s">
        <v>503</v>
      </c>
      <c r="D114" s="462" t="s">
        <v>372</v>
      </c>
      <c r="E114" s="43"/>
      <c r="F114" s="43"/>
      <c r="G114" s="59">
        <f t="shared" si="14"/>
        <v>0</v>
      </c>
      <c r="H114" s="46">
        <v>11</v>
      </c>
      <c r="I114" s="46">
        <v>1255</v>
      </c>
      <c r="J114" s="59">
        <f t="shared" si="15"/>
        <v>313.75</v>
      </c>
      <c r="K114" s="46">
        <v>1</v>
      </c>
      <c r="L114" s="43">
        <v>150</v>
      </c>
      <c r="M114" s="59">
        <f t="shared" si="16"/>
        <v>37.5</v>
      </c>
      <c r="N114" s="43"/>
      <c r="O114" s="43">
        <v>870</v>
      </c>
      <c r="P114" s="59">
        <f t="shared" si="17"/>
        <v>217.5</v>
      </c>
      <c r="Q114" s="58">
        <v>2</v>
      </c>
      <c r="R114" s="58">
        <v>160</v>
      </c>
      <c r="S114" s="59">
        <f t="shared" si="18"/>
        <v>40</v>
      </c>
      <c r="T114" s="58">
        <v>3</v>
      </c>
      <c r="U114" s="103">
        <v>310</v>
      </c>
      <c r="V114" s="59">
        <f t="shared" si="19"/>
        <v>77.5</v>
      </c>
      <c r="W114" s="103">
        <v>0</v>
      </c>
      <c r="X114" s="103">
        <v>250</v>
      </c>
      <c r="Y114" s="59">
        <f t="shared" si="20"/>
        <v>62.5</v>
      </c>
      <c r="Z114" s="103">
        <v>2</v>
      </c>
      <c r="AA114" s="103">
        <v>90</v>
      </c>
      <c r="AB114" s="59">
        <f t="shared" si="21"/>
        <v>22.5</v>
      </c>
      <c r="AC114" s="58">
        <v>1</v>
      </c>
      <c r="AD114" s="103">
        <v>60</v>
      </c>
      <c r="AE114" s="59">
        <f t="shared" si="22"/>
        <v>15</v>
      </c>
      <c r="AF114" s="103">
        <v>2</v>
      </c>
      <c r="AG114" s="103">
        <v>160</v>
      </c>
      <c r="AH114" s="220">
        <f t="shared" si="23"/>
        <v>40</v>
      </c>
      <c r="AI114" s="103">
        <v>8</v>
      </c>
      <c r="AJ114" s="103">
        <v>870</v>
      </c>
      <c r="AK114" s="220">
        <f t="shared" si="24"/>
        <v>217.5</v>
      </c>
      <c r="AL114" s="103">
        <v>2</v>
      </c>
      <c r="AM114" s="103">
        <v>210</v>
      </c>
      <c r="AN114" s="220">
        <f t="shared" si="25"/>
        <v>52.5</v>
      </c>
      <c r="AO114" s="275">
        <v>3</v>
      </c>
      <c r="AP114" s="275">
        <v>250</v>
      </c>
      <c r="AQ114" s="220">
        <f t="shared" si="26"/>
        <v>62.5</v>
      </c>
      <c r="AR114" s="226">
        <v>0</v>
      </c>
      <c r="AS114" s="226">
        <v>0</v>
      </c>
      <c r="AT114" s="220">
        <f t="shared" si="27"/>
        <v>0</v>
      </c>
    </row>
    <row r="115" spans="1:46">
      <c r="A115" s="135"/>
      <c r="B115" s="42" t="s">
        <v>504</v>
      </c>
      <c r="C115" s="342" t="s">
        <v>3180</v>
      </c>
      <c r="D115" s="462" t="s">
        <v>3</v>
      </c>
      <c r="E115" s="43"/>
      <c r="F115" s="43"/>
      <c r="G115" s="59">
        <f t="shared" si="14"/>
        <v>0</v>
      </c>
      <c r="H115" s="46"/>
      <c r="I115" s="46"/>
      <c r="J115" s="59">
        <f t="shared" si="15"/>
        <v>0</v>
      </c>
      <c r="K115" s="46">
        <v>1</v>
      </c>
      <c r="L115" s="43">
        <v>60</v>
      </c>
      <c r="M115" s="59">
        <f t="shared" si="16"/>
        <v>15</v>
      </c>
      <c r="N115" s="43"/>
      <c r="O115" s="43">
        <v>220</v>
      </c>
      <c r="P115" s="59">
        <f t="shared" si="17"/>
        <v>55</v>
      </c>
      <c r="Q115" s="58">
        <v>9</v>
      </c>
      <c r="R115" s="58">
        <v>1065</v>
      </c>
      <c r="S115" s="59">
        <f t="shared" si="18"/>
        <v>266.25</v>
      </c>
      <c r="T115" s="58">
        <v>7</v>
      </c>
      <c r="U115" s="103">
        <v>500</v>
      </c>
      <c r="V115" s="59">
        <f t="shared" si="19"/>
        <v>125</v>
      </c>
      <c r="W115" s="103">
        <v>10</v>
      </c>
      <c r="X115" s="103">
        <v>1100</v>
      </c>
      <c r="Y115" s="59">
        <f t="shared" si="20"/>
        <v>275</v>
      </c>
      <c r="Z115" s="103">
        <v>10</v>
      </c>
      <c r="AA115" s="103">
        <v>1090</v>
      </c>
      <c r="AB115" s="59">
        <f t="shared" si="21"/>
        <v>272.5</v>
      </c>
      <c r="AC115" s="58">
        <v>11</v>
      </c>
      <c r="AD115" s="103">
        <v>1035</v>
      </c>
      <c r="AE115" s="59">
        <f t="shared" si="22"/>
        <v>258.75</v>
      </c>
      <c r="AF115" s="103">
        <v>10</v>
      </c>
      <c r="AG115" s="103">
        <v>1195</v>
      </c>
      <c r="AH115" s="220">
        <f t="shared" si="23"/>
        <v>298.75</v>
      </c>
      <c r="AI115" s="103">
        <v>13</v>
      </c>
      <c r="AJ115" s="103">
        <v>1300</v>
      </c>
      <c r="AK115" s="220">
        <f t="shared" si="24"/>
        <v>325</v>
      </c>
      <c r="AL115" s="103">
        <v>6</v>
      </c>
      <c r="AM115" s="103">
        <v>565</v>
      </c>
      <c r="AN115" s="220">
        <f t="shared" si="25"/>
        <v>141.25</v>
      </c>
      <c r="AO115" s="275">
        <v>1</v>
      </c>
      <c r="AP115" s="275">
        <v>45</v>
      </c>
      <c r="AQ115" s="220">
        <f t="shared" si="26"/>
        <v>11.25</v>
      </c>
      <c r="AR115" s="226">
        <v>0</v>
      </c>
      <c r="AS115" s="226">
        <v>0</v>
      </c>
      <c r="AT115" s="220">
        <f t="shared" si="27"/>
        <v>0</v>
      </c>
    </row>
    <row r="116" spans="1:46">
      <c r="A116" s="135"/>
      <c r="B116" s="42" t="s">
        <v>506</v>
      </c>
      <c r="C116" s="342" t="s">
        <v>507</v>
      </c>
      <c r="D116" s="462" t="s">
        <v>5</v>
      </c>
      <c r="E116" s="43"/>
      <c r="F116" s="43"/>
      <c r="G116" s="59">
        <f t="shared" si="14"/>
        <v>0</v>
      </c>
      <c r="H116" s="46"/>
      <c r="I116" s="46"/>
      <c r="J116" s="59">
        <f t="shared" si="15"/>
        <v>0</v>
      </c>
      <c r="K116" s="46">
        <v>32</v>
      </c>
      <c r="L116" s="43">
        <v>3955</v>
      </c>
      <c r="M116" s="59">
        <f t="shared" si="16"/>
        <v>988.75</v>
      </c>
      <c r="N116" s="43"/>
      <c r="O116" s="43">
        <v>5135</v>
      </c>
      <c r="P116" s="59">
        <f t="shared" si="17"/>
        <v>1283.75</v>
      </c>
      <c r="Q116" s="58">
        <v>91</v>
      </c>
      <c r="R116" s="58">
        <v>10950</v>
      </c>
      <c r="S116" s="59">
        <f t="shared" si="18"/>
        <v>2737.5</v>
      </c>
      <c r="T116" s="58">
        <v>123</v>
      </c>
      <c r="U116" s="103">
        <v>17195</v>
      </c>
      <c r="V116" s="59">
        <f t="shared" si="19"/>
        <v>4298.75</v>
      </c>
      <c r="W116" s="103">
        <v>107</v>
      </c>
      <c r="X116" s="103">
        <v>11980</v>
      </c>
      <c r="Y116" s="59">
        <f t="shared" si="20"/>
        <v>2995</v>
      </c>
      <c r="Z116" s="103">
        <v>130</v>
      </c>
      <c r="AA116" s="103">
        <v>15230</v>
      </c>
      <c r="AB116" s="59">
        <f t="shared" si="21"/>
        <v>3807.5</v>
      </c>
      <c r="AC116" s="58">
        <v>159</v>
      </c>
      <c r="AD116" s="103">
        <v>17435</v>
      </c>
      <c r="AE116" s="59">
        <f t="shared" si="22"/>
        <v>4358.75</v>
      </c>
      <c r="AF116" s="103">
        <v>125</v>
      </c>
      <c r="AG116" s="103">
        <v>12105</v>
      </c>
      <c r="AH116" s="220">
        <f t="shared" si="23"/>
        <v>3026.25</v>
      </c>
      <c r="AI116" s="103">
        <v>112</v>
      </c>
      <c r="AJ116" s="103">
        <v>12540</v>
      </c>
      <c r="AK116" s="220">
        <f t="shared" si="24"/>
        <v>3135</v>
      </c>
      <c r="AL116" s="103">
        <v>138</v>
      </c>
      <c r="AM116" s="103">
        <v>16605</v>
      </c>
      <c r="AN116" s="220">
        <f t="shared" si="25"/>
        <v>4151.25</v>
      </c>
      <c r="AO116" s="275">
        <v>172</v>
      </c>
      <c r="AP116" s="275">
        <v>18815</v>
      </c>
      <c r="AQ116" s="220">
        <f t="shared" si="26"/>
        <v>4703.75</v>
      </c>
      <c r="AR116" s="226">
        <v>93</v>
      </c>
      <c r="AS116" s="226">
        <v>12500</v>
      </c>
      <c r="AT116" s="220">
        <f t="shared" si="27"/>
        <v>3125</v>
      </c>
    </row>
    <row r="117" spans="1:46">
      <c r="A117" s="135"/>
      <c r="B117" s="42" t="s">
        <v>508</v>
      </c>
      <c r="C117" s="342" t="s">
        <v>3180</v>
      </c>
      <c r="D117" s="462" t="s">
        <v>23</v>
      </c>
      <c r="E117" s="43"/>
      <c r="F117" s="43"/>
      <c r="G117" s="59">
        <f t="shared" si="14"/>
        <v>0</v>
      </c>
      <c r="H117" s="46"/>
      <c r="I117" s="46"/>
      <c r="J117" s="59">
        <f t="shared" si="15"/>
        <v>0</v>
      </c>
      <c r="K117" s="46">
        <v>64</v>
      </c>
      <c r="L117" s="43">
        <v>6490</v>
      </c>
      <c r="M117" s="59">
        <f t="shared" si="16"/>
        <v>1622.5</v>
      </c>
      <c r="N117" s="43"/>
      <c r="O117" s="43">
        <v>19310</v>
      </c>
      <c r="P117" s="59">
        <f t="shared" si="17"/>
        <v>4827.5</v>
      </c>
      <c r="Q117" s="58">
        <v>221</v>
      </c>
      <c r="R117" s="58">
        <v>25845</v>
      </c>
      <c r="S117" s="59">
        <f t="shared" si="18"/>
        <v>6461.25</v>
      </c>
      <c r="T117" s="58">
        <v>705</v>
      </c>
      <c r="U117" s="103">
        <v>57605</v>
      </c>
      <c r="V117" s="59">
        <f t="shared" si="19"/>
        <v>14401.25</v>
      </c>
      <c r="W117" s="103">
        <v>609</v>
      </c>
      <c r="X117" s="103">
        <v>47155</v>
      </c>
      <c r="Y117" s="59">
        <f t="shared" si="20"/>
        <v>11788.75</v>
      </c>
      <c r="Z117" s="103">
        <v>287</v>
      </c>
      <c r="AA117" s="103">
        <v>30875</v>
      </c>
      <c r="AB117" s="59">
        <f t="shared" si="21"/>
        <v>7718.75</v>
      </c>
      <c r="AC117" s="58">
        <v>414</v>
      </c>
      <c r="AD117" s="103">
        <v>35405</v>
      </c>
      <c r="AE117" s="59">
        <f t="shared" si="22"/>
        <v>8851.25</v>
      </c>
      <c r="AF117" s="103">
        <v>341</v>
      </c>
      <c r="AG117" s="103">
        <v>37810</v>
      </c>
      <c r="AH117" s="220">
        <f t="shared" si="23"/>
        <v>9452.5</v>
      </c>
      <c r="AI117" s="103">
        <v>40</v>
      </c>
      <c r="AJ117" s="103">
        <v>4310</v>
      </c>
      <c r="AK117" s="220">
        <f t="shared" si="24"/>
        <v>1077.5</v>
      </c>
      <c r="AL117" s="103">
        <v>0</v>
      </c>
      <c r="AM117" s="103">
        <v>0</v>
      </c>
      <c r="AN117" s="220">
        <f t="shared" si="25"/>
        <v>0</v>
      </c>
      <c r="AO117" s="275">
        <v>0</v>
      </c>
      <c r="AP117" s="275">
        <v>0</v>
      </c>
      <c r="AQ117" s="220">
        <f t="shared" si="26"/>
        <v>0</v>
      </c>
      <c r="AR117" s="226">
        <v>0</v>
      </c>
      <c r="AS117" s="226">
        <v>0</v>
      </c>
      <c r="AT117" s="220">
        <f t="shared" si="27"/>
        <v>0</v>
      </c>
    </row>
    <row r="118" spans="1:46">
      <c r="A118" s="135"/>
      <c r="B118" s="42" t="s">
        <v>510</v>
      </c>
      <c r="C118" s="342" t="s">
        <v>511</v>
      </c>
      <c r="D118" s="462" t="s">
        <v>512</v>
      </c>
      <c r="E118" s="43"/>
      <c r="F118" s="43"/>
      <c r="G118" s="59">
        <f t="shared" si="14"/>
        <v>0</v>
      </c>
      <c r="H118" s="46">
        <v>15</v>
      </c>
      <c r="I118" s="46">
        <v>1230</v>
      </c>
      <c r="J118" s="59">
        <f t="shared" si="15"/>
        <v>307.5</v>
      </c>
      <c r="K118" s="46">
        <v>6</v>
      </c>
      <c r="L118" s="43">
        <v>685</v>
      </c>
      <c r="M118" s="59">
        <f t="shared" si="16"/>
        <v>171.25</v>
      </c>
      <c r="N118" s="43"/>
      <c r="O118" s="43">
        <v>540</v>
      </c>
      <c r="P118" s="59">
        <f t="shared" si="17"/>
        <v>135</v>
      </c>
      <c r="Q118" s="58">
        <v>23</v>
      </c>
      <c r="R118" s="58">
        <v>2075</v>
      </c>
      <c r="S118" s="59">
        <f t="shared" si="18"/>
        <v>518.75</v>
      </c>
      <c r="T118" s="58">
        <v>10</v>
      </c>
      <c r="U118" s="103">
        <v>785</v>
      </c>
      <c r="V118" s="59">
        <f t="shared" si="19"/>
        <v>196.25</v>
      </c>
      <c r="W118" s="103">
        <v>9</v>
      </c>
      <c r="X118" s="103">
        <v>535</v>
      </c>
      <c r="Y118" s="59">
        <f t="shared" si="20"/>
        <v>133.75</v>
      </c>
      <c r="Z118" s="103">
        <v>9</v>
      </c>
      <c r="AA118" s="103">
        <v>770</v>
      </c>
      <c r="AB118" s="59">
        <f t="shared" si="21"/>
        <v>192.5</v>
      </c>
      <c r="AC118" s="58">
        <v>11</v>
      </c>
      <c r="AD118" s="103">
        <v>1125</v>
      </c>
      <c r="AE118" s="59">
        <f t="shared" si="22"/>
        <v>281.25</v>
      </c>
      <c r="AF118" s="103">
        <v>20</v>
      </c>
      <c r="AG118" s="103">
        <v>1830</v>
      </c>
      <c r="AH118" s="220">
        <f t="shared" si="23"/>
        <v>457.5</v>
      </c>
      <c r="AI118" s="103">
        <v>7</v>
      </c>
      <c r="AJ118" s="103">
        <v>375</v>
      </c>
      <c r="AK118" s="220">
        <f t="shared" si="24"/>
        <v>93.75</v>
      </c>
      <c r="AL118" s="103">
        <v>20</v>
      </c>
      <c r="AM118" s="103">
        <v>1535</v>
      </c>
      <c r="AN118" s="220">
        <f t="shared" si="25"/>
        <v>383.75</v>
      </c>
      <c r="AO118" s="275">
        <v>9</v>
      </c>
      <c r="AP118" s="275">
        <v>610</v>
      </c>
      <c r="AQ118" s="220">
        <f t="shared" si="26"/>
        <v>152.5</v>
      </c>
      <c r="AR118" s="226">
        <v>12</v>
      </c>
      <c r="AS118" s="226">
        <v>1005</v>
      </c>
      <c r="AT118" s="220">
        <f t="shared" si="27"/>
        <v>251.25</v>
      </c>
    </row>
    <row r="119" spans="1:46">
      <c r="A119" s="135"/>
      <c r="B119" s="42" t="s">
        <v>513</v>
      </c>
      <c r="C119" s="342" t="s">
        <v>514</v>
      </c>
      <c r="D119" s="462" t="s">
        <v>515</v>
      </c>
      <c r="E119" s="43"/>
      <c r="F119" s="43"/>
      <c r="G119" s="59">
        <f t="shared" si="14"/>
        <v>0</v>
      </c>
      <c r="H119" s="46">
        <v>4</v>
      </c>
      <c r="I119" s="46">
        <v>195</v>
      </c>
      <c r="J119" s="59">
        <f t="shared" si="15"/>
        <v>48.75</v>
      </c>
      <c r="K119" s="46">
        <v>6</v>
      </c>
      <c r="L119" s="43">
        <v>440</v>
      </c>
      <c r="M119" s="59">
        <f t="shared" si="16"/>
        <v>110</v>
      </c>
      <c r="N119" s="43"/>
      <c r="O119" s="43">
        <v>735</v>
      </c>
      <c r="P119" s="59">
        <f t="shared" si="17"/>
        <v>183.75</v>
      </c>
      <c r="Q119" s="58">
        <v>9</v>
      </c>
      <c r="R119" s="58">
        <v>860</v>
      </c>
      <c r="S119" s="59">
        <f t="shared" si="18"/>
        <v>215</v>
      </c>
      <c r="T119" s="58">
        <v>15</v>
      </c>
      <c r="U119" s="103">
        <v>1305</v>
      </c>
      <c r="V119" s="59">
        <f t="shared" si="19"/>
        <v>326.25</v>
      </c>
      <c r="W119" s="103">
        <v>10</v>
      </c>
      <c r="X119" s="103">
        <v>595</v>
      </c>
      <c r="Y119" s="59">
        <f t="shared" si="20"/>
        <v>148.75</v>
      </c>
      <c r="Z119" s="103">
        <v>11</v>
      </c>
      <c r="AA119" s="103">
        <v>750</v>
      </c>
      <c r="AB119" s="59">
        <f t="shared" si="21"/>
        <v>187.5</v>
      </c>
      <c r="AC119" s="58">
        <v>4</v>
      </c>
      <c r="AD119" s="103">
        <v>265</v>
      </c>
      <c r="AE119" s="59">
        <f t="shared" si="22"/>
        <v>66.25</v>
      </c>
      <c r="AF119" s="103">
        <v>15</v>
      </c>
      <c r="AG119" s="103">
        <v>890</v>
      </c>
      <c r="AH119" s="220">
        <f t="shared" si="23"/>
        <v>222.5</v>
      </c>
      <c r="AI119" s="103">
        <v>16</v>
      </c>
      <c r="AJ119" s="103">
        <v>1210</v>
      </c>
      <c r="AK119" s="220">
        <f t="shared" si="24"/>
        <v>302.5</v>
      </c>
      <c r="AL119" s="103">
        <v>25</v>
      </c>
      <c r="AM119" s="103">
        <v>1900</v>
      </c>
      <c r="AN119" s="220">
        <f t="shared" si="25"/>
        <v>475</v>
      </c>
      <c r="AO119" s="275">
        <v>16</v>
      </c>
      <c r="AP119" s="275">
        <v>1470</v>
      </c>
      <c r="AQ119" s="220">
        <f t="shared" si="26"/>
        <v>367.5</v>
      </c>
      <c r="AR119" s="226">
        <v>10</v>
      </c>
      <c r="AS119" s="226">
        <v>1040</v>
      </c>
      <c r="AT119" s="220">
        <f t="shared" si="27"/>
        <v>260</v>
      </c>
    </row>
    <row r="120" spans="1:46">
      <c r="A120" s="135"/>
      <c r="B120" s="42" t="s">
        <v>516</v>
      </c>
      <c r="C120" s="342" t="s">
        <v>3180</v>
      </c>
      <c r="D120" s="462" t="s">
        <v>222</v>
      </c>
      <c r="E120" s="43"/>
      <c r="F120" s="43"/>
      <c r="G120" s="59">
        <f t="shared" si="14"/>
        <v>0</v>
      </c>
      <c r="H120" s="46">
        <v>10</v>
      </c>
      <c r="I120" s="46">
        <v>770</v>
      </c>
      <c r="J120" s="59">
        <f t="shared" si="15"/>
        <v>192.5</v>
      </c>
      <c r="K120" s="46">
        <v>37</v>
      </c>
      <c r="L120" s="43">
        <v>2700</v>
      </c>
      <c r="M120" s="59">
        <f t="shared" si="16"/>
        <v>675</v>
      </c>
      <c r="N120" s="43"/>
      <c r="O120" s="43">
        <v>3360</v>
      </c>
      <c r="P120" s="59">
        <f t="shared" si="17"/>
        <v>840</v>
      </c>
      <c r="Q120" s="58">
        <v>73</v>
      </c>
      <c r="R120" s="58">
        <v>4665</v>
      </c>
      <c r="S120" s="59">
        <f t="shared" si="18"/>
        <v>1166.25</v>
      </c>
      <c r="T120" s="58">
        <v>25</v>
      </c>
      <c r="U120" s="103">
        <v>3020</v>
      </c>
      <c r="V120" s="59">
        <f t="shared" si="19"/>
        <v>755</v>
      </c>
      <c r="W120" s="103">
        <v>0</v>
      </c>
      <c r="X120" s="103">
        <v>550</v>
      </c>
      <c r="Y120" s="59">
        <f t="shared" si="20"/>
        <v>137.5</v>
      </c>
      <c r="Z120" s="103">
        <v>0</v>
      </c>
      <c r="AA120" s="103">
        <v>0</v>
      </c>
      <c r="AB120" s="59">
        <f t="shared" si="21"/>
        <v>0</v>
      </c>
      <c r="AC120" s="58">
        <v>0</v>
      </c>
      <c r="AD120" s="103">
        <v>0</v>
      </c>
      <c r="AE120" s="59">
        <f t="shared" si="22"/>
        <v>0</v>
      </c>
      <c r="AF120" s="103">
        <v>0</v>
      </c>
      <c r="AG120" s="103">
        <v>0</v>
      </c>
      <c r="AH120" s="220">
        <f t="shared" si="23"/>
        <v>0</v>
      </c>
      <c r="AI120" s="103">
        <v>0</v>
      </c>
      <c r="AJ120" s="103">
        <v>0</v>
      </c>
      <c r="AK120" s="220">
        <f t="shared" si="24"/>
        <v>0</v>
      </c>
      <c r="AL120" s="103">
        <v>0</v>
      </c>
      <c r="AM120" s="103">
        <v>0</v>
      </c>
      <c r="AN120" s="220">
        <f t="shared" si="25"/>
        <v>0</v>
      </c>
      <c r="AO120" s="275">
        <v>0</v>
      </c>
      <c r="AP120" s="275">
        <v>0</v>
      </c>
      <c r="AQ120" s="220">
        <f t="shared" si="26"/>
        <v>0</v>
      </c>
      <c r="AR120" s="226">
        <v>0</v>
      </c>
      <c r="AS120" s="226">
        <v>0</v>
      </c>
      <c r="AT120" s="220">
        <f t="shared" si="27"/>
        <v>0</v>
      </c>
    </row>
    <row r="121" spans="1:46">
      <c r="A121" s="135"/>
      <c r="B121" s="42" t="s">
        <v>518</v>
      </c>
      <c r="C121" s="342" t="s">
        <v>3180</v>
      </c>
      <c r="D121" s="462" t="s">
        <v>125</v>
      </c>
      <c r="E121" s="43"/>
      <c r="F121" s="43"/>
      <c r="G121" s="59">
        <f t="shared" si="14"/>
        <v>0</v>
      </c>
      <c r="H121" s="46"/>
      <c r="I121" s="46"/>
      <c r="J121" s="59">
        <f t="shared" si="15"/>
        <v>0</v>
      </c>
      <c r="K121" s="46">
        <v>8</v>
      </c>
      <c r="L121" s="43">
        <v>920</v>
      </c>
      <c r="M121" s="59">
        <f t="shared" si="16"/>
        <v>230</v>
      </c>
      <c r="N121" s="43"/>
      <c r="O121" s="43">
        <v>455</v>
      </c>
      <c r="P121" s="59">
        <f t="shared" si="17"/>
        <v>113.75</v>
      </c>
      <c r="Q121" s="58">
        <v>1</v>
      </c>
      <c r="R121" s="58">
        <v>45</v>
      </c>
      <c r="S121" s="59">
        <f t="shared" si="18"/>
        <v>11.25</v>
      </c>
      <c r="T121" s="58">
        <v>7</v>
      </c>
      <c r="U121" s="103">
        <v>490</v>
      </c>
      <c r="V121" s="59">
        <f t="shared" si="19"/>
        <v>122.5</v>
      </c>
      <c r="W121" s="103">
        <v>20</v>
      </c>
      <c r="X121" s="103">
        <v>1885</v>
      </c>
      <c r="Y121" s="59">
        <f t="shared" si="20"/>
        <v>471.25</v>
      </c>
      <c r="Z121" s="103">
        <v>3</v>
      </c>
      <c r="AA121" s="103">
        <v>150</v>
      </c>
      <c r="AB121" s="59">
        <f t="shared" si="21"/>
        <v>37.5</v>
      </c>
      <c r="AC121" s="58">
        <v>3</v>
      </c>
      <c r="AD121" s="103">
        <v>500</v>
      </c>
      <c r="AE121" s="59">
        <f t="shared" si="22"/>
        <v>125</v>
      </c>
      <c r="AF121" s="103">
        <v>0</v>
      </c>
      <c r="AG121" s="103">
        <v>0</v>
      </c>
      <c r="AH121" s="220">
        <f t="shared" si="23"/>
        <v>0</v>
      </c>
      <c r="AI121" s="103">
        <v>0</v>
      </c>
      <c r="AJ121" s="103">
        <v>0</v>
      </c>
      <c r="AK121" s="220">
        <f t="shared" si="24"/>
        <v>0</v>
      </c>
      <c r="AL121" s="103">
        <v>0</v>
      </c>
      <c r="AM121" s="103">
        <v>0</v>
      </c>
      <c r="AN121" s="220">
        <f t="shared" si="25"/>
        <v>0</v>
      </c>
      <c r="AO121" s="275">
        <v>0</v>
      </c>
      <c r="AP121" s="275">
        <v>0</v>
      </c>
      <c r="AQ121" s="220">
        <f t="shared" si="26"/>
        <v>0</v>
      </c>
      <c r="AR121" s="226">
        <v>0</v>
      </c>
      <c r="AS121" s="226">
        <v>0</v>
      </c>
      <c r="AT121" s="220">
        <f t="shared" si="27"/>
        <v>0</v>
      </c>
    </row>
    <row r="122" spans="1:46">
      <c r="A122" s="135"/>
      <c r="B122" s="42" t="s">
        <v>520</v>
      </c>
      <c r="C122" s="342" t="s">
        <v>521</v>
      </c>
      <c r="D122" s="462" t="s">
        <v>5</v>
      </c>
      <c r="E122" s="43"/>
      <c r="F122" s="43"/>
      <c r="G122" s="59">
        <f t="shared" si="14"/>
        <v>0</v>
      </c>
      <c r="H122" s="46"/>
      <c r="I122" s="46"/>
      <c r="J122" s="59">
        <f t="shared" si="15"/>
        <v>0</v>
      </c>
      <c r="K122" s="46">
        <v>113</v>
      </c>
      <c r="L122" s="43">
        <v>13655</v>
      </c>
      <c r="M122" s="59">
        <f t="shared" si="16"/>
        <v>3413.75</v>
      </c>
      <c r="N122" s="43"/>
      <c r="O122" s="43">
        <v>32625</v>
      </c>
      <c r="P122" s="59">
        <f t="shared" si="17"/>
        <v>8156.25</v>
      </c>
      <c r="Q122" s="58">
        <v>454</v>
      </c>
      <c r="R122" s="58">
        <v>47265</v>
      </c>
      <c r="S122" s="59">
        <f t="shared" si="18"/>
        <v>11816.25</v>
      </c>
      <c r="T122" s="58">
        <v>751</v>
      </c>
      <c r="U122" s="103">
        <v>78265</v>
      </c>
      <c r="V122" s="59">
        <f t="shared" si="19"/>
        <v>19566.25</v>
      </c>
      <c r="W122" s="103">
        <v>975</v>
      </c>
      <c r="X122" s="103">
        <v>95960</v>
      </c>
      <c r="Y122" s="59">
        <f t="shared" si="20"/>
        <v>23990</v>
      </c>
      <c r="Z122" s="103">
        <v>977</v>
      </c>
      <c r="AA122" s="103">
        <v>96130</v>
      </c>
      <c r="AB122" s="59">
        <f t="shared" si="21"/>
        <v>24032.5</v>
      </c>
      <c r="AC122" s="58">
        <v>901</v>
      </c>
      <c r="AD122" s="103">
        <v>84390</v>
      </c>
      <c r="AE122" s="59">
        <f t="shared" si="22"/>
        <v>21097.5</v>
      </c>
      <c r="AF122" s="103">
        <v>1232</v>
      </c>
      <c r="AG122" s="103">
        <v>114680</v>
      </c>
      <c r="AH122" s="220">
        <f t="shared" si="23"/>
        <v>28670</v>
      </c>
      <c r="AI122" s="103">
        <v>1493</v>
      </c>
      <c r="AJ122" s="103">
        <v>133150</v>
      </c>
      <c r="AK122" s="220">
        <f t="shared" si="24"/>
        <v>33287.5</v>
      </c>
      <c r="AL122" s="103">
        <v>1523</v>
      </c>
      <c r="AM122" s="103">
        <v>129935</v>
      </c>
      <c r="AN122" s="220">
        <f t="shared" si="25"/>
        <v>32483.75</v>
      </c>
      <c r="AO122" s="275">
        <v>1766</v>
      </c>
      <c r="AP122" s="275">
        <v>149285</v>
      </c>
      <c r="AQ122" s="220">
        <f t="shared" si="26"/>
        <v>37321.25</v>
      </c>
      <c r="AR122" s="226">
        <v>1774</v>
      </c>
      <c r="AS122" s="226">
        <v>151610</v>
      </c>
      <c r="AT122" s="220">
        <f t="shared" si="27"/>
        <v>37902.5</v>
      </c>
    </row>
    <row r="123" spans="1:46">
      <c r="A123" s="135"/>
      <c r="B123" s="42" t="s">
        <v>522</v>
      </c>
      <c r="C123" s="342" t="s">
        <v>523</v>
      </c>
      <c r="D123" s="462" t="s">
        <v>5</v>
      </c>
      <c r="E123" s="43"/>
      <c r="F123" s="43"/>
      <c r="G123" s="59">
        <f t="shared" si="14"/>
        <v>0</v>
      </c>
      <c r="H123" s="46"/>
      <c r="I123" s="46"/>
      <c r="J123" s="59">
        <f t="shared" si="15"/>
        <v>0</v>
      </c>
      <c r="K123" s="46">
        <v>52</v>
      </c>
      <c r="L123" s="43">
        <v>5395</v>
      </c>
      <c r="M123" s="59">
        <f t="shared" si="16"/>
        <v>1348.75</v>
      </c>
      <c r="N123" s="43"/>
      <c r="O123" s="43">
        <v>5475</v>
      </c>
      <c r="P123" s="59">
        <f t="shared" si="17"/>
        <v>1368.75</v>
      </c>
      <c r="Q123" s="58">
        <v>29</v>
      </c>
      <c r="R123" s="58">
        <v>3850</v>
      </c>
      <c r="S123" s="59">
        <f t="shared" si="18"/>
        <v>962.5</v>
      </c>
      <c r="T123" s="58">
        <v>76</v>
      </c>
      <c r="U123" s="103">
        <v>8340</v>
      </c>
      <c r="V123" s="59">
        <f t="shared" si="19"/>
        <v>2085</v>
      </c>
      <c r="W123" s="103">
        <v>66</v>
      </c>
      <c r="X123" s="103">
        <v>7490</v>
      </c>
      <c r="Y123" s="59">
        <f t="shared" si="20"/>
        <v>1872.5</v>
      </c>
      <c r="Z123" s="103">
        <v>85</v>
      </c>
      <c r="AA123" s="103">
        <v>7250</v>
      </c>
      <c r="AB123" s="59">
        <f t="shared" si="21"/>
        <v>1812.5</v>
      </c>
      <c r="AC123" s="58">
        <v>58</v>
      </c>
      <c r="AD123" s="103">
        <v>7035</v>
      </c>
      <c r="AE123" s="59">
        <f t="shared" si="22"/>
        <v>1758.75</v>
      </c>
      <c r="AF123" s="103">
        <v>93</v>
      </c>
      <c r="AG123" s="103">
        <v>9145</v>
      </c>
      <c r="AH123" s="220">
        <f t="shared" si="23"/>
        <v>2286.25</v>
      </c>
      <c r="AI123" s="103">
        <v>100</v>
      </c>
      <c r="AJ123" s="103">
        <v>11310</v>
      </c>
      <c r="AK123" s="220">
        <f t="shared" si="24"/>
        <v>2827.5</v>
      </c>
      <c r="AL123" s="103">
        <v>68</v>
      </c>
      <c r="AM123" s="103">
        <v>7435</v>
      </c>
      <c r="AN123" s="220">
        <f t="shared" si="25"/>
        <v>1858.75</v>
      </c>
      <c r="AO123" s="275">
        <v>84</v>
      </c>
      <c r="AP123" s="275">
        <v>10720</v>
      </c>
      <c r="AQ123" s="220">
        <f t="shared" si="26"/>
        <v>2680</v>
      </c>
      <c r="AR123" s="226">
        <v>99</v>
      </c>
      <c r="AS123" s="226">
        <v>12305</v>
      </c>
      <c r="AT123" s="220">
        <f t="shared" si="27"/>
        <v>3076.25</v>
      </c>
    </row>
    <row r="124" spans="1:46">
      <c r="A124" s="135"/>
      <c r="B124" s="42" t="s">
        <v>524</v>
      </c>
      <c r="C124" s="342" t="s">
        <v>3180</v>
      </c>
      <c r="D124" s="462" t="s">
        <v>191</v>
      </c>
      <c r="E124" s="43"/>
      <c r="F124" s="43"/>
      <c r="G124" s="59">
        <f t="shared" si="14"/>
        <v>0</v>
      </c>
      <c r="H124" s="46">
        <v>66</v>
      </c>
      <c r="I124" s="46">
        <v>5995</v>
      </c>
      <c r="J124" s="59">
        <f t="shared" si="15"/>
        <v>1498.75</v>
      </c>
      <c r="K124" s="46">
        <v>349</v>
      </c>
      <c r="L124" s="43">
        <v>25140</v>
      </c>
      <c r="M124" s="59">
        <f t="shared" si="16"/>
        <v>6285</v>
      </c>
      <c r="N124" s="43"/>
      <c r="O124" s="43">
        <v>44120</v>
      </c>
      <c r="P124" s="59">
        <f t="shared" si="17"/>
        <v>11030</v>
      </c>
      <c r="Q124" s="58">
        <v>331</v>
      </c>
      <c r="R124" s="58">
        <v>31660</v>
      </c>
      <c r="S124" s="59">
        <f t="shared" si="18"/>
        <v>7915</v>
      </c>
      <c r="T124" s="58">
        <v>401</v>
      </c>
      <c r="U124" s="103">
        <v>39020</v>
      </c>
      <c r="V124" s="59">
        <f t="shared" si="19"/>
        <v>9755</v>
      </c>
      <c r="W124" s="103">
        <v>336</v>
      </c>
      <c r="X124" s="103">
        <v>31985</v>
      </c>
      <c r="Y124" s="59">
        <f t="shared" si="20"/>
        <v>7996.25</v>
      </c>
      <c r="Z124" s="103">
        <v>0</v>
      </c>
      <c r="AA124" s="103">
        <v>0</v>
      </c>
      <c r="AB124" s="59">
        <f t="shared" si="21"/>
        <v>0</v>
      </c>
      <c r="AC124" s="58">
        <v>0</v>
      </c>
      <c r="AD124" s="103">
        <v>0</v>
      </c>
      <c r="AE124" s="59">
        <f t="shared" si="22"/>
        <v>0</v>
      </c>
      <c r="AF124" s="103">
        <v>0</v>
      </c>
      <c r="AG124" s="103">
        <v>0</v>
      </c>
      <c r="AH124" s="220">
        <f t="shared" si="23"/>
        <v>0</v>
      </c>
      <c r="AI124" s="103">
        <v>0</v>
      </c>
      <c r="AJ124" s="103"/>
      <c r="AK124" s="220">
        <f t="shared" si="24"/>
        <v>0</v>
      </c>
      <c r="AL124" s="103">
        <v>0</v>
      </c>
      <c r="AM124" s="103">
        <v>0</v>
      </c>
      <c r="AN124" s="220">
        <f t="shared" si="25"/>
        <v>0</v>
      </c>
      <c r="AO124" s="275">
        <v>0</v>
      </c>
      <c r="AP124" s="275">
        <v>0</v>
      </c>
      <c r="AQ124" s="220">
        <f t="shared" si="26"/>
        <v>0</v>
      </c>
      <c r="AR124" s="226">
        <v>0</v>
      </c>
      <c r="AS124" s="226">
        <v>0</v>
      </c>
      <c r="AT124" s="220">
        <f t="shared" si="27"/>
        <v>0</v>
      </c>
    </row>
    <row r="125" spans="1:46">
      <c r="A125" s="135"/>
      <c r="B125" s="42" t="s">
        <v>526</v>
      </c>
      <c r="C125" s="342" t="s">
        <v>527</v>
      </c>
      <c r="D125" s="462" t="s">
        <v>5</v>
      </c>
      <c r="E125" s="43"/>
      <c r="F125" s="43"/>
      <c r="G125" s="59">
        <f t="shared" si="14"/>
        <v>0</v>
      </c>
      <c r="H125" s="46"/>
      <c r="I125" s="46"/>
      <c r="J125" s="59">
        <f t="shared" si="15"/>
        <v>0</v>
      </c>
      <c r="K125" s="46">
        <v>111</v>
      </c>
      <c r="L125" s="43">
        <v>11305</v>
      </c>
      <c r="M125" s="59">
        <f t="shared" si="16"/>
        <v>2826.25</v>
      </c>
      <c r="N125" s="43"/>
      <c r="O125" s="43">
        <v>24155</v>
      </c>
      <c r="P125" s="59">
        <f t="shared" si="17"/>
        <v>6038.75</v>
      </c>
      <c r="Q125" s="58">
        <v>90</v>
      </c>
      <c r="R125" s="58">
        <v>8545</v>
      </c>
      <c r="S125" s="59">
        <f t="shared" si="18"/>
        <v>2136.25</v>
      </c>
      <c r="T125" s="58">
        <v>107</v>
      </c>
      <c r="U125" s="103">
        <v>11410</v>
      </c>
      <c r="V125" s="59">
        <f t="shared" si="19"/>
        <v>2852.5</v>
      </c>
      <c r="W125" s="103">
        <v>118</v>
      </c>
      <c r="X125" s="103">
        <v>12550</v>
      </c>
      <c r="Y125" s="59">
        <f t="shared" si="20"/>
        <v>3137.5</v>
      </c>
      <c r="Z125" s="103">
        <v>119</v>
      </c>
      <c r="AA125" s="103">
        <v>10705</v>
      </c>
      <c r="AB125" s="59">
        <f t="shared" si="21"/>
        <v>2676.25</v>
      </c>
      <c r="AC125" s="58">
        <v>247</v>
      </c>
      <c r="AD125" s="103">
        <v>23815</v>
      </c>
      <c r="AE125" s="59">
        <f t="shared" si="22"/>
        <v>5953.75</v>
      </c>
      <c r="AF125" s="103">
        <v>153</v>
      </c>
      <c r="AG125" s="103">
        <v>15830</v>
      </c>
      <c r="AH125" s="220">
        <f t="shared" si="23"/>
        <v>3957.5</v>
      </c>
      <c r="AI125" s="103">
        <v>108</v>
      </c>
      <c r="AJ125" s="103">
        <v>10855</v>
      </c>
      <c r="AK125" s="220">
        <f t="shared" si="24"/>
        <v>2713.75</v>
      </c>
      <c r="AL125" s="103">
        <v>112</v>
      </c>
      <c r="AM125" s="103">
        <v>11490</v>
      </c>
      <c r="AN125" s="220">
        <f t="shared" si="25"/>
        <v>2872.5</v>
      </c>
      <c r="AO125" s="275">
        <v>130</v>
      </c>
      <c r="AP125" s="275">
        <v>13740</v>
      </c>
      <c r="AQ125" s="220">
        <f t="shared" si="26"/>
        <v>3435</v>
      </c>
      <c r="AR125" s="226">
        <v>120</v>
      </c>
      <c r="AS125" s="226">
        <v>14020</v>
      </c>
      <c r="AT125" s="220">
        <f t="shared" si="27"/>
        <v>3505</v>
      </c>
    </row>
    <row r="126" spans="1:46">
      <c r="A126" s="135"/>
      <c r="B126" s="42" t="s">
        <v>528</v>
      </c>
      <c r="C126" s="342" t="s">
        <v>529</v>
      </c>
      <c r="D126" s="462" t="s">
        <v>341</v>
      </c>
      <c r="E126" s="43"/>
      <c r="F126" s="43"/>
      <c r="G126" s="59">
        <f t="shared" si="14"/>
        <v>0</v>
      </c>
      <c r="H126" s="46">
        <v>1</v>
      </c>
      <c r="I126" s="46">
        <v>150</v>
      </c>
      <c r="J126" s="59">
        <f t="shared" si="15"/>
        <v>37.5</v>
      </c>
      <c r="K126" s="46">
        <v>3</v>
      </c>
      <c r="L126" s="43">
        <v>470</v>
      </c>
      <c r="M126" s="59">
        <f t="shared" si="16"/>
        <v>117.5</v>
      </c>
      <c r="N126" s="43"/>
      <c r="O126" s="43">
        <v>390</v>
      </c>
      <c r="P126" s="59">
        <f t="shared" si="17"/>
        <v>97.5</v>
      </c>
      <c r="Q126" s="58">
        <v>4</v>
      </c>
      <c r="R126" s="58">
        <v>485</v>
      </c>
      <c r="S126" s="59">
        <f t="shared" si="18"/>
        <v>121.25</v>
      </c>
      <c r="T126" s="58">
        <v>3</v>
      </c>
      <c r="U126" s="103">
        <v>600</v>
      </c>
      <c r="V126" s="59">
        <f t="shared" si="19"/>
        <v>150</v>
      </c>
      <c r="W126" s="103">
        <v>0</v>
      </c>
      <c r="X126" s="103">
        <v>0</v>
      </c>
      <c r="Y126" s="59">
        <f t="shared" si="20"/>
        <v>0</v>
      </c>
      <c r="Z126" s="103">
        <v>0</v>
      </c>
      <c r="AA126" s="103">
        <v>0</v>
      </c>
      <c r="AB126" s="59">
        <f t="shared" si="21"/>
        <v>0</v>
      </c>
      <c r="AC126" s="58">
        <v>0</v>
      </c>
      <c r="AD126" s="103">
        <v>0</v>
      </c>
      <c r="AE126" s="59">
        <f t="shared" si="22"/>
        <v>0</v>
      </c>
      <c r="AF126" s="103">
        <v>0</v>
      </c>
      <c r="AG126" s="103">
        <v>0</v>
      </c>
      <c r="AH126" s="220">
        <f t="shared" si="23"/>
        <v>0</v>
      </c>
      <c r="AI126" s="103">
        <v>1</v>
      </c>
      <c r="AJ126" s="103">
        <v>160</v>
      </c>
      <c r="AK126" s="220">
        <f t="shared" si="24"/>
        <v>40</v>
      </c>
      <c r="AL126" s="103">
        <v>1</v>
      </c>
      <c r="AM126" s="103">
        <v>130</v>
      </c>
      <c r="AN126" s="220">
        <f t="shared" si="25"/>
        <v>32.5</v>
      </c>
      <c r="AO126" s="275">
        <v>0</v>
      </c>
      <c r="AP126" s="275">
        <v>0</v>
      </c>
      <c r="AQ126" s="220">
        <f t="shared" si="26"/>
        <v>0</v>
      </c>
      <c r="AR126" s="226">
        <v>0</v>
      </c>
      <c r="AS126" s="226">
        <v>0</v>
      </c>
      <c r="AT126" s="220">
        <f t="shared" si="27"/>
        <v>0</v>
      </c>
    </row>
    <row r="127" spans="1:46">
      <c r="A127" s="137"/>
      <c r="B127" s="42" t="s">
        <v>530</v>
      </c>
      <c r="C127" s="342" t="s">
        <v>531</v>
      </c>
      <c r="D127" s="462" t="s">
        <v>5</v>
      </c>
      <c r="E127" s="43"/>
      <c r="F127" s="43"/>
      <c r="G127" s="59">
        <f t="shared" si="14"/>
        <v>0</v>
      </c>
      <c r="H127" s="46"/>
      <c r="I127" s="46"/>
      <c r="J127" s="59">
        <f t="shared" si="15"/>
        <v>0</v>
      </c>
      <c r="K127" s="46">
        <v>29</v>
      </c>
      <c r="L127" s="43">
        <v>2875</v>
      </c>
      <c r="M127" s="59">
        <f t="shared" si="16"/>
        <v>718.75</v>
      </c>
      <c r="N127" s="43"/>
      <c r="O127" s="43">
        <v>3040</v>
      </c>
      <c r="P127" s="59">
        <f t="shared" si="17"/>
        <v>760</v>
      </c>
      <c r="Q127" s="58">
        <v>44</v>
      </c>
      <c r="R127" s="58">
        <v>4050</v>
      </c>
      <c r="S127" s="59">
        <f t="shared" si="18"/>
        <v>1012.5</v>
      </c>
      <c r="T127" s="58">
        <v>42</v>
      </c>
      <c r="U127" s="103">
        <v>3405</v>
      </c>
      <c r="V127" s="59">
        <f t="shared" si="19"/>
        <v>851.25</v>
      </c>
      <c r="W127" s="103">
        <v>38</v>
      </c>
      <c r="X127" s="103">
        <v>3835</v>
      </c>
      <c r="Y127" s="59">
        <f t="shared" si="20"/>
        <v>958.75</v>
      </c>
      <c r="Z127" s="103">
        <v>26</v>
      </c>
      <c r="AA127" s="103">
        <v>1925</v>
      </c>
      <c r="AB127" s="59">
        <f t="shared" si="21"/>
        <v>481.25</v>
      </c>
      <c r="AC127" s="58">
        <v>40</v>
      </c>
      <c r="AD127" s="103">
        <v>3205</v>
      </c>
      <c r="AE127" s="59">
        <f t="shared" si="22"/>
        <v>801.25</v>
      </c>
      <c r="AF127" s="103">
        <v>42</v>
      </c>
      <c r="AG127" s="103">
        <v>3220</v>
      </c>
      <c r="AH127" s="220">
        <f t="shared" si="23"/>
        <v>805</v>
      </c>
      <c r="AI127" s="103">
        <v>18</v>
      </c>
      <c r="AJ127" s="103">
        <v>1250</v>
      </c>
      <c r="AK127" s="220">
        <f t="shared" si="24"/>
        <v>312.5</v>
      </c>
      <c r="AL127" s="103">
        <v>34</v>
      </c>
      <c r="AM127" s="103">
        <v>2115</v>
      </c>
      <c r="AN127" s="220">
        <f t="shared" si="25"/>
        <v>528.75</v>
      </c>
      <c r="AO127" s="275">
        <v>19</v>
      </c>
      <c r="AP127" s="275">
        <v>1460</v>
      </c>
      <c r="AQ127" s="220">
        <f t="shared" si="26"/>
        <v>365</v>
      </c>
      <c r="AR127" s="226">
        <v>23</v>
      </c>
      <c r="AS127" s="226">
        <v>1535</v>
      </c>
      <c r="AT127" s="220">
        <f t="shared" si="27"/>
        <v>383.75</v>
      </c>
    </row>
    <row r="128" spans="1:46">
      <c r="A128" s="137"/>
      <c r="B128" s="42" t="s">
        <v>532</v>
      </c>
      <c r="C128" s="342" t="s">
        <v>531</v>
      </c>
      <c r="D128" s="462" t="s">
        <v>16</v>
      </c>
      <c r="E128" s="43"/>
      <c r="F128" s="43"/>
      <c r="G128" s="59">
        <f t="shared" si="14"/>
        <v>0</v>
      </c>
      <c r="H128" s="46">
        <v>4</v>
      </c>
      <c r="I128" s="46">
        <v>235</v>
      </c>
      <c r="J128" s="59">
        <f t="shared" si="15"/>
        <v>58.75</v>
      </c>
      <c r="K128" s="46">
        <v>4</v>
      </c>
      <c r="L128" s="43">
        <v>425</v>
      </c>
      <c r="M128" s="59">
        <f t="shared" si="16"/>
        <v>106.25</v>
      </c>
      <c r="N128" s="43"/>
      <c r="O128" s="43">
        <v>2040</v>
      </c>
      <c r="P128" s="59">
        <f t="shared" si="17"/>
        <v>510</v>
      </c>
      <c r="Q128" s="58">
        <v>24</v>
      </c>
      <c r="R128" s="58">
        <v>2645</v>
      </c>
      <c r="S128" s="59">
        <f t="shared" si="18"/>
        <v>661.25</v>
      </c>
      <c r="T128" s="58">
        <v>36</v>
      </c>
      <c r="U128" s="103">
        <v>3745</v>
      </c>
      <c r="V128" s="59">
        <f t="shared" si="19"/>
        <v>936.25</v>
      </c>
      <c r="W128" s="103">
        <v>43</v>
      </c>
      <c r="X128" s="103">
        <v>3535</v>
      </c>
      <c r="Y128" s="59">
        <f t="shared" si="20"/>
        <v>883.75</v>
      </c>
      <c r="Z128" s="103">
        <v>50</v>
      </c>
      <c r="AA128" s="103">
        <v>4485</v>
      </c>
      <c r="AB128" s="59">
        <f t="shared" si="21"/>
        <v>1121.25</v>
      </c>
      <c r="AC128" s="58">
        <v>33</v>
      </c>
      <c r="AD128" s="103">
        <v>2930</v>
      </c>
      <c r="AE128" s="59">
        <f t="shared" si="22"/>
        <v>732.5</v>
      </c>
      <c r="AF128" s="103">
        <v>59</v>
      </c>
      <c r="AG128" s="103">
        <v>5935</v>
      </c>
      <c r="AH128" s="220">
        <f t="shared" si="23"/>
        <v>1483.75</v>
      </c>
      <c r="AI128" s="103">
        <v>49</v>
      </c>
      <c r="AJ128" s="103">
        <v>5035</v>
      </c>
      <c r="AK128" s="220">
        <f t="shared" si="24"/>
        <v>1258.75</v>
      </c>
      <c r="AL128" s="103">
        <v>27</v>
      </c>
      <c r="AM128" s="103">
        <v>2430</v>
      </c>
      <c r="AN128" s="220">
        <f t="shared" si="25"/>
        <v>607.5</v>
      </c>
      <c r="AO128" s="275">
        <v>48</v>
      </c>
      <c r="AP128" s="275">
        <v>4580</v>
      </c>
      <c r="AQ128" s="220">
        <f t="shared" si="26"/>
        <v>1145</v>
      </c>
      <c r="AR128" s="226">
        <v>56</v>
      </c>
      <c r="AS128" s="226">
        <v>4660</v>
      </c>
      <c r="AT128" s="220">
        <f t="shared" si="27"/>
        <v>1165</v>
      </c>
    </row>
    <row r="129" spans="1:46">
      <c r="A129" s="135"/>
      <c r="B129" s="42" t="s">
        <v>533</v>
      </c>
      <c r="C129" s="342" t="s">
        <v>534</v>
      </c>
      <c r="D129" s="462" t="s">
        <v>130</v>
      </c>
      <c r="E129" s="43"/>
      <c r="F129" s="43"/>
      <c r="G129" s="59">
        <f t="shared" si="14"/>
        <v>0</v>
      </c>
      <c r="H129" s="46">
        <v>1</v>
      </c>
      <c r="I129" s="46">
        <v>250</v>
      </c>
      <c r="J129" s="59">
        <f t="shared" si="15"/>
        <v>62.5</v>
      </c>
      <c r="K129" s="46">
        <v>6</v>
      </c>
      <c r="L129" s="43">
        <v>395</v>
      </c>
      <c r="M129" s="59">
        <f t="shared" si="16"/>
        <v>98.75</v>
      </c>
      <c r="N129" s="43"/>
      <c r="O129" s="43">
        <v>845</v>
      </c>
      <c r="P129" s="59">
        <f t="shared" si="17"/>
        <v>211.25</v>
      </c>
      <c r="Q129" s="58">
        <v>11</v>
      </c>
      <c r="R129" s="58">
        <v>1210</v>
      </c>
      <c r="S129" s="59">
        <f t="shared" si="18"/>
        <v>302.5</v>
      </c>
      <c r="T129" s="58">
        <v>15</v>
      </c>
      <c r="U129" s="103">
        <v>1700</v>
      </c>
      <c r="V129" s="59">
        <f t="shared" si="19"/>
        <v>425</v>
      </c>
      <c r="W129" s="103">
        <v>69</v>
      </c>
      <c r="X129" s="103">
        <v>6260</v>
      </c>
      <c r="Y129" s="59">
        <f t="shared" si="20"/>
        <v>1565</v>
      </c>
      <c r="Z129" s="103">
        <v>16</v>
      </c>
      <c r="AA129" s="103">
        <v>1345</v>
      </c>
      <c r="AB129" s="59">
        <f t="shared" si="21"/>
        <v>336.25</v>
      </c>
      <c r="AC129" s="58">
        <v>18</v>
      </c>
      <c r="AD129" s="103">
        <v>1440</v>
      </c>
      <c r="AE129" s="59">
        <f t="shared" si="22"/>
        <v>360</v>
      </c>
      <c r="AF129" s="103">
        <v>37</v>
      </c>
      <c r="AG129" s="103">
        <v>3015</v>
      </c>
      <c r="AH129" s="220">
        <f t="shared" si="23"/>
        <v>753.75</v>
      </c>
      <c r="AI129" s="103">
        <v>29</v>
      </c>
      <c r="AJ129" s="103">
        <v>2910</v>
      </c>
      <c r="AK129" s="220">
        <f t="shared" si="24"/>
        <v>727.5</v>
      </c>
      <c r="AL129" s="103">
        <v>28</v>
      </c>
      <c r="AM129" s="103">
        <v>2825</v>
      </c>
      <c r="AN129" s="220">
        <f t="shared" si="25"/>
        <v>706.25</v>
      </c>
      <c r="AO129" s="275">
        <v>27</v>
      </c>
      <c r="AP129" s="275">
        <v>2260</v>
      </c>
      <c r="AQ129" s="220">
        <f t="shared" si="26"/>
        <v>565</v>
      </c>
      <c r="AR129" s="226">
        <v>23</v>
      </c>
      <c r="AS129" s="226">
        <v>2625</v>
      </c>
      <c r="AT129" s="220">
        <f t="shared" si="27"/>
        <v>656.25</v>
      </c>
    </row>
    <row r="130" spans="1:46">
      <c r="A130" s="135"/>
      <c r="B130" s="42" t="s">
        <v>535</v>
      </c>
      <c r="C130" s="342" t="s">
        <v>536</v>
      </c>
      <c r="D130" s="462" t="s">
        <v>5</v>
      </c>
      <c r="E130" s="43"/>
      <c r="F130" s="43"/>
      <c r="G130" s="59">
        <f t="shared" si="14"/>
        <v>0</v>
      </c>
      <c r="H130" s="46"/>
      <c r="I130" s="46"/>
      <c r="J130" s="59">
        <f t="shared" si="15"/>
        <v>0</v>
      </c>
      <c r="K130" s="46">
        <v>20</v>
      </c>
      <c r="L130" s="43">
        <v>2960</v>
      </c>
      <c r="M130" s="59">
        <f t="shared" si="16"/>
        <v>740</v>
      </c>
      <c r="N130" s="43"/>
      <c r="O130" s="43">
        <v>4335</v>
      </c>
      <c r="P130" s="59">
        <f t="shared" si="17"/>
        <v>1083.75</v>
      </c>
      <c r="Q130" s="58">
        <v>45</v>
      </c>
      <c r="R130" s="58">
        <v>6320</v>
      </c>
      <c r="S130" s="59">
        <f t="shared" si="18"/>
        <v>1580</v>
      </c>
      <c r="T130" s="58">
        <v>38</v>
      </c>
      <c r="U130" s="103">
        <v>4860</v>
      </c>
      <c r="V130" s="59">
        <f t="shared" si="19"/>
        <v>1215</v>
      </c>
      <c r="W130" s="103">
        <v>34</v>
      </c>
      <c r="X130" s="103">
        <v>3670</v>
      </c>
      <c r="Y130" s="59">
        <f t="shared" si="20"/>
        <v>917.5</v>
      </c>
      <c r="Z130" s="103">
        <v>30</v>
      </c>
      <c r="AA130" s="103">
        <v>3515</v>
      </c>
      <c r="AB130" s="59">
        <f t="shared" si="21"/>
        <v>878.75</v>
      </c>
      <c r="AC130" s="58">
        <v>26</v>
      </c>
      <c r="AD130" s="103">
        <v>2790</v>
      </c>
      <c r="AE130" s="59">
        <f t="shared" si="22"/>
        <v>697.5</v>
      </c>
      <c r="AF130" s="103">
        <v>9</v>
      </c>
      <c r="AG130" s="103">
        <v>835</v>
      </c>
      <c r="AH130" s="220">
        <f t="shared" si="23"/>
        <v>208.75</v>
      </c>
      <c r="AI130" s="103">
        <v>4</v>
      </c>
      <c r="AJ130" s="103">
        <v>340</v>
      </c>
      <c r="AK130" s="220">
        <f t="shared" si="24"/>
        <v>85</v>
      </c>
      <c r="AL130" s="103">
        <v>6</v>
      </c>
      <c r="AM130" s="103">
        <v>875</v>
      </c>
      <c r="AN130" s="220">
        <f t="shared" si="25"/>
        <v>218.75</v>
      </c>
      <c r="AO130" s="275">
        <v>8</v>
      </c>
      <c r="AP130" s="275">
        <v>875</v>
      </c>
      <c r="AQ130" s="220">
        <f t="shared" si="26"/>
        <v>218.75</v>
      </c>
      <c r="AR130" s="226">
        <v>0</v>
      </c>
      <c r="AS130" s="226">
        <v>0</v>
      </c>
      <c r="AT130" s="220">
        <f t="shared" si="27"/>
        <v>0</v>
      </c>
    </row>
    <row r="131" spans="1:46">
      <c r="A131" s="135"/>
      <c r="B131" s="42" t="s">
        <v>537</v>
      </c>
      <c r="C131" s="342" t="s">
        <v>538</v>
      </c>
      <c r="D131" s="462" t="s">
        <v>84</v>
      </c>
      <c r="E131" s="43"/>
      <c r="F131" s="43"/>
      <c r="G131" s="59">
        <f t="shared" ref="G131:G194" si="28">F131*25%</f>
        <v>0</v>
      </c>
      <c r="H131" s="46"/>
      <c r="I131" s="46"/>
      <c r="J131" s="59">
        <f t="shared" ref="J131:J194" si="29">I131*25%</f>
        <v>0</v>
      </c>
      <c r="K131" s="46">
        <v>0</v>
      </c>
      <c r="L131" s="43">
        <v>0</v>
      </c>
      <c r="M131" s="59">
        <f t="shared" ref="M131:M194" si="30">L131*25%</f>
        <v>0</v>
      </c>
      <c r="N131" s="43"/>
      <c r="O131" s="43">
        <v>1635</v>
      </c>
      <c r="P131" s="59">
        <f t="shared" ref="P131:P194" si="31">O131*25%</f>
        <v>408.75</v>
      </c>
      <c r="Q131" s="58">
        <v>6</v>
      </c>
      <c r="R131" s="58">
        <v>850</v>
      </c>
      <c r="S131" s="59">
        <f t="shared" ref="S131:S194" si="32">R131*25%</f>
        <v>212.5</v>
      </c>
      <c r="T131" s="58">
        <v>5</v>
      </c>
      <c r="U131" s="103">
        <v>660</v>
      </c>
      <c r="V131" s="59">
        <f t="shared" si="19"/>
        <v>165</v>
      </c>
      <c r="W131" s="103">
        <v>6</v>
      </c>
      <c r="X131" s="103">
        <v>720</v>
      </c>
      <c r="Y131" s="59">
        <f t="shared" si="20"/>
        <v>180</v>
      </c>
      <c r="Z131" s="103">
        <v>7</v>
      </c>
      <c r="AA131" s="103">
        <v>425</v>
      </c>
      <c r="AB131" s="59">
        <f t="shared" si="21"/>
        <v>106.25</v>
      </c>
      <c r="AC131" s="58">
        <v>5</v>
      </c>
      <c r="AD131" s="103">
        <v>575</v>
      </c>
      <c r="AE131" s="59">
        <f t="shared" si="22"/>
        <v>143.75</v>
      </c>
      <c r="AF131" s="103">
        <v>34</v>
      </c>
      <c r="AG131" s="103">
        <v>2860</v>
      </c>
      <c r="AH131" s="220">
        <f t="shared" si="23"/>
        <v>715</v>
      </c>
      <c r="AI131" s="103">
        <v>56</v>
      </c>
      <c r="AJ131" s="103">
        <v>5295</v>
      </c>
      <c r="AK131" s="220">
        <f t="shared" si="24"/>
        <v>1323.75</v>
      </c>
      <c r="AL131" s="103">
        <v>25</v>
      </c>
      <c r="AM131" s="103">
        <v>2255</v>
      </c>
      <c r="AN131" s="220">
        <f t="shared" si="25"/>
        <v>563.75</v>
      </c>
      <c r="AO131" s="275">
        <v>0</v>
      </c>
      <c r="AP131" s="275">
        <v>0</v>
      </c>
      <c r="AQ131" s="220">
        <f t="shared" si="26"/>
        <v>0</v>
      </c>
      <c r="AR131" s="226">
        <v>0</v>
      </c>
      <c r="AS131" s="226">
        <v>0</v>
      </c>
      <c r="AT131" s="220">
        <f t="shared" si="27"/>
        <v>0</v>
      </c>
    </row>
    <row r="132" spans="1:46">
      <c r="A132" s="135"/>
      <c r="B132" s="42" t="s">
        <v>539</v>
      </c>
      <c r="C132" s="342" t="s">
        <v>3192</v>
      </c>
      <c r="D132" s="462" t="s">
        <v>259</v>
      </c>
      <c r="E132" s="43"/>
      <c r="F132" s="43"/>
      <c r="G132" s="59">
        <f t="shared" si="28"/>
        <v>0</v>
      </c>
      <c r="H132" s="46">
        <v>4</v>
      </c>
      <c r="I132" s="46">
        <v>250</v>
      </c>
      <c r="J132" s="59">
        <f t="shared" si="29"/>
        <v>62.5</v>
      </c>
      <c r="K132" s="46">
        <v>29</v>
      </c>
      <c r="L132" s="43">
        <v>2260</v>
      </c>
      <c r="M132" s="59">
        <f t="shared" si="30"/>
        <v>565</v>
      </c>
      <c r="N132" s="43"/>
      <c r="O132" s="43">
        <v>3105</v>
      </c>
      <c r="P132" s="59">
        <f t="shared" si="31"/>
        <v>776.25</v>
      </c>
      <c r="Q132" s="58">
        <v>23</v>
      </c>
      <c r="R132" s="58">
        <v>2385</v>
      </c>
      <c r="S132" s="59">
        <f t="shared" si="32"/>
        <v>596.25</v>
      </c>
      <c r="T132" s="58">
        <v>20</v>
      </c>
      <c r="U132" s="103">
        <v>1505</v>
      </c>
      <c r="V132" s="59">
        <f t="shared" ref="V132:V195" si="33">U132*25%</f>
        <v>376.25</v>
      </c>
      <c r="W132" s="103">
        <v>46</v>
      </c>
      <c r="X132" s="103">
        <v>5275</v>
      </c>
      <c r="Y132" s="59">
        <f t="shared" ref="Y132:Y195" si="34">X132*25%</f>
        <v>1318.75</v>
      </c>
      <c r="Z132" s="103">
        <v>87</v>
      </c>
      <c r="AA132" s="103">
        <v>8515</v>
      </c>
      <c r="AB132" s="59">
        <f t="shared" ref="AB132:AB195" si="35">AA132*25%</f>
        <v>2128.75</v>
      </c>
      <c r="AC132" s="58">
        <v>69</v>
      </c>
      <c r="AD132" s="103">
        <v>7525</v>
      </c>
      <c r="AE132" s="59">
        <f t="shared" ref="AE132:AE195" si="36">AD132*25%</f>
        <v>1881.25</v>
      </c>
      <c r="AF132" s="103">
        <v>47</v>
      </c>
      <c r="AG132" s="103">
        <v>5245</v>
      </c>
      <c r="AH132" s="220">
        <f t="shared" ref="AH132:AH195" si="37">AG132*25%</f>
        <v>1311.25</v>
      </c>
      <c r="AI132" s="103">
        <v>52</v>
      </c>
      <c r="AJ132" s="103">
        <v>5835</v>
      </c>
      <c r="AK132" s="220">
        <f t="shared" ref="AK132:AK195" si="38">AJ132*25%</f>
        <v>1458.75</v>
      </c>
      <c r="AL132" s="103">
        <v>58</v>
      </c>
      <c r="AM132" s="103">
        <v>4735</v>
      </c>
      <c r="AN132" s="220">
        <f t="shared" ref="AN132:AN195" si="39">AM132*25%</f>
        <v>1183.75</v>
      </c>
      <c r="AO132" s="275">
        <v>65</v>
      </c>
      <c r="AP132" s="275">
        <v>5870</v>
      </c>
      <c r="AQ132" s="220">
        <f t="shared" ref="AQ132:AQ195" si="40">AP132*25%</f>
        <v>1467.5</v>
      </c>
      <c r="AR132" s="226">
        <v>37</v>
      </c>
      <c r="AS132" s="226">
        <v>2925</v>
      </c>
      <c r="AT132" s="220">
        <f t="shared" ref="AT132:AT195" si="41">AS132*25%</f>
        <v>731.25</v>
      </c>
    </row>
    <row r="133" spans="1:46">
      <c r="A133" s="135"/>
      <c r="B133" s="42" t="s">
        <v>541</v>
      </c>
      <c r="C133" s="342" t="s">
        <v>3180</v>
      </c>
      <c r="D133" s="462" t="s">
        <v>12</v>
      </c>
      <c r="E133" s="43"/>
      <c r="F133" s="43"/>
      <c r="G133" s="59">
        <f t="shared" si="28"/>
        <v>0</v>
      </c>
      <c r="H133" s="46">
        <v>3</v>
      </c>
      <c r="I133" s="46">
        <v>485</v>
      </c>
      <c r="J133" s="59">
        <f t="shared" si="29"/>
        <v>121.25</v>
      </c>
      <c r="K133" s="46">
        <v>10</v>
      </c>
      <c r="L133" s="43">
        <v>795</v>
      </c>
      <c r="M133" s="59">
        <f t="shared" si="30"/>
        <v>198.75</v>
      </c>
      <c r="N133" s="43"/>
      <c r="O133" s="43">
        <v>485</v>
      </c>
      <c r="P133" s="59">
        <f t="shared" si="31"/>
        <v>121.25</v>
      </c>
      <c r="Q133" s="58">
        <v>25</v>
      </c>
      <c r="R133" s="58">
        <v>3035</v>
      </c>
      <c r="S133" s="59">
        <f t="shared" si="32"/>
        <v>758.75</v>
      </c>
      <c r="T133" s="58">
        <v>47</v>
      </c>
      <c r="U133" s="103">
        <v>4280</v>
      </c>
      <c r="V133" s="59">
        <f t="shared" si="33"/>
        <v>1070</v>
      </c>
      <c r="W133" s="103">
        <v>35</v>
      </c>
      <c r="X133" s="103">
        <v>2980</v>
      </c>
      <c r="Y133" s="59">
        <f t="shared" si="34"/>
        <v>745</v>
      </c>
      <c r="Z133" s="103">
        <v>45</v>
      </c>
      <c r="AA133" s="103">
        <v>4220</v>
      </c>
      <c r="AB133" s="59">
        <f t="shared" si="35"/>
        <v>1055</v>
      </c>
      <c r="AC133" s="58">
        <v>28</v>
      </c>
      <c r="AD133" s="103">
        <v>2505</v>
      </c>
      <c r="AE133" s="59">
        <f t="shared" si="36"/>
        <v>626.25</v>
      </c>
      <c r="AF133" s="103">
        <v>57</v>
      </c>
      <c r="AG133" s="103">
        <v>5885</v>
      </c>
      <c r="AH133" s="220">
        <f t="shared" si="37"/>
        <v>1471.25</v>
      </c>
      <c r="AI133" s="103">
        <v>48</v>
      </c>
      <c r="AJ133" s="103">
        <v>3715</v>
      </c>
      <c r="AK133" s="220">
        <f t="shared" si="38"/>
        <v>928.75</v>
      </c>
      <c r="AL133" s="103">
        <v>5</v>
      </c>
      <c r="AM133" s="103">
        <v>320</v>
      </c>
      <c r="AN133" s="220">
        <f t="shared" si="39"/>
        <v>80</v>
      </c>
      <c r="AO133" s="275">
        <v>0</v>
      </c>
      <c r="AP133" s="275">
        <v>0</v>
      </c>
      <c r="AQ133" s="220">
        <f t="shared" si="40"/>
        <v>0</v>
      </c>
      <c r="AR133" s="226">
        <v>0</v>
      </c>
      <c r="AS133" s="226">
        <v>0</v>
      </c>
      <c r="AT133" s="220">
        <f t="shared" si="41"/>
        <v>0</v>
      </c>
    </row>
    <row r="134" spans="1:46">
      <c r="A134" s="135"/>
      <c r="B134" s="42" t="s">
        <v>543</v>
      </c>
      <c r="C134" s="342" t="s">
        <v>544</v>
      </c>
      <c r="D134" s="462" t="s">
        <v>545</v>
      </c>
      <c r="E134" s="43"/>
      <c r="F134" s="43"/>
      <c r="G134" s="59">
        <f t="shared" si="28"/>
        <v>0</v>
      </c>
      <c r="H134" s="46">
        <v>4</v>
      </c>
      <c r="I134" s="46">
        <v>590</v>
      </c>
      <c r="J134" s="59">
        <f t="shared" si="29"/>
        <v>147.5</v>
      </c>
      <c r="K134" s="46">
        <v>1</v>
      </c>
      <c r="L134" s="43">
        <v>60</v>
      </c>
      <c r="M134" s="59">
        <f t="shared" si="30"/>
        <v>15</v>
      </c>
      <c r="N134" s="43"/>
      <c r="O134" s="43">
        <v>2250</v>
      </c>
      <c r="P134" s="59">
        <f t="shared" si="31"/>
        <v>562.5</v>
      </c>
      <c r="Q134" s="58">
        <v>28</v>
      </c>
      <c r="R134" s="58">
        <v>3085</v>
      </c>
      <c r="S134" s="59">
        <f t="shared" si="32"/>
        <v>771.25</v>
      </c>
      <c r="T134" s="58">
        <v>12</v>
      </c>
      <c r="U134" s="103">
        <v>1550</v>
      </c>
      <c r="V134" s="59">
        <f t="shared" si="33"/>
        <v>387.5</v>
      </c>
      <c r="W134" s="103">
        <v>10</v>
      </c>
      <c r="X134" s="103">
        <v>1095</v>
      </c>
      <c r="Y134" s="59">
        <f t="shared" si="34"/>
        <v>273.75</v>
      </c>
      <c r="Z134" s="103">
        <v>6</v>
      </c>
      <c r="AA134" s="103">
        <v>735</v>
      </c>
      <c r="AB134" s="59">
        <f t="shared" si="35"/>
        <v>183.75</v>
      </c>
      <c r="AC134" s="58">
        <v>0</v>
      </c>
      <c r="AD134" s="103">
        <v>0</v>
      </c>
      <c r="AE134" s="59">
        <f t="shared" si="36"/>
        <v>0</v>
      </c>
      <c r="AF134" s="103">
        <v>3</v>
      </c>
      <c r="AG134" s="103">
        <v>400</v>
      </c>
      <c r="AH134" s="220">
        <f t="shared" si="37"/>
        <v>100</v>
      </c>
      <c r="AI134" s="103">
        <v>2</v>
      </c>
      <c r="AJ134" s="103">
        <v>290</v>
      </c>
      <c r="AK134" s="220">
        <f t="shared" si="38"/>
        <v>72.5</v>
      </c>
      <c r="AL134" s="103">
        <v>5</v>
      </c>
      <c r="AM134" s="103">
        <v>705</v>
      </c>
      <c r="AN134" s="220">
        <f t="shared" si="39"/>
        <v>176.25</v>
      </c>
      <c r="AO134" s="275">
        <v>12</v>
      </c>
      <c r="AP134" s="275">
        <v>1310</v>
      </c>
      <c r="AQ134" s="220">
        <f t="shared" si="40"/>
        <v>327.5</v>
      </c>
      <c r="AR134" s="226">
        <v>15</v>
      </c>
      <c r="AS134" s="226">
        <v>1685</v>
      </c>
      <c r="AT134" s="220">
        <f t="shared" si="41"/>
        <v>421.25</v>
      </c>
    </row>
    <row r="135" spans="1:46">
      <c r="A135" s="135"/>
      <c r="B135" s="42" t="s">
        <v>546</v>
      </c>
      <c r="C135" s="342" t="s">
        <v>3180</v>
      </c>
      <c r="D135" s="462" t="s">
        <v>34</v>
      </c>
      <c r="E135" s="43"/>
      <c r="F135" s="43"/>
      <c r="G135" s="59">
        <f t="shared" si="28"/>
        <v>0</v>
      </c>
      <c r="H135" s="46">
        <v>75</v>
      </c>
      <c r="I135" s="46">
        <v>6080</v>
      </c>
      <c r="J135" s="59">
        <f t="shared" si="29"/>
        <v>1520</v>
      </c>
      <c r="K135" s="46">
        <v>131</v>
      </c>
      <c r="L135" s="43">
        <v>9525</v>
      </c>
      <c r="M135" s="59">
        <f t="shared" si="30"/>
        <v>2381.25</v>
      </c>
      <c r="N135" s="43"/>
      <c r="O135" s="43">
        <v>11060</v>
      </c>
      <c r="P135" s="59">
        <f t="shared" si="31"/>
        <v>2765</v>
      </c>
      <c r="Q135" s="58">
        <v>175</v>
      </c>
      <c r="R135" s="58">
        <v>13485</v>
      </c>
      <c r="S135" s="59">
        <f t="shared" si="32"/>
        <v>3371.25</v>
      </c>
      <c r="T135" s="58">
        <v>223</v>
      </c>
      <c r="U135" s="103">
        <v>19975</v>
      </c>
      <c r="V135" s="59">
        <f t="shared" si="33"/>
        <v>4993.75</v>
      </c>
      <c r="W135" s="103">
        <v>213</v>
      </c>
      <c r="X135" s="103">
        <v>18610</v>
      </c>
      <c r="Y135" s="59">
        <f t="shared" si="34"/>
        <v>4652.5</v>
      </c>
      <c r="Z135" s="103">
        <v>203</v>
      </c>
      <c r="AA135" s="103">
        <v>16655</v>
      </c>
      <c r="AB135" s="59">
        <f t="shared" si="35"/>
        <v>4163.75</v>
      </c>
      <c r="AC135" s="58">
        <v>200</v>
      </c>
      <c r="AD135" s="103">
        <v>14395</v>
      </c>
      <c r="AE135" s="59">
        <f t="shared" si="36"/>
        <v>3598.75</v>
      </c>
      <c r="AF135" s="103">
        <v>238</v>
      </c>
      <c r="AG135" s="103">
        <v>20290</v>
      </c>
      <c r="AH135" s="220">
        <f t="shared" si="37"/>
        <v>5072.5</v>
      </c>
      <c r="AI135" s="103">
        <v>214</v>
      </c>
      <c r="AJ135" s="103">
        <v>18675</v>
      </c>
      <c r="AK135" s="220">
        <f t="shared" si="38"/>
        <v>4668.75</v>
      </c>
      <c r="AL135" s="103">
        <v>171</v>
      </c>
      <c r="AM135" s="103">
        <v>14400</v>
      </c>
      <c r="AN135" s="220">
        <f t="shared" si="39"/>
        <v>3600</v>
      </c>
      <c r="AO135" s="275">
        <v>0</v>
      </c>
      <c r="AP135" s="275">
        <v>0</v>
      </c>
      <c r="AQ135" s="220">
        <f t="shared" si="40"/>
        <v>0</v>
      </c>
      <c r="AR135" s="226">
        <v>0</v>
      </c>
      <c r="AS135" s="226">
        <v>0</v>
      </c>
      <c r="AT135" s="220">
        <f t="shared" si="41"/>
        <v>0</v>
      </c>
    </row>
    <row r="136" spans="1:46">
      <c r="A136" s="135"/>
      <c r="B136" s="42" t="s">
        <v>548</v>
      </c>
      <c r="C136" s="342" t="s">
        <v>3180</v>
      </c>
      <c r="D136" s="462" t="s">
        <v>204</v>
      </c>
      <c r="E136" s="43"/>
      <c r="F136" s="43"/>
      <c r="G136" s="59">
        <f t="shared" si="28"/>
        <v>0</v>
      </c>
      <c r="H136" s="46">
        <v>38</v>
      </c>
      <c r="I136" s="46">
        <v>3420</v>
      </c>
      <c r="J136" s="59">
        <f t="shared" si="29"/>
        <v>855</v>
      </c>
      <c r="K136" s="46">
        <v>141</v>
      </c>
      <c r="L136" s="43">
        <v>14530</v>
      </c>
      <c r="M136" s="59">
        <f t="shared" si="30"/>
        <v>3632.5</v>
      </c>
      <c r="N136" s="43"/>
      <c r="O136" s="43">
        <v>8180</v>
      </c>
      <c r="P136" s="59">
        <f t="shared" si="31"/>
        <v>2045</v>
      </c>
      <c r="Q136" s="58">
        <v>0</v>
      </c>
      <c r="R136" s="58">
        <v>0</v>
      </c>
      <c r="S136" s="59">
        <f t="shared" si="32"/>
        <v>0</v>
      </c>
      <c r="T136" s="58">
        <v>0</v>
      </c>
      <c r="U136" s="103">
        <v>0</v>
      </c>
      <c r="V136" s="59">
        <f t="shared" si="33"/>
        <v>0</v>
      </c>
      <c r="W136" s="103">
        <v>0</v>
      </c>
      <c r="X136" s="103">
        <v>0</v>
      </c>
      <c r="Y136" s="59">
        <f t="shared" si="34"/>
        <v>0</v>
      </c>
      <c r="Z136" s="103">
        <v>0</v>
      </c>
      <c r="AA136" s="103">
        <v>0</v>
      </c>
      <c r="AB136" s="59">
        <f t="shared" si="35"/>
        <v>0</v>
      </c>
      <c r="AC136" s="58">
        <v>0</v>
      </c>
      <c r="AD136" s="103">
        <v>0</v>
      </c>
      <c r="AE136" s="59">
        <f t="shared" si="36"/>
        <v>0</v>
      </c>
      <c r="AF136" s="103">
        <v>0</v>
      </c>
      <c r="AG136" s="103">
        <v>0</v>
      </c>
      <c r="AH136" s="220">
        <f t="shared" si="37"/>
        <v>0</v>
      </c>
      <c r="AI136" s="103">
        <v>0</v>
      </c>
      <c r="AJ136" s="103">
        <v>0</v>
      </c>
      <c r="AK136" s="220">
        <f t="shared" si="38"/>
        <v>0</v>
      </c>
      <c r="AL136" s="103">
        <v>0</v>
      </c>
      <c r="AM136" s="103">
        <v>0</v>
      </c>
      <c r="AN136" s="220">
        <f t="shared" si="39"/>
        <v>0</v>
      </c>
      <c r="AO136" s="275">
        <v>0</v>
      </c>
      <c r="AP136" s="275">
        <v>0</v>
      </c>
      <c r="AQ136" s="220">
        <f t="shared" si="40"/>
        <v>0</v>
      </c>
      <c r="AR136" s="226">
        <v>0</v>
      </c>
      <c r="AS136" s="226">
        <v>0</v>
      </c>
      <c r="AT136" s="220">
        <f t="shared" si="41"/>
        <v>0</v>
      </c>
    </row>
    <row r="137" spans="1:46">
      <c r="A137" s="135"/>
      <c r="B137" s="42" t="s">
        <v>550</v>
      </c>
      <c r="C137" s="342" t="s">
        <v>551</v>
      </c>
      <c r="D137" s="462" t="s">
        <v>552</v>
      </c>
      <c r="E137" s="43"/>
      <c r="F137" s="43"/>
      <c r="G137" s="59">
        <f t="shared" si="28"/>
        <v>0</v>
      </c>
      <c r="H137" s="46">
        <v>1</v>
      </c>
      <c r="I137" s="46">
        <v>100</v>
      </c>
      <c r="J137" s="59">
        <f t="shared" si="29"/>
        <v>25</v>
      </c>
      <c r="K137" s="46">
        <v>4</v>
      </c>
      <c r="L137" s="43">
        <v>340</v>
      </c>
      <c r="M137" s="59">
        <f t="shared" si="30"/>
        <v>85</v>
      </c>
      <c r="N137" s="43"/>
      <c r="O137" s="43">
        <v>515</v>
      </c>
      <c r="P137" s="59">
        <f t="shared" si="31"/>
        <v>128.75</v>
      </c>
      <c r="Q137" s="58">
        <v>12</v>
      </c>
      <c r="R137" s="58">
        <v>925</v>
      </c>
      <c r="S137" s="59">
        <f t="shared" si="32"/>
        <v>231.25</v>
      </c>
      <c r="T137" s="58">
        <v>11</v>
      </c>
      <c r="U137" s="103">
        <v>1100</v>
      </c>
      <c r="V137" s="59">
        <f t="shared" si="33"/>
        <v>275</v>
      </c>
      <c r="W137" s="103">
        <v>19</v>
      </c>
      <c r="X137" s="103">
        <v>1965</v>
      </c>
      <c r="Y137" s="59">
        <f t="shared" si="34"/>
        <v>491.25</v>
      </c>
      <c r="Z137" s="103">
        <v>15</v>
      </c>
      <c r="AA137" s="103">
        <v>1650</v>
      </c>
      <c r="AB137" s="59">
        <f t="shared" si="35"/>
        <v>412.5</v>
      </c>
      <c r="AC137" s="58">
        <v>20</v>
      </c>
      <c r="AD137" s="103">
        <v>2130</v>
      </c>
      <c r="AE137" s="59">
        <f t="shared" si="36"/>
        <v>532.5</v>
      </c>
      <c r="AF137" s="103">
        <v>28</v>
      </c>
      <c r="AG137" s="103">
        <v>2940</v>
      </c>
      <c r="AH137" s="220">
        <f t="shared" si="37"/>
        <v>735</v>
      </c>
      <c r="AI137" s="103">
        <v>9</v>
      </c>
      <c r="AJ137" s="103">
        <v>1145</v>
      </c>
      <c r="AK137" s="220">
        <f t="shared" si="38"/>
        <v>286.25</v>
      </c>
      <c r="AL137" s="103">
        <v>19</v>
      </c>
      <c r="AM137" s="103">
        <v>2025</v>
      </c>
      <c r="AN137" s="220">
        <f t="shared" si="39"/>
        <v>506.25</v>
      </c>
      <c r="AO137" s="275">
        <v>61</v>
      </c>
      <c r="AP137" s="275">
        <v>4650</v>
      </c>
      <c r="AQ137" s="220">
        <f t="shared" si="40"/>
        <v>1162.5</v>
      </c>
      <c r="AR137" s="226">
        <v>24</v>
      </c>
      <c r="AS137" s="226">
        <v>2235</v>
      </c>
      <c r="AT137" s="220">
        <f t="shared" si="41"/>
        <v>558.75</v>
      </c>
    </row>
    <row r="138" spans="1:46">
      <c r="A138" s="135"/>
      <c r="B138" s="42" t="s">
        <v>553</v>
      </c>
      <c r="C138" s="342" t="s">
        <v>554</v>
      </c>
      <c r="D138" s="462" t="s">
        <v>12</v>
      </c>
      <c r="E138" s="43"/>
      <c r="F138" s="43"/>
      <c r="G138" s="59">
        <f t="shared" si="28"/>
        <v>0</v>
      </c>
      <c r="H138" s="46">
        <v>3</v>
      </c>
      <c r="I138" s="46">
        <v>190</v>
      </c>
      <c r="J138" s="59">
        <f t="shared" si="29"/>
        <v>47.5</v>
      </c>
      <c r="K138" s="46">
        <v>10</v>
      </c>
      <c r="L138" s="43">
        <v>875</v>
      </c>
      <c r="M138" s="59">
        <f t="shared" si="30"/>
        <v>218.75</v>
      </c>
      <c r="N138" s="43"/>
      <c r="O138" s="43">
        <v>4925</v>
      </c>
      <c r="P138" s="59">
        <f t="shared" si="31"/>
        <v>1231.25</v>
      </c>
      <c r="Q138" s="58">
        <v>55</v>
      </c>
      <c r="R138" s="58">
        <v>6445</v>
      </c>
      <c r="S138" s="59">
        <f t="shared" si="32"/>
        <v>1611.25</v>
      </c>
      <c r="T138" s="58">
        <v>133</v>
      </c>
      <c r="U138" s="103">
        <v>9095</v>
      </c>
      <c r="V138" s="59">
        <f t="shared" si="33"/>
        <v>2273.75</v>
      </c>
      <c r="W138" s="103">
        <v>146</v>
      </c>
      <c r="X138" s="103">
        <v>12305</v>
      </c>
      <c r="Y138" s="59">
        <f>X138*25%</f>
        <v>3076.25</v>
      </c>
      <c r="Z138" s="103">
        <v>167</v>
      </c>
      <c r="AA138" s="103">
        <v>11890</v>
      </c>
      <c r="AB138" s="59">
        <f t="shared" si="35"/>
        <v>2972.5</v>
      </c>
      <c r="AC138" s="58">
        <v>157</v>
      </c>
      <c r="AD138" s="103">
        <v>11115</v>
      </c>
      <c r="AE138" s="59">
        <f t="shared" si="36"/>
        <v>2778.75</v>
      </c>
      <c r="AF138" s="103">
        <v>191</v>
      </c>
      <c r="AG138" s="103">
        <v>13530</v>
      </c>
      <c r="AH138" s="220">
        <f t="shared" si="37"/>
        <v>3382.5</v>
      </c>
      <c r="AI138" s="103">
        <v>130</v>
      </c>
      <c r="AJ138" s="103">
        <v>10185</v>
      </c>
      <c r="AK138" s="220">
        <f t="shared" si="38"/>
        <v>2546.25</v>
      </c>
      <c r="AL138" s="103">
        <v>127</v>
      </c>
      <c r="AM138" s="103">
        <v>10325</v>
      </c>
      <c r="AN138" s="220">
        <f t="shared" si="39"/>
        <v>2581.25</v>
      </c>
      <c r="AO138" s="275">
        <v>131</v>
      </c>
      <c r="AP138" s="275">
        <v>10345</v>
      </c>
      <c r="AQ138" s="220">
        <f t="shared" si="40"/>
        <v>2586.25</v>
      </c>
      <c r="AR138" s="226">
        <v>153</v>
      </c>
      <c r="AS138" s="226">
        <v>10230</v>
      </c>
      <c r="AT138" s="220">
        <f t="shared" si="41"/>
        <v>2557.5</v>
      </c>
    </row>
    <row r="139" spans="1:46">
      <c r="A139" s="135"/>
      <c r="B139" s="42" t="s">
        <v>555</v>
      </c>
      <c r="C139" s="342" t="s">
        <v>556</v>
      </c>
      <c r="D139" s="462" t="s">
        <v>5</v>
      </c>
      <c r="E139" s="43"/>
      <c r="F139" s="43"/>
      <c r="G139" s="59">
        <f t="shared" si="28"/>
        <v>0</v>
      </c>
      <c r="H139" s="46"/>
      <c r="I139" s="46"/>
      <c r="J139" s="59">
        <f t="shared" si="29"/>
        <v>0</v>
      </c>
      <c r="K139" s="46">
        <v>30</v>
      </c>
      <c r="L139" s="43">
        <v>3040</v>
      </c>
      <c r="M139" s="59">
        <f t="shared" si="30"/>
        <v>760</v>
      </c>
      <c r="N139" s="43"/>
      <c r="O139" s="43">
        <v>5975</v>
      </c>
      <c r="P139" s="59">
        <f t="shared" si="31"/>
        <v>1493.75</v>
      </c>
      <c r="Q139" s="58">
        <v>74</v>
      </c>
      <c r="R139" s="58">
        <v>8015</v>
      </c>
      <c r="S139" s="59">
        <f t="shared" si="32"/>
        <v>2003.75</v>
      </c>
      <c r="T139" s="58">
        <v>71</v>
      </c>
      <c r="U139" s="103">
        <v>10345</v>
      </c>
      <c r="V139" s="59">
        <f t="shared" si="33"/>
        <v>2586.25</v>
      </c>
      <c r="W139" s="103">
        <v>51</v>
      </c>
      <c r="X139" s="103">
        <v>12040</v>
      </c>
      <c r="Y139" s="59">
        <f t="shared" si="34"/>
        <v>3010</v>
      </c>
      <c r="Z139" s="103">
        <v>121</v>
      </c>
      <c r="AA139" s="103">
        <v>12730</v>
      </c>
      <c r="AB139" s="59">
        <f t="shared" si="35"/>
        <v>3182.5</v>
      </c>
      <c r="AC139" s="58">
        <v>112</v>
      </c>
      <c r="AD139" s="103">
        <v>10735</v>
      </c>
      <c r="AE139" s="59">
        <f t="shared" si="36"/>
        <v>2683.75</v>
      </c>
      <c r="AF139" s="103">
        <v>183</v>
      </c>
      <c r="AG139" s="103">
        <v>21540</v>
      </c>
      <c r="AH139" s="220">
        <f t="shared" si="37"/>
        <v>5385</v>
      </c>
      <c r="AI139" s="103">
        <v>207</v>
      </c>
      <c r="AJ139" s="103">
        <v>21865</v>
      </c>
      <c r="AK139" s="220">
        <f t="shared" si="38"/>
        <v>5466.25</v>
      </c>
      <c r="AL139" s="103">
        <v>211</v>
      </c>
      <c r="AM139" s="103">
        <v>23805</v>
      </c>
      <c r="AN139" s="220">
        <f t="shared" si="39"/>
        <v>5951.25</v>
      </c>
      <c r="AO139" s="275">
        <v>261</v>
      </c>
      <c r="AP139" s="275">
        <v>29405</v>
      </c>
      <c r="AQ139" s="220">
        <f t="shared" si="40"/>
        <v>7351.25</v>
      </c>
      <c r="AR139" s="226">
        <v>273</v>
      </c>
      <c r="AS139" s="226">
        <v>30365</v>
      </c>
      <c r="AT139" s="220">
        <f t="shared" si="41"/>
        <v>7591.25</v>
      </c>
    </row>
    <row r="140" spans="1:46">
      <c r="A140" s="135"/>
      <c r="B140" s="42" t="s">
        <v>557</v>
      </c>
      <c r="C140" s="342" t="s">
        <v>558</v>
      </c>
      <c r="D140" s="462" t="s">
        <v>5</v>
      </c>
      <c r="E140" s="43"/>
      <c r="F140" s="43"/>
      <c r="G140" s="59">
        <f t="shared" si="28"/>
        <v>0</v>
      </c>
      <c r="H140" s="46"/>
      <c r="I140" s="46"/>
      <c r="J140" s="59">
        <f t="shared" si="29"/>
        <v>0</v>
      </c>
      <c r="K140" s="46">
        <v>2</v>
      </c>
      <c r="L140" s="43">
        <v>105</v>
      </c>
      <c r="M140" s="59">
        <f t="shared" si="30"/>
        <v>26.25</v>
      </c>
      <c r="N140" s="43"/>
      <c r="O140" s="43">
        <v>1600</v>
      </c>
      <c r="P140" s="59">
        <f t="shared" si="31"/>
        <v>400</v>
      </c>
      <c r="Q140" s="58">
        <v>34</v>
      </c>
      <c r="R140" s="58">
        <v>4145</v>
      </c>
      <c r="S140" s="59">
        <f t="shared" si="32"/>
        <v>1036.25</v>
      </c>
      <c r="T140" s="58">
        <v>33</v>
      </c>
      <c r="U140" s="103">
        <v>3735</v>
      </c>
      <c r="V140" s="59">
        <f t="shared" si="33"/>
        <v>933.75</v>
      </c>
      <c r="W140" s="103">
        <v>40</v>
      </c>
      <c r="X140" s="103">
        <v>4580</v>
      </c>
      <c r="Y140" s="59">
        <f t="shared" si="34"/>
        <v>1145</v>
      </c>
      <c r="Z140" s="103">
        <v>34</v>
      </c>
      <c r="AA140" s="103">
        <v>3495</v>
      </c>
      <c r="AB140" s="59">
        <f t="shared" si="35"/>
        <v>873.75</v>
      </c>
      <c r="AC140" s="58">
        <v>45</v>
      </c>
      <c r="AD140" s="103">
        <v>3825</v>
      </c>
      <c r="AE140" s="59">
        <f t="shared" si="36"/>
        <v>956.25</v>
      </c>
      <c r="AF140" s="103">
        <v>71</v>
      </c>
      <c r="AG140" s="103">
        <v>7670</v>
      </c>
      <c r="AH140" s="220">
        <f t="shared" si="37"/>
        <v>1917.5</v>
      </c>
      <c r="AI140" s="103">
        <v>65</v>
      </c>
      <c r="AJ140" s="103">
        <v>7180</v>
      </c>
      <c r="AK140" s="220">
        <f t="shared" si="38"/>
        <v>1795</v>
      </c>
      <c r="AL140" s="103">
        <v>87</v>
      </c>
      <c r="AM140" s="103">
        <v>10420</v>
      </c>
      <c r="AN140" s="220">
        <f t="shared" si="39"/>
        <v>2605</v>
      </c>
      <c r="AO140" s="275">
        <v>80</v>
      </c>
      <c r="AP140" s="275">
        <v>9095</v>
      </c>
      <c r="AQ140" s="220">
        <f t="shared" si="40"/>
        <v>2273.75</v>
      </c>
      <c r="AR140" s="226">
        <v>107</v>
      </c>
      <c r="AS140" s="226">
        <v>11785</v>
      </c>
      <c r="AT140" s="220">
        <f t="shared" si="41"/>
        <v>2946.25</v>
      </c>
    </row>
    <row r="141" spans="1:46">
      <c r="A141" s="135"/>
      <c r="B141" s="42" t="s">
        <v>559</v>
      </c>
      <c r="C141" s="342" t="s">
        <v>560</v>
      </c>
      <c r="D141" s="462" t="s">
        <v>19</v>
      </c>
      <c r="E141" s="43"/>
      <c r="F141" s="43"/>
      <c r="G141" s="59">
        <f t="shared" si="28"/>
        <v>0</v>
      </c>
      <c r="H141" s="46"/>
      <c r="I141" s="46"/>
      <c r="J141" s="59">
        <f t="shared" si="29"/>
        <v>0</v>
      </c>
      <c r="K141" s="46">
        <v>10</v>
      </c>
      <c r="L141" s="43">
        <v>1130</v>
      </c>
      <c r="M141" s="59">
        <f t="shared" si="30"/>
        <v>282.5</v>
      </c>
      <c r="N141" s="43"/>
      <c r="O141" s="43">
        <v>485</v>
      </c>
      <c r="P141" s="59">
        <f t="shared" si="31"/>
        <v>121.25</v>
      </c>
      <c r="Q141" s="58">
        <v>25</v>
      </c>
      <c r="R141" s="58">
        <v>2565</v>
      </c>
      <c r="S141" s="59">
        <f t="shared" si="32"/>
        <v>641.25</v>
      </c>
      <c r="T141" s="58">
        <v>29</v>
      </c>
      <c r="U141" s="103">
        <v>3060</v>
      </c>
      <c r="V141" s="59">
        <f t="shared" si="33"/>
        <v>765</v>
      </c>
      <c r="W141" s="103">
        <v>31</v>
      </c>
      <c r="X141" s="103">
        <v>3215</v>
      </c>
      <c r="Y141" s="59">
        <f t="shared" si="34"/>
        <v>803.75</v>
      </c>
      <c r="Z141" s="103">
        <v>57</v>
      </c>
      <c r="AA141" s="103">
        <v>4665</v>
      </c>
      <c r="AB141" s="59">
        <f t="shared" si="35"/>
        <v>1166.25</v>
      </c>
      <c r="AC141" s="58">
        <v>116</v>
      </c>
      <c r="AD141" s="103">
        <v>8600</v>
      </c>
      <c r="AE141" s="59">
        <f t="shared" si="36"/>
        <v>2150</v>
      </c>
      <c r="AF141" s="103">
        <v>117</v>
      </c>
      <c r="AG141" s="103">
        <v>8945</v>
      </c>
      <c r="AH141" s="220">
        <f t="shared" si="37"/>
        <v>2236.25</v>
      </c>
      <c r="AI141" s="103">
        <v>128</v>
      </c>
      <c r="AJ141" s="103">
        <v>10910</v>
      </c>
      <c r="AK141" s="220">
        <f t="shared" si="38"/>
        <v>2727.5</v>
      </c>
      <c r="AL141" s="103">
        <v>149</v>
      </c>
      <c r="AM141" s="103">
        <v>14780</v>
      </c>
      <c r="AN141" s="220">
        <f t="shared" si="39"/>
        <v>3695</v>
      </c>
      <c r="AO141" s="275">
        <v>155</v>
      </c>
      <c r="AP141" s="275">
        <v>15890</v>
      </c>
      <c r="AQ141" s="220">
        <f t="shared" si="40"/>
        <v>3972.5</v>
      </c>
      <c r="AR141" s="226">
        <v>171</v>
      </c>
      <c r="AS141" s="226">
        <v>18720</v>
      </c>
      <c r="AT141" s="220">
        <f t="shared" si="41"/>
        <v>4680</v>
      </c>
    </row>
    <row r="142" spans="1:46">
      <c r="A142" s="135"/>
      <c r="B142" s="42" t="s">
        <v>561</v>
      </c>
      <c r="C142" s="342" t="s">
        <v>562</v>
      </c>
      <c r="D142" s="462" t="s">
        <v>66</v>
      </c>
      <c r="E142" s="43"/>
      <c r="F142" s="43"/>
      <c r="G142" s="59">
        <f t="shared" si="28"/>
        <v>0</v>
      </c>
      <c r="H142" s="46"/>
      <c r="I142" s="46"/>
      <c r="J142" s="59">
        <f t="shared" si="29"/>
        <v>0</v>
      </c>
      <c r="K142" s="46">
        <v>12</v>
      </c>
      <c r="L142" s="43">
        <v>1930</v>
      </c>
      <c r="M142" s="59">
        <f t="shared" si="30"/>
        <v>482.5</v>
      </c>
      <c r="N142" s="43"/>
      <c r="O142" s="43">
        <v>2810</v>
      </c>
      <c r="P142" s="59">
        <f t="shared" si="31"/>
        <v>702.5</v>
      </c>
      <c r="Q142" s="58">
        <v>7</v>
      </c>
      <c r="R142" s="58">
        <v>820</v>
      </c>
      <c r="S142" s="59">
        <f t="shared" si="32"/>
        <v>205</v>
      </c>
      <c r="T142" s="58">
        <v>19</v>
      </c>
      <c r="U142" s="103">
        <v>1760</v>
      </c>
      <c r="V142" s="59">
        <f t="shared" si="33"/>
        <v>440</v>
      </c>
      <c r="W142" s="103">
        <v>10</v>
      </c>
      <c r="X142" s="103">
        <v>1035</v>
      </c>
      <c r="Y142" s="59">
        <f t="shared" si="34"/>
        <v>258.75</v>
      </c>
      <c r="Z142" s="103">
        <v>2</v>
      </c>
      <c r="AA142" s="103">
        <v>195</v>
      </c>
      <c r="AB142" s="59">
        <f t="shared" si="35"/>
        <v>48.75</v>
      </c>
      <c r="AC142" s="58">
        <v>1</v>
      </c>
      <c r="AD142" s="103">
        <v>45</v>
      </c>
      <c r="AE142" s="59">
        <f t="shared" si="36"/>
        <v>11.25</v>
      </c>
      <c r="AF142" s="103">
        <v>2</v>
      </c>
      <c r="AG142" s="103">
        <v>125</v>
      </c>
      <c r="AH142" s="220">
        <f t="shared" si="37"/>
        <v>31.25</v>
      </c>
      <c r="AI142" s="103">
        <v>9</v>
      </c>
      <c r="AJ142" s="103">
        <v>525</v>
      </c>
      <c r="AK142" s="220">
        <f t="shared" si="38"/>
        <v>131.25</v>
      </c>
      <c r="AL142" s="103">
        <v>9</v>
      </c>
      <c r="AM142" s="103">
        <v>810</v>
      </c>
      <c r="AN142" s="220">
        <f t="shared" si="39"/>
        <v>202.5</v>
      </c>
      <c r="AO142" s="275">
        <v>8</v>
      </c>
      <c r="AP142" s="275">
        <v>350</v>
      </c>
      <c r="AQ142" s="220">
        <f t="shared" si="40"/>
        <v>87.5</v>
      </c>
      <c r="AR142" s="226">
        <v>5</v>
      </c>
      <c r="AS142" s="226">
        <v>365</v>
      </c>
      <c r="AT142" s="220">
        <f t="shared" si="41"/>
        <v>91.25</v>
      </c>
    </row>
    <row r="143" spans="1:46">
      <c r="A143" s="135"/>
      <c r="B143" s="42" t="s">
        <v>563</v>
      </c>
      <c r="C143" s="342" t="s">
        <v>3193</v>
      </c>
      <c r="D143" s="462" t="s">
        <v>463</v>
      </c>
      <c r="E143" s="43"/>
      <c r="F143" s="43"/>
      <c r="G143" s="59">
        <f t="shared" si="28"/>
        <v>0</v>
      </c>
      <c r="H143" s="46">
        <v>1</v>
      </c>
      <c r="I143" s="46">
        <v>45</v>
      </c>
      <c r="J143" s="59">
        <f t="shared" si="29"/>
        <v>11.25</v>
      </c>
      <c r="K143" s="46">
        <v>13</v>
      </c>
      <c r="L143" s="43">
        <v>1740</v>
      </c>
      <c r="M143" s="59">
        <f t="shared" si="30"/>
        <v>435</v>
      </c>
      <c r="N143" s="43"/>
      <c r="O143" s="43">
        <v>1885</v>
      </c>
      <c r="P143" s="59">
        <f t="shared" si="31"/>
        <v>471.25</v>
      </c>
      <c r="Q143" s="58">
        <v>30</v>
      </c>
      <c r="R143" s="58">
        <v>3710</v>
      </c>
      <c r="S143" s="59">
        <f t="shared" si="32"/>
        <v>927.5</v>
      </c>
      <c r="T143" s="58">
        <v>35</v>
      </c>
      <c r="U143" s="103">
        <v>3505</v>
      </c>
      <c r="V143" s="59">
        <f t="shared" si="33"/>
        <v>876.25</v>
      </c>
      <c r="W143" s="103">
        <v>10</v>
      </c>
      <c r="X143" s="103">
        <v>1310</v>
      </c>
      <c r="Y143" s="59">
        <f t="shared" si="34"/>
        <v>327.5</v>
      </c>
      <c r="Z143" s="103">
        <v>21</v>
      </c>
      <c r="AA143" s="103">
        <v>1950</v>
      </c>
      <c r="AB143" s="59">
        <f t="shared" si="35"/>
        <v>487.5</v>
      </c>
      <c r="AC143" s="58">
        <v>19</v>
      </c>
      <c r="AD143" s="103">
        <v>1845</v>
      </c>
      <c r="AE143" s="59">
        <f t="shared" si="36"/>
        <v>461.25</v>
      </c>
      <c r="AF143" s="103">
        <v>12</v>
      </c>
      <c r="AG143" s="103">
        <v>1420</v>
      </c>
      <c r="AH143" s="220">
        <f t="shared" si="37"/>
        <v>355</v>
      </c>
      <c r="AI143" s="103">
        <v>28</v>
      </c>
      <c r="AJ143" s="103">
        <v>3250</v>
      </c>
      <c r="AK143" s="220">
        <f t="shared" si="38"/>
        <v>812.5</v>
      </c>
      <c r="AL143" s="103">
        <v>11</v>
      </c>
      <c r="AM143" s="103">
        <v>1665</v>
      </c>
      <c r="AN143" s="220">
        <f t="shared" si="39"/>
        <v>416.25</v>
      </c>
      <c r="AO143" s="275">
        <v>17</v>
      </c>
      <c r="AP143" s="275">
        <v>1765</v>
      </c>
      <c r="AQ143" s="220">
        <f t="shared" si="40"/>
        <v>441.25</v>
      </c>
      <c r="AR143" s="226">
        <v>16</v>
      </c>
      <c r="AS143" s="226">
        <v>1055</v>
      </c>
      <c r="AT143" s="220">
        <f t="shared" si="41"/>
        <v>263.75</v>
      </c>
    </row>
    <row r="144" spans="1:46">
      <c r="A144" s="135"/>
      <c r="B144" s="42" t="s">
        <v>565</v>
      </c>
      <c r="C144" s="342" t="s">
        <v>566</v>
      </c>
      <c r="D144" s="462" t="s">
        <v>297</v>
      </c>
      <c r="E144" s="43"/>
      <c r="F144" s="43"/>
      <c r="G144" s="59">
        <f t="shared" si="28"/>
        <v>0</v>
      </c>
      <c r="H144" s="46">
        <v>3</v>
      </c>
      <c r="I144" s="46">
        <v>135</v>
      </c>
      <c r="J144" s="59">
        <f t="shared" si="29"/>
        <v>33.75</v>
      </c>
      <c r="K144" s="46">
        <v>11</v>
      </c>
      <c r="L144" s="43">
        <v>975</v>
      </c>
      <c r="M144" s="59">
        <f t="shared" si="30"/>
        <v>243.75</v>
      </c>
      <c r="N144" s="43"/>
      <c r="O144" s="43">
        <v>1895</v>
      </c>
      <c r="P144" s="59">
        <f t="shared" si="31"/>
        <v>473.75</v>
      </c>
      <c r="Q144" s="58">
        <v>38</v>
      </c>
      <c r="R144" s="58">
        <v>3980</v>
      </c>
      <c r="S144" s="59">
        <f t="shared" si="32"/>
        <v>995</v>
      </c>
      <c r="T144" s="58">
        <v>35</v>
      </c>
      <c r="U144" s="103">
        <v>4305</v>
      </c>
      <c r="V144" s="59">
        <f t="shared" si="33"/>
        <v>1076.25</v>
      </c>
      <c r="W144" s="103">
        <v>20</v>
      </c>
      <c r="X144" s="103">
        <v>5035</v>
      </c>
      <c r="Y144" s="59">
        <f t="shared" si="34"/>
        <v>1258.75</v>
      </c>
      <c r="Z144" s="103">
        <v>54</v>
      </c>
      <c r="AA144" s="103">
        <v>4290</v>
      </c>
      <c r="AB144" s="59">
        <f t="shared" si="35"/>
        <v>1072.5</v>
      </c>
      <c r="AC144" s="58">
        <v>59</v>
      </c>
      <c r="AD144" s="103">
        <v>4665</v>
      </c>
      <c r="AE144" s="59">
        <f t="shared" si="36"/>
        <v>1166.25</v>
      </c>
      <c r="AF144" s="103">
        <v>74</v>
      </c>
      <c r="AG144" s="103">
        <v>6870</v>
      </c>
      <c r="AH144" s="220">
        <f t="shared" si="37"/>
        <v>1717.5</v>
      </c>
      <c r="AI144" s="103">
        <v>95</v>
      </c>
      <c r="AJ144" s="103">
        <v>8685</v>
      </c>
      <c r="AK144" s="220">
        <f t="shared" si="38"/>
        <v>2171.25</v>
      </c>
      <c r="AL144" s="103">
        <v>69</v>
      </c>
      <c r="AM144" s="103">
        <v>6100</v>
      </c>
      <c r="AN144" s="220">
        <f t="shared" si="39"/>
        <v>1525</v>
      </c>
      <c r="AO144" s="275">
        <v>89</v>
      </c>
      <c r="AP144" s="275">
        <v>6910</v>
      </c>
      <c r="AQ144" s="220">
        <f t="shared" si="40"/>
        <v>1727.5</v>
      </c>
      <c r="AR144" s="226">
        <v>116</v>
      </c>
      <c r="AS144" s="226">
        <v>9920</v>
      </c>
      <c r="AT144" s="220">
        <f t="shared" si="41"/>
        <v>2480</v>
      </c>
    </row>
    <row r="145" spans="1:46">
      <c r="A145" s="135"/>
      <c r="B145" s="42" t="s">
        <v>567</v>
      </c>
      <c r="C145" s="342" t="s">
        <v>568</v>
      </c>
      <c r="D145" s="462" t="s">
        <v>284</v>
      </c>
      <c r="E145" s="43"/>
      <c r="F145" s="43"/>
      <c r="G145" s="59">
        <f t="shared" si="28"/>
        <v>0</v>
      </c>
      <c r="H145" s="46"/>
      <c r="I145" s="46"/>
      <c r="J145" s="59">
        <f t="shared" si="29"/>
        <v>0</v>
      </c>
      <c r="K145" s="46">
        <v>3</v>
      </c>
      <c r="L145" s="43">
        <v>200</v>
      </c>
      <c r="M145" s="59">
        <f t="shared" si="30"/>
        <v>50</v>
      </c>
      <c r="N145" s="43"/>
      <c r="O145" s="43">
        <v>4515</v>
      </c>
      <c r="P145" s="59">
        <f t="shared" si="31"/>
        <v>1128.75</v>
      </c>
      <c r="Q145" s="58">
        <v>118</v>
      </c>
      <c r="R145" s="58">
        <v>12390</v>
      </c>
      <c r="S145" s="59">
        <f t="shared" si="32"/>
        <v>3097.5</v>
      </c>
      <c r="T145" s="58">
        <v>138</v>
      </c>
      <c r="U145" s="103">
        <v>13280</v>
      </c>
      <c r="V145" s="59">
        <f t="shared" si="33"/>
        <v>3320</v>
      </c>
      <c r="W145" s="103">
        <v>172</v>
      </c>
      <c r="X145" s="103">
        <v>14455</v>
      </c>
      <c r="Y145" s="59">
        <f t="shared" si="34"/>
        <v>3613.75</v>
      </c>
      <c r="Z145" s="103">
        <v>168</v>
      </c>
      <c r="AA145" s="103">
        <v>18335</v>
      </c>
      <c r="AB145" s="59">
        <f t="shared" si="35"/>
        <v>4583.75</v>
      </c>
      <c r="AC145" s="58">
        <v>144</v>
      </c>
      <c r="AD145" s="103">
        <v>13605</v>
      </c>
      <c r="AE145" s="59">
        <f t="shared" si="36"/>
        <v>3401.25</v>
      </c>
      <c r="AF145" s="103">
        <v>138</v>
      </c>
      <c r="AG145" s="103">
        <v>13010</v>
      </c>
      <c r="AH145" s="220">
        <f t="shared" si="37"/>
        <v>3252.5</v>
      </c>
      <c r="AI145" s="103">
        <v>144</v>
      </c>
      <c r="AJ145" s="103">
        <v>12720</v>
      </c>
      <c r="AK145" s="220">
        <f t="shared" si="38"/>
        <v>3180</v>
      </c>
      <c r="AL145" s="103">
        <v>129</v>
      </c>
      <c r="AM145" s="103">
        <v>12940</v>
      </c>
      <c r="AN145" s="220">
        <f t="shared" si="39"/>
        <v>3235</v>
      </c>
      <c r="AO145" s="275">
        <v>182</v>
      </c>
      <c r="AP145" s="275">
        <v>17150</v>
      </c>
      <c r="AQ145" s="220">
        <f t="shared" si="40"/>
        <v>4287.5</v>
      </c>
      <c r="AR145" s="226">
        <v>155</v>
      </c>
      <c r="AS145" s="226">
        <v>14660</v>
      </c>
      <c r="AT145" s="220">
        <f t="shared" si="41"/>
        <v>3665</v>
      </c>
    </row>
    <row r="146" spans="1:46">
      <c r="A146" s="135"/>
      <c r="B146" s="42" t="s">
        <v>569</v>
      </c>
      <c r="C146" s="342" t="s">
        <v>3194</v>
      </c>
      <c r="D146" s="462" t="s">
        <v>19</v>
      </c>
      <c r="E146" s="43"/>
      <c r="F146" s="43"/>
      <c r="G146" s="59">
        <f t="shared" si="28"/>
        <v>0</v>
      </c>
      <c r="H146" s="46">
        <v>7</v>
      </c>
      <c r="I146" s="46">
        <v>375</v>
      </c>
      <c r="J146" s="59">
        <f t="shared" si="29"/>
        <v>93.75</v>
      </c>
      <c r="K146" s="46">
        <v>6</v>
      </c>
      <c r="L146" s="43">
        <v>640</v>
      </c>
      <c r="M146" s="59">
        <f t="shared" si="30"/>
        <v>160</v>
      </c>
      <c r="N146" s="43"/>
      <c r="O146" s="43">
        <v>1705</v>
      </c>
      <c r="P146" s="59">
        <f t="shared" si="31"/>
        <v>426.25</v>
      </c>
      <c r="Q146" s="58">
        <v>28</v>
      </c>
      <c r="R146" s="58">
        <v>2795</v>
      </c>
      <c r="S146" s="59">
        <f t="shared" si="32"/>
        <v>698.75</v>
      </c>
      <c r="T146" s="58">
        <v>30</v>
      </c>
      <c r="U146" s="103">
        <v>3300</v>
      </c>
      <c r="V146" s="59">
        <f t="shared" si="33"/>
        <v>825</v>
      </c>
      <c r="W146" s="103">
        <v>30</v>
      </c>
      <c r="X146" s="103">
        <v>3370</v>
      </c>
      <c r="Y146" s="59">
        <f t="shared" si="34"/>
        <v>842.5</v>
      </c>
      <c r="Z146" s="103">
        <v>50</v>
      </c>
      <c r="AA146" s="103">
        <v>4000</v>
      </c>
      <c r="AB146" s="59">
        <f t="shared" si="35"/>
        <v>1000</v>
      </c>
      <c r="AC146" s="58">
        <v>25</v>
      </c>
      <c r="AD146" s="103">
        <v>2265</v>
      </c>
      <c r="AE146" s="59">
        <f t="shared" si="36"/>
        <v>566.25</v>
      </c>
      <c r="AF146" s="103">
        <v>92</v>
      </c>
      <c r="AG146" s="103">
        <v>7900</v>
      </c>
      <c r="AH146" s="220">
        <f t="shared" si="37"/>
        <v>1975</v>
      </c>
      <c r="AI146" s="103">
        <v>158</v>
      </c>
      <c r="AJ146" s="103">
        <v>13955</v>
      </c>
      <c r="AK146" s="220">
        <f t="shared" si="38"/>
        <v>3488.75</v>
      </c>
      <c r="AL146" s="103">
        <v>211</v>
      </c>
      <c r="AM146" s="103">
        <v>14975</v>
      </c>
      <c r="AN146" s="220">
        <f t="shared" si="39"/>
        <v>3743.75</v>
      </c>
      <c r="AO146" s="275">
        <v>116</v>
      </c>
      <c r="AP146" s="275">
        <v>10030</v>
      </c>
      <c r="AQ146" s="220">
        <f t="shared" si="40"/>
        <v>2507.5</v>
      </c>
      <c r="AR146" s="226">
        <v>107</v>
      </c>
      <c r="AS146" s="226">
        <v>10355</v>
      </c>
      <c r="AT146" s="220">
        <f t="shared" si="41"/>
        <v>2588.75</v>
      </c>
    </row>
    <row r="147" spans="1:46">
      <c r="A147" s="135"/>
      <c r="B147" s="42" t="s">
        <v>571</v>
      </c>
      <c r="C147" s="342" t="s">
        <v>572</v>
      </c>
      <c r="D147" s="462" t="s">
        <v>23</v>
      </c>
      <c r="E147" s="43"/>
      <c r="F147" s="43"/>
      <c r="G147" s="59">
        <f t="shared" si="28"/>
        <v>0</v>
      </c>
      <c r="H147" s="46"/>
      <c r="I147" s="46"/>
      <c r="J147" s="59">
        <f t="shared" si="29"/>
        <v>0</v>
      </c>
      <c r="K147" s="46">
        <v>4</v>
      </c>
      <c r="L147" s="43">
        <v>355</v>
      </c>
      <c r="M147" s="59">
        <f t="shared" si="30"/>
        <v>88.75</v>
      </c>
      <c r="N147" s="43"/>
      <c r="O147" s="43">
        <v>1600</v>
      </c>
      <c r="P147" s="59">
        <f t="shared" si="31"/>
        <v>400</v>
      </c>
      <c r="Q147" s="58">
        <v>24</v>
      </c>
      <c r="R147" s="58">
        <v>3015</v>
      </c>
      <c r="S147" s="59">
        <f t="shared" si="32"/>
        <v>753.75</v>
      </c>
      <c r="T147" s="58">
        <v>28</v>
      </c>
      <c r="U147" s="103">
        <v>3165</v>
      </c>
      <c r="V147" s="59">
        <f t="shared" si="33"/>
        <v>791.25</v>
      </c>
      <c r="W147" s="103">
        <v>40</v>
      </c>
      <c r="X147" s="103">
        <v>4240</v>
      </c>
      <c r="Y147" s="59">
        <f t="shared" si="34"/>
        <v>1060</v>
      </c>
      <c r="Z147" s="103">
        <v>27</v>
      </c>
      <c r="AA147" s="103">
        <v>2140</v>
      </c>
      <c r="AB147" s="59">
        <f t="shared" si="35"/>
        <v>535</v>
      </c>
      <c r="AC147" s="58">
        <v>27</v>
      </c>
      <c r="AD147" s="103">
        <v>3100</v>
      </c>
      <c r="AE147" s="59">
        <f t="shared" si="36"/>
        <v>775</v>
      </c>
      <c r="AF147" s="103">
        <v>33</v>
      </c>
      <c r="AG147" s="103">
        <v>3470</v>
      </c>
      <c r="AH147" s="220">
        <f t="shared" si="37"/>
        <v>867.5</v>
      </c>
      <c r="AI147" s="103">
        <v>21</v>
      </c>
      <c r="AJ147" s="103">
        <v>1935</v>
      </c>
      <c r="AK147" s="220">
        <f t="shared" si="38"/>
        <v>483.75</v>
      </c>
      <c r="AL147" s="103">
        <v>22</v>
      </c>
      <c r="AM147" s="103">
        <v>2320</v>
      </c>
      <c r="AN147" s="220">
        <f t="shared" si="39"/>
        <v>580</v>
      </c>
      <c r="AO147" s="275">
        <v>31</v>
      </c>
      <c r="AP147" s="275">
        <v>2820</v>
      </c>
      <c r="AQ147" s="220">
        <f t="shared" si="40"/>
        <v>705</v>
      </c>
      <c r="AR147" s="226">
        <v>35</v>
      </c>
      <c r="AS147" s="226">
        <v>3210</v>
      </c>
      <c r="AT147" s="220">
        <f t="shared" si="41"/>
        <v>802.5</v>
      </c>
    </row>
    <row r="148" spans="1:46">
      <c r="A148" s="135"/>
      <c r="B148" s="42" t="s">
        <v>573</v>
      </c>
      <c r="C148" s="342" t="s">
        <v>574</v>
      </c>
      <c r="D148" s="462" t="s">
        <v>84</v>
      </c>
      <c r="E148" s="43"/>
      <c r="F148" s="43"/>
      <c r="G148" s="59">
        <f t="shared" si="28"/>
        <v>0</v>
      </c>
      <c r="H148" s="46">
        <v>19</v>
      </c>
      <c r="I148" s="46">
        <v>1905</v>
      </c>
      <c r="J148" s="59">
        <f t="shared" si="29"/>
        <v>476.25</v>
      </c>
      <c r="K148" s="46">
        <v>34</v>
      </c>
      <c r="L148" s="43">
        <v>4535</v>
      </c>
      <c r="M148" s="59">
        <f t="shared" si="30"/>
        <v>1133.75</v>
      </c>
      <c r="N148" s="43"/>
      <c r="O148" s="43">
        <v>8120</v>
      </c>
      <c r="P148" s="59">
        <f t="shared" si="31"/>
        <v>2030</v>
      </c>
      <c r="Q148" s="58">
        <v>86</v>
      </c>
      <c r="R148" s="58">
        <v>9165</v>
      </c>
      <c r="S148" s="59">
        <f t="shared" si="32"/>
        <v>2291.25</v>
      </c>
      <c r="T148" s="58">
        <v>87</v>
      </c>
      <c r="U148" s="103">
        <v>7985</v>
      </c>
      <c r="V148" s="59">
        <f t="shared" si="33"/>
        <v>1996.25</v>
      </c>
      <c r="W148" s="103">
        <v>91</v>
      </c>
      <c r="X148" s="103">
        <v>9060</v>
      </c>
      <c r="Y148" s="59">
        <f t="shared" si="34"/>
        <v>2265</v>
      </c>
      <c r="Z148" s="103">
        <v>90</v>
      </c>
      <c r="AA148" s="103">
        <v>10555</v>
      </c>
      <c r="AB148" s="59">
        <f t="shared" si="35"/>
        <v>2638.75</v>
      </c>
      <c r="AC148" s="58">
        <v>54</v>
      </c>
      <c r="AD148" s="103">
        <v>5535</v>
      </c>
      <c r="AE148" s="59">
        <f t="shared" si="36"/>
        <v>1383.75</v>
      </c>
      <c r="AF148" s="103">
        <v>59</v>
      </c>
      <c r="AG148" s="103">
        <v>5840</v>
      </c>
      <c r="AH148" s="220">
        <f t="shared" si="37"/>
        <v>1460</v>
      </c>
      <c r="AI148" s="103">
        <v>70</v>
      </c>
      <c r="AJ148" s="103">
        <v>6745</v>
      </c>
      <c r="AK148" s="220">
        <f t="shared" si="38"/>
        <v>1686.25</v>
      </c>
      <c r="AL148" s="103">
        <v>73</v>
      </c>
      <c r="AM148" s="103">
        <v>8215</v>
      </c>
      <c r="AN148" s="220">
        <f t="shared" si="39"/>
        <v>2053.75</v>
      </c>
      <c r="AO148" s="275">
        <v>115</v>
      </c>
      <c r="AP148" s="275">
        <v>12155</v>
      </c>
      <c r="AQ148" s="220">
        <f t="shared" si="40"/>
        <v>3038.75</v>
      </c>
      <c r="AR148" s="226">
        <v>69</v>
      </c>
      <c r="AS148" s="226">
        <v>7610</v>
      </c>
      <c r="AT148" s="220">
        <f t="shared" si="41"/>
        <v>1902.5</v>
      </c>
    </row>
    <row r="149" spans="1:46">
      <c r="A149" s="135"/>
      <c r="B149" s="42" t="s">
        <v>575</v>
      </c>
      <c r="C149" s="342" t="s">
        <v>576</v>
      </c>
      <c r="D149" s="462" t="s">
        <v>313</v>
      </c>
      <c r="E149" s="43"/>
      <c r="F149" s="43"/>
      <c r="G149" s="59">
        <f t="shared" si="28"/>
        <v>0</v>
      </c>
      <c r="H149" s="46">
        <v>5</v>
      </c>
      <c r="I149" s="46">
        <v>290</v>
      </c>
      <c r="J149" s="59">
        <f t="shared" si="29"/>
        <v>72.5</v>
      </c>
      <c r="K149" s="46">
        <v>2</v>
      </c>
      <c r="L149" s="43">
        <v>265</v>
      </c>
      <c r="M149" s="59">
        <f t="shared" si="30"/>
        <v>66.25</v>
      </c>
      <c r="N149" s="43"/>
      <c r="O149" s="43">
        <v>1240</v>
      </c>
      <c r="P149" s="59">
        <f t="shared" si="31"/>
        <v>310</v>
      </c>
      <c r="Q149" s="58">
        <v>26</v>
      </c>
      <c r="R149" s="58">
        <v>2560</v>
      </c>
      <c r="S149" s="59">
        <f t="shared" si="32"/>
        <v>640</v>
      </c>
      <c r="T149" s="58">
        <v>43</v>
      </c>
      <c r="U149" s="103">
        <v>3645</v>
      </c>
      <c r="V149" s="59">
        <f t="shared" si="33"/>
        <v>911.25</v>
      </c>
      <c r="W149" s="103">
        <v>45</v>
      </c>
      <c r="X149" s="103">
        <v>4655</v>
      </c>
      <c r="Y149" s="59">
        <f t="shared" si="34"/>
        <v>1163.75</v>
      </c>
      <c r="Z149" s="103">
        <v>45</v>
      </c>
      <c r="AA149" s="103">
        <v>5350</v>
      </c>
      <c r="AB149" s="59">
        <f t="shared" si="35"/>
        <v>1337.5</v>
      </c>
      <c r="AC149" s="58">
        <v>25</v>
      </c>
      <c r="AD149" s="103">
        <v>2115</v>
      </c>
      <c r="AE149" s="59">
        <f t="shared" si="36"/>
        <v>528.75</v>
      </c>
      <c r="AF149" s="103">
        <v>20</v>
      </c>
      <c r="AG149" s="103">
        <v>1670</v>
      </c>
      <c r="AH149" s="220">
        <f t="shared" si="37"/>
        <v>417.5</v>
      </c>
      <c r="AI149" s="103">
        <v>22</v>
      </c>
      <c r="AJ149" s="103">
        <v>2165</v>
      </c>
      <c r="AK149" s="220">
        <f t="shared" si="38"/>
        <v>541.25</v>
      </c>
      <c r="AL149" s="103">
        <v>14</v>
      </c>
      <c r="AM149" s="103">
        <v>1480</v>
      </c>
      <c r="AN149" s="220">
        <f t="shared" si="39"/>
        <v>370</v>
      </c>
      <c r="AO149" s="275">
        <v>35</v>
      </c>
      <c r="AP149" s="275">
        <v>2845</v>
      </c>
      <c r="AQ149" s="220">
        <f t="shared" si="40"/>
        <v>711.25</v>
      </c>
      <c r="AR149" s="226">
        <v>10</v>
      </c>
      <c r="AS149" s="226">
        <v>675</v>
      </c>
      <c r="AT149" s="220">
        <f t="shared" si="41"/>
        <v>168.75</v>
      </c>
    </row>
    <row r="150" spans="1:46">
      <c r="A150" s="135"/>
      <c r="B150" s="42" t="s">
        <v>577</v>
      </c>
      <c r="C150" s="342" t="s">
        <v>578</v>
      </c>
      <c r="D150" s="462" t="s">
        <v>367</v>
      </c>
      <c r="E150" s="43"/>
      <c r="F150" s="43"/>
      <c r="G150" s="59">
        <f t="shared" si="28"/>
        <v>0</v>
      </c>
      <c r="H150" s="46">
        <v>1</v>
      </c>
      <c r="I150" s="46">
        <v>45</v>
      </c>
      <c r="J150" s="59">
        <f t="shared" si="29"/>
        <v>11.25</v>
      </c>
      <c r="K150" s="46">
        <v>4</v>
      </c>
      <c r="L150" s="43">
        <v>545</v>
      </c>
      <c r="M150" s="59">
        <f t="shared" si="30"/>
        <v>136.25</v>
      </c>
      <c r="N150" s="43"/>
      <c r="O150" s="43">
        <v>1305</v>
      </c>
      <c r="P150" s="59">
        <f t="shared" si="31"/>
        <v>326.25</v>
      </c>
      <c r="Q150" s="58">
        <v>8</v>
      </c>
      <c r="R150" s="58">
        <v>435</v>
      </c>
      <c r="S150" s="59">
        <f t="shared" si="32"/>
        <v>108.75</v>
      </c>
      <c r="T150" s="58">
        <v>21</v>
      </c>
      <c r="U150" s="103">
        <v>1300</v>
      </c>
      <c r="V150" s="59">
        <f t="shared" si="33"/>
        <v>325</v>
      </c>
      <c r="W150" s="103">
        <v>16</v>
      </c>
      <c r="X150" s="103">
        <v>1370</v>
      </c>
      <c r="Y150" s="59">
        <f t="shared" si="34"/>
        <v>342.5</v>
      </c>
      <c r="Z150" s="103">
        <v>4</v>
      </c>
      <c r="AA150" s="103">
        <v>355</v>
      </c>
      <c r="AB150" s="59">
        <f t="shared" si="35"/>
        <v>88.75</v>
      </c>
      <c r="AC150" s="58">
        <v>10</v>
      </c>
      <c r="AD150" s="103">
        <v>875</v>
      </c>
      <c r="AE150" s="59">
        <f t="shared" si="36"/>
        <v>218.75</v>
      </c>
      <c r="AF150" s="103">
        <v>16</v>
      </c>
      <c r="AG150" s="103">
        <v>1000</v>
      </c>
      <c r="AH150" s="220">
        <f t="shared" si="37"/>
        <v>250</v>
      </c>
      <c r="AI150" s="103">
        <v>22</v>
      </c>
      <c r="AJ150" s="103">
        <v>1790</v>
      </c>
      <c r="AK150" s="220">
        <f t="shared" si="38"/>
        <v>447.5</v>
      </c>
      <c r="AL150" s="103">
        <v>32</v>
      </c>
      <c r="AM150" s="103">
        <v>2745</v>
      </c>
      <c r="AN150" s="220">
        <f t="shared" si="39"/>
        <v>686.25</v>
      </c>
      <c r="AO150" s="275">
        <v>7</v>
      </c>
      <c r="AP150" s="275">
        <v>535</v>
      </c>
      <c r="AQ150" s="220">
        <f t="shared" si="40"/>
        <v>133.75</v>
      </c>
      <c r="AR150" s="226">
        <v>7</v>
      </c>
      <c r="AS150" s="226">
        <v>780</v>
      </c>
      <c r="AT150" s="220">
        <f t="shared" si="41"/>
        <v>195</v>
      </c>
    </row>
    <row r="151" spans="1:46">
      <c r="A151" s="135"/>
      <c r="B151" s="42" t="s">
        <v>579</v>
      </c>
      <c r="C151" s="342" t="s">
        <v>580</v>
      </c>
      <c r="D151" s="462" t="s">
        <v>581</v>
      </c>
      <c r="E151" s="43"/>
      <c r="F151" s="43"/>
      <c r="G151" s="59">
        <f t="shared" si="28"/>
        <v>0</v>
      </c>
      <c r="H151" s="46"/>
      <c r="I151" s="46"/>
      <c r="J151" s="59">
        <f t="shared" si="29"/>
        <v>0</v>
      </c>
      <c r="K151" s="46">
        <v>0</v>
      </c>
      <c r="L151" s="43">
        <v>0</v>
      </c>
      <c r="M151" s="59">
        <f t="shared" si="30"/>
        <v>0</v>
      </c>
      <c r="N151" s="43"/>
      <c r="O151" s="43"/>
      <c r="P151" s="59">
        <f t="shared" si="31"/>
        <v>0</v>
      </c>
      <c r="Q151" s="58">
        <v>0</v>
      </c>
      <c r="R151" s="58">
        <v>0</v>
      </c>
      <c r="S151" s="59">
        <f t="shared" si="32"/>
        <v>0</v>
      </c>
      <c r="T151" s="58">
        <v>0</v>
      </c>
      <c r="U151" s="103">
        <v>0</v>
      </c>
      <c r="V151" s="59">
        <f t="shared" si="33"/>
        <v>0</v>
      </c>
      <c r="W151" s="103">
        <v>0</v>
      </c>
      <c r="X151" s="103">
        <v>0</v>
      </c>
      <c r="Y151" s="59">
        <f t="shared" si="34"/>
        <v>0</v>
      </c>
      <c r="Z151" s="103">
        <v>0</v>
      </c>
      <c r="AA151" s="103">
        <v>0</v>
      </c>
      <c r="AB151" s="59">
        <f t="shared" si="35"/>
        <v>0</v>
      </c>
      <c r="AC151" s="58">
        <v>0</v>
      </c>
      <c r="AD151" s="103">
        <v>0</v>
      </c>
      <c r="AE151" s="59">
        <f t="shared" si="36"/>
        <v>0</v>
      </c>
      <c r="AF151" s="103">
        <v>0</v>
      </c>
      <c r="AG151" s="103">
        <v>0</v>
      </c>
      <c r="AH151" s="220">
        <f t="shared" si="37"/>
        <v>0</v>
      </c>
      <c r="AI151" s="103">
        <v>0</v>
      </c>
      <c r="AJ151" s="103">
        <v>0</v>
      </c>
      <c r="AK151" s="220">
        <f t="shared" si="38"/>
        <v>0</v>
      </c>
      <c r="AL151" s="103">
        <v>0</v>
      </c>
      <c r="AM151" s="103">
        <v>0</v>
      </c>
      <c r="AN151" s="220">
        <f t="shared" si="39"/>
        <v>0</v>
      </c>
      <c r="AO151" s="275">
        <v>0</v>
      </c>
      <c r="AP151" s="275">
        <v>0</v>
      </c>
      <c r="AQ151" s="220">
        <f t="shared" si="40"/>
        <v>0</v>
      </c>
      <c r="AR151" s="226">
        <v>0</v>
      </c>
      <c r="AS151" s="226">
        <v>0</v>
      </c>
      <c r="AT151" s="220">
        <f t="shared" si="41"/>
        <v>0</v>
      </c>
    </row>
    <row r="152" spans="1:46">
      <c r="A152" s="135"/>
      <c r="B152" s="42" t="s">
        <v>582</v>
      </c>
      <c r="C152" s="342" t="s">
        <v>3180</v>
      </c>
      <c r="D152" s="462" t="s">
        <v>19</v>
      </c>
      <c r="E152" s="43"/>
      <c r="F152" s="43"/>
      <c r="G152" s="59">
        <f t="shared" si="28"/>
        <v>0</v>
      </c>
      <c r="H152" s="46">
        <v>6</v>
      </c>
      <c r="I152" s="46">
        <v>580</v>
      </c>
      <c r="J152" s="59">
        <f t="shared" si="29"/>
        <v>145</v>
      </c>
      <c r="K152" s="46">
        <v>22</v>
      </c>
      <c r="L152" s="43">
        <v>2250</v>
      </c>
      <c r="M152" s="59">
        <f t="shared" si="30"/>
        <v>562.5</v>
      </c>
      <c r="N152" s="43"/>
      <c r="O152" s="43">
        <v>3540</v>
      </c>
      <c r="P152" s="59">
        <f t="shared" si="31"/>
        <v>885</v>
      </c>
      <c r="Q152" s="58">
        <v>56</v>
      </c>
      <c r="R152" s="58">
        <v>5025</v>
      </c>
      <c r="S152" s="59">
        <f t="shared" si="32"/>
        <v>1256.25</v>
      </c>
      <c r="T152" s="58">
        <v>81</v>
      </c>
      <c r="U152" s="103">
        <v>6405</v>
      </c>
      <c r="V152" s="59">
        <f t="shared" si="33"/>
        <v>1601.25</v>
      </c>
      <c r="W152" s="103">
        <v>134</v>
      </c>
      <c r="X152" s="103">
        <v>10945</v>
      </c>
      <c r="Y152" s="59">
        <f t="shared" si="34"/>
        <v>2736.25</v>
      </c>
      <c r="Z152" s="103">
        <v>179</v>
      </c>
      <c r="AA152" s="103">
        <v>14035</v>
      </c>
      <c r="AB152" s="59">
        <f t="shared" si="35"/>
        <v>3508.75</v>
      </c>
      <c r="AC152" s="58">
        <v>149</v>
      </c>
      <c r="AD152" s="103">
        <v>11945</v>
      </c>
      <c r="AE152" s="59">
        <f t="shared" si="36"/>
        <v>2986.25</v>
      </c>
      <c r="AF152" s="103">
        <v>128</v>
      </c>
      <c r="AG152" s="103">
        <v>10835</v>
      </c>
      <c r="AH152" s="220">
        <f t="shared" si="37"/>
        <v>2708.75</v>
      </c>
      <c r="AI152" s="103">
        <v>176</v>
      </c>
      <c r="AJ152" s="103">
        <v>13975</v>
      </c>
      <c r="AK152" s="220">
        <f t="shared" si="38"/>
        <v>3493.75</v>
      </c>
      <c r="AL152" s="103">
        <v>144</v>
      </c>
      <c r="AM152" s="103">
        <v>12350</v>
      </c>
      <c r="AN152" s="220">
        <f t="shared" si="39"/>
        <v>3087.5</v>
      </c>
      <c r="AO152" s="275">
        <v>135</v>
      </c>
      <c r="AP152" s="275">
        <v>11000</v>
      </c>
      <c r="AQ152" s="220">
        <f t="shared" si="40"/>
        <v>2750</v>
      </c>
      <c r="AR152" s="226">
        <v>90</v>
      </c>
      <c r="AS152" s="226">
        <v>6955</v>
      </c>
      <c r="AT152" s="220">
        <f t="shared" si="41"/>
        <v>1738.75</v>
      </c>
    </row>
    <row r="153" spans="1:46">
      <c r="A153" s="135"/>
      <c r="B153" s="42" t="s">
        <v>584</v>
      </c>
      <c r="C153" s="342" t="s">
        <v>585</v>
      </c>
      <c r="D153" s="462" t="s">
        <v>204</v>
      </c>
      <c r="E153" s="43"/>
      <c r="F153" s="43"/>
      <c r="G153" s="59">
        <f t="shared" si="28"/>
        <v>0</v>
      </c>
      <c r="H153" s="46"/>
      <c r="I153" s="46"/>
      <c r="J153" s="59">
        <f t="shared" si="29"/>
        <v>0</v>
      </c>
      <c r="K153" s="46">
        <v>5</v>
      </c>
      <c r="L153" s="43">
        <v>395</v>
      </c>
      <c r="M153" s="59">
        <f t="shared" si="30"/>
        <v>98.75</v>
      </c>
      <c r="N153" s="43"/>
      <c r="O153" s="43">
        <v>805</v>
      </c>
      <c r="P153" s="59">
        <f t="shared" si="31"/>
        <v>201.25</v>
      </c>
      <c r="Q153" s="58">
        <v>3</v>
      </c>
      <c r="R153" s="58">
        <v>400</v>
      </c>
      <c r="S153" s="59">
        <f t="shared" si="32"/>
        <v>100</v>
      </c>
      <c r="T153" s="58">
        <v>1</v>
      </c>
      <c r="U153" s="103">
        <v>150</v>
      </c>
      <c r="V153" s="59">
        <f t="shared" si="33"/>
        <v>37.5</v>
      </c>
      <c r="W153" s="103">
        <v>11</v>
      </c>
      <c r="X153" s="103">
        <v>1305</v>
      </c>
      <c r="Y153" s="59">
        <f t="shared" si="34"/>
        <v>326.25</v>
      </c>
      <c r="Z153" s="103">
        <v>20</v>
      </c>
      <c r="AA153" s="103">
        <v>2350</v>
      </c>
      <c r="AB153" s="59">
        <f t="shared" si="35"/>
        <v>587.5</v>
      </c>
      <c r="AC153" s="58">
        <v>5</v>
      </c>
      <c r="AD153" s="103">
        <v>530</v>
      </c>
      <c r="AE153" s="59">
        <f t="shared" si="36"/>
        <v>132.5</v>
      </c>
      <c r="AF153" s="103">
        <v>14</v>
      </c>
      <c r="AG153" s="103">
        <v>1500</v>
      </c>
      <c r="AH153" s="220">
        <f t="shared" si="37"/>
        <v>375</v>
      </c>
      <c r="AI153" s="103">
        <v>3</v>
      </c>
      <c r="AJ153" s="103">
        <v>185</v>
      </c>
      <c r="AK153" s="220">
        <f t="shared" si="38"/>
        <v>46.25</v>
      </c>
      <c r="AL153" s="103">
        <v>4</v>
      </c>
      <c r="AM153" s="103">
        <v>265</v>
      </c>
      <c r="AN153" s="220">
        <f t="shared" si="39"/>
        <v>66.25</v>
      </c>
      <c r="AO153" s="275">
        <v>10</v>
      </c>
      <c r="AP153" s="275">
        <v>1070</v>
      </c>
      <c r="AQ153" s="220">
        <f t="shared" si="40"/>
        <v>267.5</v>
      </c>
      <c r="AR153" s="226">
        <v>3</v>
      </c>
      <c r="AS153" s="226">
        <v>165</v>
      </c>
      <c r="AT153" s="220">
        <f t="shared" si="41"/>
        <v>41.25</v>
      </c>
    </row>
    <row r="154" spans="1:46">
      <c r="A154" s="135"/>
      <c r="B154" s="42" t="s">
        <v>586</v>
      </c>
      <c r="C154" s="342" t="s">
        <v>587</v>
      </c>
      <c r="D154" s="462" t="s">
        <v>23</v>
      </c>
      <c r="E154" s="43"/>
      <c r="F154" s="43"/>
      <c r="G154" s="59">
        <f t="shared" si="28"/>
        <v>0</v>
      </c>
      <c r="H154" s="46">
        <v>11</v>
      </c>
      <c r="I154" s="46">
        <v>745</v>
      </c>
      <c r="J154" s="59">
        <f t="shared" si="29"/>
        <v>186.25</v>
      </c>
      <c r="K154" s="46">
        <v>39</v>
      </c>
      <c r="L154" s="43">
        <v>2845</v>
      </c>
      <c r="M154" s="59">
        <f t="shared" si="30"/>
        <v>711.25</v>
      </c>
      <c r="N154" s="43"/>
      <c r="O154" s="43">
        <v>4925</v>
      </c>
      <c r="P154" s="59">
        <f t="shared" si="31"/>
        <v>1231.25</v>
      </c>
      <c r="Q154" s="58">
        <v>58</v>
      </c>
      <c r="R154" s="58">
        <v>4930</v>
      </c>
      <c r="S154" s="59">
        <f t="shared" si="32"/>
        <v>1232.5</v>
      </c>
      <c r="T154" s="58">
        <v>64</v>
      </c>
      <c r="U154" s="103">
        <v>6155</v>
      </c>
      <c r="V154" s="59">
        <f t="shared" si="33"/>
        <v>1538.75</v>
      </c>
      <c r="W154" s="103">
        <v>38</v>
      </c>
      <c r="X154" s="103">
        <v>6755</v>
      </c>
      <c r="Y154" s="59">
        <f t="shared" si="34"/>
        <v>1688.75</v>
      </c>
      <c r="Z154" s="103">
        <v>102</v>
      </c>
      <c r="AA154" s="103">
        <v>7360</v>
      </c>
      <c r="AB154" s="59">
        <f t="shared" si="35"/>
        <v>1840</v>
      </c>
      <c r="AC154" s="58">
        <v>83</v>
      </c>
      <c r="AD154" s="103">
        <v>6850</v>
      </c>
      <c r="AE154" s="59">
        <f t="shared" si="36"/>
        <v>1712.5</v>
      </c>
      <c r="AF154" s="103">
        <v>114</v>
      </c>
      <c r="AG154" s="103">
        <v>8715</v>
      </c>
      <c r="AH154" s="220">
        <f t="shared" si="37"/>
        <v>2178.75</v>
      </c>
      <c r="AI154" s="103">
        <v>117</v>
      </c>
      <c r="AJ154" s="103">
        <v>10980</v>
      </c>
      <c r="AK154" s="220">
        <f t="shared" si="38"/>
        <v>2745</v>
      </c>
      <c r="AL154" s="103">
        <v>116</v>
      </c>
      <c r="AM154" s="103">
        <v>8825</v>
      </c>
      <c r="AN154" s="220">
        <f t="shared" si="39"/>
        <v>2206.25</v>
      </c>
      <c r="AO154" s="275">
        <v>97</v>
      </c>
      <c r="AP154" s="275">
        <v>7760</v>
      </c>
      <c r="AQ154" s="220">
        <f t="shared" si="40"/>
        <v>1940</v>
      </c>
      <c r="AR154" s="226">
        <v>105</v>
      </c>
      <c r="AS154" s="226">
        <v>9450</v>
      </c>
      <c r="AT154" s="220">
        <f t="shared" si="41"/>
        <v>2362.5</v>
      </c>
    </row>
    <row r="155" spans="1:46">
      <c r="A155" s="135"/>
      <c r="B155" s="42" t="s">
        <v>588</v>
      </c>
      <c r="C155" s="342" t="s">
        <v>589</v>
      </c>
      <c r="D155" s="462" t="s">
        <v>29</v>
      </c>
      <c r="E155" s="43"/>
      <c r="F155" s="43"/>
      <c r="G155" s="59">
        <f t="shared" si="28"/>
        <v>0</v>
      </c>
      <c r="H155" s="46">
        <v>11</v>
      </c>
      <c r="I155" s="46">
        <v>1040</v>
      </c>
      <c r="J155" s="59">
        <f t="shared" si="29"/>
        <v>260</v>
      </c>
      <c r="K155" s="46">
        <v>41</v>
      </c>
      <c r="L155" s="43">
        <v>4070</v>
      </c>
      <c r="M155" s="59">
        <f t="shared" si="30"/>
        <v>1017.5</v>
      </c>
      <c r="N155" s="43"/>
      <c r="O155" s="43">
        <v>3905</v>
      </c>
      <c r="P155" s="59">
        <f t="shared" si="31"/>
        <v>976.25</v>
      </c>
      <c r="Q155" s="58">
        <v>55</v>
      </c>
      <c r="R155" s="58">
        <v>4905</v>
      </c>
      <c r="S155" s="59">
        <f t="shared" si="32"/>
        <v>1226.25</v>
      </c>
      <c r="T155" s="58">
        <v>54</v>
      </c>
      <c r="U155" s="103">
        <v>6675</v>
      </c>
      <c r="V155" s="59">
        <f t="shared" si="33"/>
        <v>1668.75</v>
      </c>
      <c r="W155" s="103">
        <v>55</v>
      </c>
      <c r="X155" s="103">
        <v>7635</v>
      </c>
      <c r="Y155" s="59">
        <f t="shared" si="34"/>
        <v>1908.75</v>
      </c>
      <c r="Z155" s="103">
        <v>114</v>
      </c>
      <c r="AA155" s="103">
        <v>11025</v>
      </c>
      <c r="AB155" s="59">
        <f t="shared" si="35"/>
        <v>2756.25</v>
      </c>
      <c r="AC155" s="58">
        <v>87</v>
      </c>
      <c r="AD155" s="103">
        <v>8590</v>
      </c>
      <c r="AE155" s="59">
        <f t="shared" si="36"/>
        <v>2147.5</v>
      </c>
      <c r="AF155" s="103">
        <v>80</v>
      </c>
      <c r="AG155" s="103">
        <v>8320</v>
      </c>
      <c r="AH155" s="220">
        <f t="shared" si="37"/>
        <v>2080</v>
      </c>
      <c r="AI155" s="103">
        <v>114</v>
      </c>
      <c r="AJ155" s="103">
        <v>12580</v>
      </c>
      <c r="AK155" s="220">
        <f t="shared" si="38"/>
        <v>3145</v>
      </c>
      <c r="AL155" s="103">
        <v>96</v>
      </c>
      <c r="AM155" s="103">
        <v>9400</v>
      </c>
      <c r="AN155" s="220">
        <f t="shared" si="39"/>
        <v>2350</v>
      </c>
      <c r="AO155" s="275">
        <v>124</v>
      </c>
      <c r="AP155" s="275">
        <v>12320</v>
      </c>
      <c r="AQ155" s="220">
        <f t="shared" si="40"/>
        <v>3080</v>
      </c>
      <c r="AR155" s="226">
        <v>143</v>
      </c>
      <c r="AS155" s="226">
        <v>13265</v>
      </c>
      <c r="AT155" s="220">
        <f t="shared" si="41"/>
        <v>3316.25</v>
      </c>
    </row>
    <row r="156" spans="1:46">
      <c r="A156" s="135"/>
      <c r="B156" s="42" t="s">
        <v>590</v>
      </c>
      <c r="C156" s="342" t="s">
        <v>591</v>
      </c>
      <c r="D156" s="462" t="s">
        <v>29</v>
      </c>
      <c r="E156" s="43"/>
      <c r="F156" s="43"/>
      <c r="G156" s="59">
        <f t="shared" si="28"/>
        <v>0</v>
      </c>
      <c r="H156" s="46">
        <v>13</v>
      </c>
      <c r="I156" s="46">
        <v>1085</v>
      </c>
      <c r="J156" s="59">
        <f t="shared" si="29"/>
        <v>271.25</v>
      </c>
      <c r="K156" s="46">
        <v>69</v>
      </c>
      <c r="L156" s="43">
        <v>6265</v>
      </c>
      <c r="M156" s="59">
        <f t="shared" si="30"/>
        <v>1566.25</v>
      </c>
      <c r="N156" s="43"/>
      <c r="O156" s="43">
        <v>5965</v>
      </c>
      <c r="P156" s="59">
        <f t="shared" si="31"/>
        <v>1491.25</v>
      </c>
      <c r="Q156" s="58">
        <v>100</v>
      </c>
      <c r="R156" s="58">
        <v>11135</v>
      </c>
      <c r="S156" s="59">
        <f t="shared" si="32"/>
        <v>2783.75</v>
      </c>
      <c r="T156" s="58">
        <v>121</v>
      </c>
      <c r="U156" s="103">
        <v>13655</v>
      </c>
      <c r="V156" s="59">
        <f t="shared" si="33"/>
        <v>3413.75</v>
      </c>
      <c r="W156" s="103">
        <v>115</v>
      </c>
      <c r="X156" s="103">
        <v>11520</v>
      </c>
      <c r="Y156" s="59">
        <f t="shared" si="34"/>
        <v>2880</v>
      </c>
      <c r="Z156" s="103">
        <v>124</v>
      </c>
      <c r="AA156" s="103">
        <v>13005</v>
      </c>
      <c r="AB156" s="59">
        <f t="shared" si="35"/>
        <v>3251.25</v>
      </c>
      <c r="AC156" s="58">
        <v>97</v>
      </c>
      <c r="AD156" s="103">
        <v>10125</v>
      </c>
      <c r="AE156" s="59">
        <f t="shared" si="36"/>
        <v>2531.25</v>
      </c>
      <c r="AF156" s="103">
        <v>139</v>
      </c>
      <c r="AG156" s="103">
        <v>14090</v>
      </c>
      <c r="AH156" s="220">
        <f t="shared" si="37"/>
        <v>3522.5</v>
      </c>
      <c r="AI156" s="103">
        <v>191</v>
      </c>
      <c r="AJ156" s="103">
        <v>17685</v>
      </c>
      <c r="AK156" s="220">
        <f t="shared" si="38"/>
        <v>4421.25</v>
      </c>
      <c r="AL156" s="103">
        <v>193</v>
      </c>
      <c r="AM156" s="103">
        <v>18050</v>
      </c>
      <c r="AN156" s="220">
        <f t="shared" si="39"/>
        <v>4512.5</v>
      </c>
      <c r="AO156" s="275">
        <v>209</v>
      </c>
      <c r="AP156" s="275">
        <v>20185</v>
      </c>
      <c r="AQ156" s="220">
        <f t="shared" si="40"/>
        <v>5046.25</v>
      </c>
      <c r="AR156" s="226">
        <v>162</v>
      </c>
      <c r="AS156" s="226">
        <v>16725</v>
      </c>
      <c r="AT156" s="220">
        <f t="shared" si="41"/>
        <v>4181.25</v>
      </c>
    </row>
    <row r="157" spans="1:46">
      <c r="A157" s="135"/>
      <c r="B157" s="42" t="s">
        <v>592</v>
      </c>
      <c r="C157" s="342" t="s">
        <v>3180</v>
      </c>
      <c r="D157" s="462" t="s">
        <v>463</v>
      </c>
      <c r="E157" s="43"/>
      <c r="F157" s="43"/>
      <c r="G157" s="59">
        <f t="shared" si="28"/>
        <v>0</v>
      </c>
      <c r="H157" s="46"/>
      <c r="I157" s="46"/>
      <c r="J157" s="59">
        <f t="shared" si="29"/>
        <v>0</v>
      </c>
      <c r="K157" s="46">
        <v>9</v>
      </c>
      <c r="L157" s="43">
        <v>1155</v>
      </c>
      <c r="M157" s="59">
        <f t="shared" si="30"/>
        <v>288.75</v>
      </c>
      <c r="N157" s="43"/>
      <c r="O157" s="43">
        <v>5920</v>
      </c>
      <c r="P157" s="59">
        <f t="shared" si="31"/>
        <v>1480</v>
      </c>
      <c r="Q157" s="58">
        <v>21</v>
      </c>
      <c r="R157" s="58">
        <v>2115</v>
      </c>
      <c r="S157" s="59">
        <f t="shared" si="32"/>
        <v>528.75</v>
      </c>
      <c r="T157" s="58">
        <v>5</v>
      </c>
      <c r="U157" s="103">
        <v>490</v>
      </c>
      <c r="V157" s="59">
        <f t="shared" si="33"/>
        <v>122.5</v>
      </c>
      <c r="W157" s="103">
        <v>0</v>
      </c>
      <c r="X157" s="103">
        <v>0</v>
      </c>
      <c r="Y157" s="59">
        <f t="shared" si="34"/>
        <v>0</v>
      </c>
      <c r="Z157" s="103">
        <v>0</v>
      </c>
      <c r="AA157" s="103">
        <v>0</v>
      </c>
      <c r="AB157" s="59">
        <f t="shared" si="35"/>
        <v>0</v>
      </c>
      <c r="AC157" s="58">
        <v>0</v>
      </c>
      <c r="AD157" s="103">
        <v>0</v>
      </c>
      <c r="AE157" s="59">
        <f t="shared" si="36"/>
        <v>0</v>
      </c>
      <c r="AF157" s="103">
        <v>0</v>
      </c>
      <c r="AG157" s="103">
        <v>0</v>
      </c>
      <c r="AH157" s="220">
        <f t="shared" si="37"/>
        <v>0</v>
      </c>
      <c r="AI157" s="103">
        <v>0</v>
      </c>
      <c r="AJ157" s="103">
        <v>0</v>
      </c>
      <c r="AK157" s="220">
        <f t="shared" si="38"/>
        <v>0</v>
      </c>
      <c r="AL157" s="103">
        <v>0</v>
      </c>
      <c r="AM157" s="103">
        <v>0</v>
      </c>
      <c r="AN157" s="220">
        <f t="shared" si="39"/>
        <v>0</v>
      </c>
      <c r="AO157" s="275">
        <v>0</v>
      </c>
      <c r="AP157" s="275">
        <v>0</v>
      </c>
      <c r="AQ157" s="220">
        <f t="shared" si="40"/>
        <v>0</v>
      </c>
      <c r="AR157" s="226">
        <v>0</v>
      </c>
      <c r="AS157" s="226">
        <v>0</v>
      </c>
      <c r="AT157" s="220">
        <f t="shared" si="41"/>
        <v>0</v>
      </c>
    </row>
    <row r="158" spans="1:46">
      <c r="A158" s="135"/>
      <c r="B158" s="42" t="s">
        <v>594</v>
      </c>
      <c r="C158" s="342" t="s">
        <v>595</v>
      </c>
      <c r="D158" s="462" t="s">
        <v>545</v>
      </c>
      <c r="E158" s="43"/>
      <c r="F158" s="43"/>
      <c r="G158" s="59">
        <f t="shared" si="28"/>
        <v>0</v>
      </c>
      <c r="H158" s="46"/>
      <c r="I158" s="46"/>
      <c r="J158" s="59">
        <f t="shared" si="29"/>
        <v>0</v>
      </c>
      <c r="K158" s="46">
        <v>0</v>
      </c>
      <c r="L158" s="43">
        <v>0</v>
      </c>
      <c r="M158" s="59">
        <f t="shared" si="30"/>
        <v>0</v>
      </c>
      <c r="N158" s="43"/>
      <c r="O158" s="43">
        <v>3115</v>
      </c>
      <c r="P158" s="59">
        <f t="shared" si="31"/>
        <v>778.75</v>
      </c>
      <c r="Q158" s="58">
        <v>30</v>
      </c>
      <c r="R158" s="58">
        <v>4060</v>
      </c>
      <c r="S158" s="59">
        <f t="shared" si="32"/>
        <v>1015</v>
      </c>
      <c r="T158" s="58">
        <v>39</v>
      </c>
      <c r="U158" s="103">
        <v>3760</v>
      </c>
      <c r="V158" s="59">
        <f t="shared" si="33"/>
        <v>940</v>
      </c>
      <c r="W158" s="103">
        <v>37</v>
      </c>
      <c r="X158" s="103">
        <v>3730</v>
      </c>
      <c r="Y158" s="59">
        <f t="shared" si="34"/>
        <v>932.5</v>
      </c>
      <c r="Z158" s="103">
        <v>36</v>
      </c>
      <c r="AA158" s="103">
        <v>4225</v>
      </c>
      <c r="AB158" s="59">
        <f t="shared" si="35"/>
        <v>1056.25</v>
      </c>
      <c r="AC158" s="58">
        <v>29</v>
      </c>
      <c r="AD158" s="103">
        <v>2595</v>
      </c>
      <c r="AE158" s="59">
        <f t="shared" si="36"/>
        <v>648.75</v>
      </c>
      <c r="AF158" s="103">
        <v>52</v>
      </c>
      <c r="AG158" s="103">
        <v>5385</v>
      </c>
      <c r="AH158" s="220">
        <f t="shared" si="37"/>
        <v>1346.25</v>
      </c>
      <c r="AI158" s="103">
        <v>53</v>
      </c>
      <c r="AJ158" s="103">
        <v>4190</v>
      </c>
      <c r="AK158" s="220">
        <f t="shared" si="38"/>
        <v>1047.5</v>
      </c>
      <c r="AL158" s="103">
        <v>70</v>
      </c>
      <c r="AM158" s="103">
        <v>7135</v>
      </c>
      <c r="AN158" s="220">
        <f t="shared" si="39"/>
        <v>1783.75</v>
      </c>
      <c r="AO158" s="275">
        <v>63</v>
      </c>
      <c r="AP158" s="275">
        <v>6805</v>
      </c>
      <c r="AQ158" s="220">
        <f t="shared" si="40"/>
        <v>1701.25</v>
      </c>
      <c r="AR158" s="226">
        <v>69</v>
      </c>
      <c r="AS158" s="226">
        <v>7640</v>
      </c>
      <c r="AT158" s="220">
        <f t="shared" si="41"/>
        <v>1910</v>
      </c>
    </row>
    <row r="159" spans="1:46">
      <c r="A159" s="135"/>
      <c r="B159" s="42" t="s">
        <v>596</v>
      </c>
      <c r="C159" s="342" t="s">
        <v>3195</v>
      </c>
      <c r="D159" s="462" t="s">
        <v>29</v>
      </c>
      <c r="E159" s="43"/>
      <c r="F159" s="43"/>
      <c r="G159" s="59">
        <f t="shared" si="28"/>
        <v>0</v>
      </c>
      <c r="H159" s="46"/>
      <c r="I159" s="46"/>
      <c r="J159" s="59">
        <f t="shared" si="29"/>
        <v>0</v>
      </c>
      <c r="K159" s="46">
        <v>16</v>
      </c>
      <c r="L159" s="43">
        <v>2590</v>
      </c>
      <c r="M159" s="59">
        <f t="shared" si="30"/>
        <v>647.5</v>
      </c>
      <c r="N159" s="43"/>
      <c r="O159" s="43">
        <v>2175</v>
      </c>
      <c r="P159" s="59">
        <f t="shared" si="31"/>
        <v>543.75</v>
      </c>
      <c r="Q159" s="58">
        <v>22</v>
      </c>
      <c r="R159" s="58">
        <v>2330</v>
      </c>
      <c r="S159" s="59">
        <f t="shared" si="32"/>
        <v>582.5</v>
      </c>
      <c r="T159" s="58">
        <v>19</v>
      </c>
      <c r="U159" s="103">
        <v>1740</v>
      </c>
      <c r="V159" s="59">
        <f t="shared" si="33"/>
        <v>435</v>
      </c>
      <c r="W159" s="103">
        <v>31</v>
      </c>
      <c r="X159" s="103">
        <v>2895</v>
      </c>
      <c r="Y159" s="59">
        <f t="shared" si="34"/>
        <v>723.75</v>
      </c>
      <c r="Z159" s="103">
        <v>35</v>
      </c>
      <c r="AA159" s="103">
        <v>4370</v>
      </c>
      <c r="AB159" s="59">
        <f t="shared" si="35"/>
        <v>1092.5</v>
      </c>
      <c r="AC159" s="58">
        <v>25</v>
      </c>
      <c r="AD159" s="103">
        <v>2870</v>
      </c>
      <c r="AE159" s="59">
        <f t="shared" si="36"/>
        <v>717.5</v>
      </c>
      <c r="AF159" s="103">
        <v>35</v>
      </c>
      <c r="AG159" s="103">
        <v>3310</v>
      </c>
      <c r="AH159" s="220">
        <f t="shared" si="37"/>
        <v>827.5</v>
      </c>
      <c r="AI159" s="103">
        <v>50</v>
      </c>
      <c r="AJ159" s="103">
        <v>4680</v>
      </c>
      <c r="AK159" s="220">
        <f t="shared" si="38"/>
        <v>1170</v>
      </c>
      <c r="AL159" s="103">
        <v>50</v>
      </c>
      <c r="AM159" s="103">
        <v>5020</v>
      </c>
      <c r="AN159" s="220">
        <f t="shared" si="39"/>
        <v>1255</v>
      </c>
      <c r="AO159" s="275">
        <v>86</v>
      </c>
      <c r="AP159" s="275">
        <v>8770</v>
      </c>
      <c r="AQ159" s="220">
        <f t="shared" si="40"/>
        <v>2192.5</v>
      </c>
      <c r="AR159" s="226">
        <v>54</v>
      </c>
      <c r="AS159" s="226">
        <v>4720</v>
      </c>
      <c r="AT159" s="220">
        <f t="shared" si="41"/>
        <v>1180</v>
      </c>
    </row>
    <row r="160" spans="1:46">
      <c r="A160" s="135"/>
      <c r="B160" s="42" t="s">
        <v>598</v>
      </c>
      <c r="C160" s="342" t="s">
        <v>599</v>
      </c>
      <c r="D160" s="462" t="s">
        <v>38</v>
      </c>
      <c r="E160" s="43"/>
      <c r="F160" s="43"/>
      <c r="G160" s="59">
        <f t="shared" si="28"/>
        <v>0</v>
      </c>
      <c r="H160" s="46">
        <v>1</v>
      </c>
      <c r="I160" s="46">
        <v>60</v>
      </c>
      <c r="J160" s="59">
        <f t="shared" si="29"/>
        <v>15</v>
      </c>
      <c r="K160" s="46">
        <v>2</v>
      </c>
      <c r="L160" s="43">
        <v>310</v>
      </c>
      <c r="M160" s="59">
        <f t="shared" si="30"/>
        <v>77.5</v>
      </c>
      <c r="N160" s="43"/>
      <c r="O160" s="43">
        <v>3960</v>
      </c>
      <c r="P160" s="59">
        <f t="shared" si="31"/>
        <v>990</v>
      </c>
      <c r="Q160" s="58">
        <v>83</v>
      </c>
      <c r="R160" s="58">
        <v>13725</v>
      </c>
      <c r="S160" s="59">
        <f t="shared" si="32"/>
        <v>3431.25</v>
      </c>
      <c r="T160" s="58">
        <v>63</v>
      </c>
      <c r="U160" s="103">
        <v>8365</v>
      </c>
      <c r="V160" s="59">
        <f t="shared" si="33"/>
        <v>2091.25</v>
      </c>
      <c r="W160" s="103">
        <v>65</v>
      </c>
      <c r="X160" s="103">
        <v>8650</v>
      </c>
      <c r="Y160" s="59">
        <f t="shared" si="34"/>
        <v>2162.5</v>
      </c>
      <c r="Z160" s="103">
        <v>68</v>
      </c>
      <c r="AA160" s="103">
        <v>9450</v>
      </c>
      <c r="AB160" s="59">
        <f t="shared" si="35"/>
        <v>2362.5</v>
      </c>
      <c r="AC160" s="58">
        <v>65</v>
      </c>
      <c r="AD160" s="103">
        <v>10040</v>
      </c>
      <c r="AE160" s="59">
        <f t="shared" si="36"/>
        <v>2510</v>
      </c>
      <c r="AF160" s="103">
        <v>82</v>
      </c>
      <c r="AG160" s="103">
        <v>16295</v>
      </c>
      <c r="AH160" s="220">
        <f t="shared" si="37"/>
        <v>4073.75</v>
      </c>
      <c r="AI160" s="103">
        <v>100</v>
      </c>
      <c r="AJ160" s="103">
        <v>18750</v>
      </c>
      <c r="AK160" s="220">
        <f t="shared" si="38"/>
        <v>4687.5</v>
      </c>
      <c r="AL160" s="103">
        <v>107</v>
      </c>
      <c r="AM160" s="103">
        <v>19420</v>
      </c>
      <c r="AN160" s="220">
        <f t="shared" si="39"/>
        <v>4855</v>
      </c>
      <c r="AO160" s="275">
        <v>142</v>
      </c>
      <c r="AP160" s="275">
        <v>33510</v>
      </c>
      <c r="AQ160" s="220">
        <f t="shared" si="40"/>
        <v>8377.5</v>
      </c>
      <c r="AR160" s="226">
        <v>157</v>
      </c>
      <c r="AS160" s="226">
        <v>29505</v>
      </c>
      <c r="AT160" s="220">
        <f t="shared" si="41"/>
        <v>7376.25</v>
      </c>
    </row>
    <row r="161" spans="1:46">
      <c r="A161" s="135"/>
      <c r="B161" s="42" t="s">
        <v>600</v>
      </c>
      <c r="C161" s="342" t="s">
        <v>601</v>
      </c>
      <c r="D161" s="462" t="s">
        <v>602</v>
      </c>
      <c r="E161" s="43"/>
      <c r="F161" s="43"/>
      <c r="G161" s="59">
        <f t="shared" si="28"/>
        <v>0</v>
      </c>
      <c r="H161" s="46">
        <v>12</v>
      </c>
      <c r="I161" s="46">
        <v>965</v>
      </c>
      <c r="J161" s="59">
        <f t="shared" si="29"/>
        <v>241.25</v>
      </c>
      <c r="K161" s="46">
        <v>18</v>
      </c>
      <c r="L161" s="43">
        <v>1850</v>
      </c>
      <c r="M161" s="59">
        <f t="shared" si="30"/>
        <v>462.5</v>
      </c>
      <c r="N161" s="43"/>
      <c r="O161" s="43">
        <v>3655</v>
      </c>
      <c r="P161" s="59">
        <f t="shared" si="31"/>
        <v>913.75</v>
      </c>
      <c r="Q161" s="58">
        <v>45</v>
      </c>
      <c r="R161" s="58">
        <v>4115</v>
      </c>
      <c r="S161" s="59">
        <f t="shared" si="32"/>
        <v>1028.75</v>
      </c>
      <c r="T161" s="58">
        <v>32</v>
      </c>
      <c r="U161" s="103">
        <v>4220</v>
      </c>
      <c r="V161" s="59">
        <f t="shared" si="33"/>
        <v>1055</v>
      </c>
      <c r="W161" s="103">
        <v>27</v>
      </c>
      <c r="X161" s="103">
        <v>2675</v>
      </c>
      <c r="Y161" s="59">
        <f t="shared" si="34"/>
        <v>668.75</v>
      </c>
      <c r="Z161" s="103">
        <v>24</v>
      </c>
      <c r="AA161" s="103">
        <v>2465</v>
      </c>
      <c r="AB161" s="59">
        <f t="shared" si="35"/>
        <v>616.25</v>
      </c>
      <c r="AC161" s="58">
        <v>12</v>
      </c>
      <c r="AD161" s="103">
        <v>1250</v>
      </c>
      <c r="AE161" s="59">
        <f t="shared" si="36"/>
        <v>312.5</v>
      </c>
      <c r="AF161" s="103">
        <v>25</v>
      </c>
      <c r="AG161" s="103">
        <v>2815</v>
      </c>
      <c r="AH161" s="220">
        <f t="shared" si="37"/>
        <v>703.75</v>
      </c>
      <c r="AI161" s="103">
        <v>21</v>
      </c>
      <c r="AJ161" s="103">
        <v>2530</v>
      </c>
      <c r="AK161" s="220">
        <f t="shared" si="38"/>
        <v>632.5</v>
      </c>
      <c r="AL161" s="103">
        <v>27</v>
      </c>
      <c r="AM161" s="103">
        <v>2940</v>
      </c>
      <c r="AN161" s="220">
        <f t="shared" si="39"/>
        <v>735</v>
      </c>
      <c r="AO161" s="275">
        <v>27</v>
      </c>
      <c r="AP161" s="275">
        <v>2845</v>
      </c>
      <c r="AQ161" s="220">
        <f t="shared" si="40"/>
        <v>711.25</v>
      </c>
      <c r="AR161" s="226">
        <v>15</v>
      </c>
      <c r="AS161" s="226">
        <v>1625</v>
      </c>
      <c r="AT161" s="220">
        <f t="shared" si="41"/>
        <v>406.25</v>
      </c>
    </row>
    <row r="162" spans="1:46">
      <c r="A162" s="135"/>
      <c r="B162" s="42" t="s">
        <v>603</v>
      </c>
      <c r="C162" s="342" t="s">
        <v>604</v>
      </c>
      <c r="D162" s="462" t="s">
        <v>501</v>
      </c>
      <c r="E162" s="43"/>
      <c r="F162" s="43"/>
      <c r="G162" s="59">
        <f t="shared" si="28"/>
        <v>0</v>
      </c>
      <c r="H162" s="46">
        <v>4</v>
      </c>
      <c r="I162" s="46">
        <v>450</v>
      </c>
      <c r="J162" s="59">
        <f t="shared" si="29"/>
        <v>112.5</v>
      </c>
      <c r="K162" s="46">
        <v>13</v>
      </c>
      <c r="L162" s="43">
        <v>1485</v>
      </c>
      <c r="M162" s="59">
        <f t="shared" si="30"/>
        <v>371.25</v>
      </c>
      <c r="N162" s="43"/>
      <c r="O162" s="43">
        <v>4100</v>
      </c>
      <c r="P162" s="59">
        <f t="shared" si="31"/>
        <v>1025</v>
      </c>
      <c r="Q162" s="58">
        <v>44</v>
      </c>
      <c r="R162" s="58">
        <v>5205</v>
      </c>
      <c r="S162" s="59">
        <f t="shared" si="32"/>
        <v>1301.25</v>
      </c>
      <c r="T162" s="58">
        <v>31</v>
      </c>
      <c r="U162" s="103">
        <v>3785</v>
      </c>
      <c r="V162" s="59">
        <f t="shared" si="33"/>
        <v>946.25</v>
      </c>
      <c r="W162" s="103">
        <v>35</v>
      </c>
      <c r="X162" s="103">
        <v>3650</v>
      </c>
      <c r="Y162" s="59">
        <f t="shared" si="34"/>
        <v>912.5</v>
      </c>
      <c r="Z162" s="103">
        <v>47</v>
      </c>
      <c r="AA162" s="103">
        <v>4475</v>
      </c>
      <c r="AB162" s="59">
        <f t="shared" si="35"/>
        <v>1118.75</v>
      </c>
      <c r="AC162" s="58">
        <v>28</v>
      </c>
      <c r="AD162" s="103">
        <v>2785</v>
      </c>
      <c r="AE162" s="59">
        <f t="shared" si="36"/>
        <v>696.25</v>
      </c>
      <c r="AF162" s="103">
        <v>31</v>
      </c>
      <c r="AG162" s="103">
        <v>3170</v>
      </c>
      <c r="AH162" s="220">
        <f t="shared" si="37"/>
        <v>792.5</v>
      </c>
      <c r="AI162" s="103">
        <v>32</v>
      </c>
      <c r="AJ162" s="103">
        <v>4165</v>
      </c>
      <c r="AK162" s="220">
        <f t="shared" si="38"/>
        <v>1041.25</v>
      </c>
      <c r="AL162" s="103">
        <v>15</v>
      </c>
      <c r="AM162" s="103">
        <v>1320</v>
      </c>
      <c r="AN162" s="220">
        <f t="shared" si="39"/>
        <v>330</v>
      </c>
      <c r="AO162" s="275">
        <v>32</v>
      </c>
      <c r="AP162" s="275">
        <v>2680</v>
      </c>
      <c r="AQ162" s="220">
        <f t="shared" si="40"/>
        <v>670</v>
      </c>
      <c r="AR162" s="226">
        <v>33</v>
      </c>
      <c r="AS162" s="226">
        <v>3410</v>
      </c>
      <c r="AT162" s="220">
        <f t="shared" si="41"/>
        <v>852.5</v>
      </c>
    </row>
    <row r="163" spans="1:46">
      <c r="A163" s="135"/>
      <c r="B163" s="42" t="s">
        <v>605</v>
      </c>
      <c r="C163" s="342" t="s">
        <v>606</v>
      </c>
      <c r="D163" s="462" t="s">
        <v>204</v>
      </c>
      <c r="E163" s="43"/>
      <c r="F163" s="43"/>
      <c r="G163" s="59">
        <f t="shared" si="28"/>
        <v>0</v>
      </c>
      <c r="H163" s="46"/>
      <c r="I163" s="46"/>
      <c r="J163" s="59">
        <f t="shared" si="29"/>
        <v>0</v>
      </c>
      <c r="K163" s="46">
        <v>7</v>
      </c>
      <c r="L163" s="43">
        <v>620</v>
      </c>
      <c r="M163" s="59">
        <f t="shared" si="30"/>
        <v>155</v>
      </c>
      <c r="N163" s="43"/>
      <c r="O163" s="43">
        <v>2120</v>
      </c>
      <c r="P163" s="59">
        <f t="shared" si="31"/>
        <v>530</v>
      </c>
      <c r="Q163" s="58">
        <v>19</v>
      </c>
      <c r="R163" s="58">
        <v>2305</v>
      </c>
      <c r="S163" s="59">
        <f t="shared" si="32"/>
        <v>576.25</v>
      </c>
      <c r="T163" s="58">
        <v>17</v>
      </c>
      <c r="U163" s="103">
        <v>2520</v>
      </c>
      <c r="V163" s="59">
        <f t="shared" si="33"/>
        <v>630</v>
      </c>
      <c r="W163" s="103">
        <v>4</v>
      </c>
      <c r="X163" s="103">
        <v>285</v>
      </c>
      <c r="Y163" s="59">
        <f t="shared" si="34"/>
        <v>71.25</v>
      </c>
      <c r="Z163" s="103">
        <v>3</v>
      </c>
      <c r="AA163" s="103">
        <v>180</v>
      </c>
      <c r="AB163" s="59">
        <f t="shared" si="35"/>
        <v>45</v>
      </c>
      <c r="AC163" s="58">
        <v>0</v>
      </c>
      <c r="AD163" s="103">
        <v>0</v>
      </c>
      <c r="AE163" s="59">
        <f t="shared" si="36"/>
        <v>0</v>
      </c>
      <c r="AF163" s="103">
        <v>0</v>
      </c>
      <c r="AG163" s="103">
        <v>0</v>
      </c>
      <c r="AH163" s="220">
        <f t="shared" si="37"/>
        <v>0</v>
      </c>
      <c r="AI163" s="103">
        <v>0</v>
      </c>
      <c r="AJ163" s="103">
        <v>0</v>
      </c>
      <c r="AK163" s="220">
        <f t="shared" si="38"/>
        <v>0</v>
      </c>
      <c r="AL163" s="103">
        <v>0</v>
      </c>
      <c r="AM163" s="103">
        <v>0</v>
      </c>
      <c r="AN163" s="220">
        <f t="shared" si="39"/>
        <v>0</v>
      </c>
      <c r="AO163" s="275">
        <v>0</v>
      </c>
      <c r="AP163" s="275">
        <v>0</v>
      </c>
      <c r="AQ163" s="220">
        <f t="shared" si="40"/>
        <v>0</v>
      </c>
      <c r="AR163" s="226">
        <v>0</v>
      </c>
      <c r="AS163" s="226">
        <v>0</v>
      </c>
      <c r="AT163" s="220">
        <f t="shared" si="41"/>
        <v>0</v>
      </c>
    </row>
    <row r="164" spans="1:46">
      <c r="A164" s="135"/>
      <c r="B164" s="42" t="s">
        <v>607</v>
      </c>
      <c r="C164" s="342" t="s">
        <v>3180</v>
      </c>
      <c r="D164" s="462" t="s">
        <v>5</v>
      </c>
      <c r="E164" s="43"/>
      <c r="F164" s="43"/>
      <c r="G164" s="59">
        <f t="shared" si="28"/>
        <v>0</v>
      </c>
      <c r="H164" s="46"/>
      <c r="I164" s="46"/>
      <c r="J164" s="59">
        <f t="shared" si="29"/>
        <v>0</v>
      </c>
      <c r="K164" s="46">
        <v>421</v>
      </c>
      <c r="L164" s="43">
        <v>29740</v>
      </c>
      <c r="M164" s="59">
        <f t="shared" si="30"/>
        <v>7435</v>
      </c>
      <c r="N164" s="43"/>
      <c r="O164" s="43">
        <v>32280</v>
      </c>
      <c r="P164" s="59">
        <f t="shared" si="31"/>
        <v>8070</v>
      </c>
      <c r="Q164" s="58">
        <v>290</v>
      </c>
      <c r="R164" s="58">
        <v>27025</v>
      </c>
      <c r="S164" s="59">
        <f t="shared" si="32"/>
        <v>6756.25</v>
      </c>
      <c r="T164" s="58">
        <v>360</v>
      </c>
      <c r="U164" s="103">
        <v>28730</v>
      </c>
      <c r="V164" s="59">
        <f t="shared" si="33"/>
        <v>7182.5</v>
      </c>
      <c r="W164" s="103">
        <v>338</v>
      </c>
      <c r="X164" s="103">
        <v>27535</v>
      </c>
      <c r="Y164" s="59">
        <f t="shared" si="34"/>
        <v>6883.75</v>
      </c>
      <c r="Z164" s="103">
        <v>452</v>
      </c>
      <c r="AA164" s="103">
        <v>34485</v>
      </c>
      <c r="AB164" s="59">
        <f t="shared" si="35"/>
        <v>8621.25</v>
      </c>
      <c r="AC164" s="58">
        <v>359</v>
      </c>
      <c r="AD164" s="103">
        <v>27985</v>
      </c>
      <c r="AE164" s="59">
        <f t="shared" si="36"/>
        <v>6996.25</v>
      </c>
      <c r="AF164" s="103">
        <v>167</v>
      </c>
      <c r="AG164" s="103">
        <v>14465</v>
      </c>
      <c r="AH164" s="220">
        <f t="shared" si="37"/>
        <v>3616.25</v>
      </c>
      <c r="AI164" s="103">
        <v>0</v>
      </c>
      <c r="AJ164" s="103">
        <v>0</v>
      </c>
      <c r="AK164" s="220">
        <f t="shared" si="38"/>
        <v>0</v>
      </c>
      <c r="AL164" s="103">
        <v>0</v>
      </c>
      <c r="AM164" s="103">
        <v>0</v>
      </c>
      <c r="AN164" s="220">
        <f t="shared" si="39"/>
        <v>0</v>
      </c>
      <c r="AO164" s="275">
        <v>0</v>
      </c>
      <c r="AP164" s="275">
        <v>0</v>
      </c>
      <c r="AQ164" s="220">
        <f t="shared" si="40"/>
        <v>0</v>
      </c>
      <c r="AR164" s="226">
        <v>0</v>
      </c>
      <c r="AS164" s="226">
        <v>0</v>
      </c>
      <c r="AT164" s="220">
        <f t="shared" si="41"/>
        <v>0</v>
      </c>
    </row>
    <row r="165" spans="1:46">
      <c r="A165" s="135"/>
      <c r="B165" s="42" t="s">
        <v>609</v>
      </c>
      <c r="C165" s="342" t="s">
        <v>610</v>
      </c>
      <c r="D165" s="462" t="s">
        <v>19</v>
      </c>
      <c r="E165" s="43"/>
      <c r="F165" s="43"/>
      <c r="G165" s="59">
        <f t="shared" si="28"/>
        <v>0</v>
      </c>
      <c r="H165" s="46">
        <v>4</v>
      </c>
      <c r="I165" s="46">
        <v>265</v>
      </c>
      <c r="J165" s="59">
        <f t="shared" si="29"/>
        <v>66.25</v>
      </c>
      <c r="K165" s="46">
        <v>7</v>
      </c>
      <c r="L165" s="43">
        <v>545</v>
      </c>
      <c r="M165" s="59">
        <f t="shared" si="30"/>
        <v>136.25</v>
      </c>
      <c r="N165" s="43"/>
      <c r="O165" s="43">
        <v>2655</v>
      </c>
      <c r="P165" s="59">
        <f t="shared" si="31"/>
        <v>663.75</v>
      </c>
      <c r="Q165" s="58">
        <v>14</v>
      </c>
      <c r="R165" s="58">
        <v>1420</v>
      </c>
      <c r="S165" s="59">
        <f t="shared" si="32"/>
        <v>355</v>
      </c>
      <c r="T165" s="58">
        <v>20</v>
      </c>
      <c r="U165" s="103">
        <v>2275</v>
      </c>
      <c r="V165" s="59">
        <f t="shared" si="33"/>
        <v>568.75</v>
      </c>
      <c r="W165" s="103">
        <v>21</v>
      </c>
      <c r="X165" s="103">
        <v>1885</v>
      </c>
      <c r="Y165" s="59">
        <f t="shared" si="34"/>
        <v>471.25</v>
      </c>
      <c r="Z165" s="103">
        <v>19</v>
      </c>
      <c r="AA165" s="103">
        <v>1665</v>
      </c>
      <c r="AB165" s="59">
        <f t="shared" si="35"/>
        <v>416.25</v>
      </c>
      <c r="AC165" s="58">
        <v>12</v>
      </c>
      <c r="AD165" s="103">
        <v>1085</v>
      </c>
      <c r="AE165" s="59">
        <f t="shared" si="36"/>
        <v>271.25</v>
      </c>
      <c r="AF165" s="103">
        <v>10</v>
      </c>
      <c r="AG165" s="103">
        <v>790</v>
      </c>
      <c r="AH165" s="220">
        <f t="shared" si="37"/>
        <v>197.5</v>
      </c>
      <c r="AI165" s="103">
        <v>9</v>
      </c>
      <c r="AJ165" s="103">
        <v>740</v>
      </c>
      <c r="AK165" s="220">
        <f t="shared" si="38"/>
        <v>185</v>
      </c>
      <c r="AL165" s="103">
        <v>9</v>
      </c>
      <c r="AM165" s="103">
        <v>640</v>
      </c>
      <c r="AN165" s="220">
        <f t="shared" si="39"/>
        <v>160</v>
      </c>
      <c r="AO165" s="275">
        <v>9</v>
      </c>
      <c r="AP165" s="275">
        <v>610</v>
      </c>
      <c r="AQ165" s="220">
        <f t="shared" si="40"/>
        <v>152.5</v>
      </c>
      <c r="AR165" s="226">
        <v>5</v>
      </c>
      <c r="AS165" s="226">
        <v>375</v>
      </c>
      <c r="AT165" s="220">
        <f t="shared" si="41"/>
        <v>93.75</v>
      </c>
    </row>
    <row r="166" spans="1:46">
      <c r="A166" s="135"/>
      <c r="B166" s="42" t="s">
        <v>611</v>
      </c>
      <c r="C166" s="342" t="s">
        <v>612</v>
      </c>
      <c r="D166" s="462" t="s">
        <v>16</v>
      </c>
      <c r="E166" s="43"/>
      <c r="F166" s="43"/>
      <c r="G166" s="59">
        <f t="shared" si="28"/>
        <v>0</v>
      </c>
      <c r="H166" s="46">
        <v>5</v>
      </c>
      <c r="I166" s="46">
        <v>285</v>
      </c>
      <c r="J166" s="59">
        <f t="shared" si="29"/>
        <v>71.25</v>
      </c>
      <c r="K166" s="46">
        <v>7</v>
      </c>
      <c r="L166" s="43">
        <v>660</v>
      </c>
      <c r="M166" s="59">
        <f t="shared" si="30"/>
        <v>165</v>
      </c>
      <c r="N166" s="43"/>
      <c r="O166" s="43">
        <v>3165</v>
      </c>
      <c r="P166" s="59">
        <f t="shared" si="31"/>
        <v>791.25</v>
      </c>
      <c r="Q166" s="58">
        <v>30</v>
      </c>
      <c r="R166" s="58">
        <v>2945</v>
      </c>
      <c r="S166" s="59">
        <f t="shared" si="32"/>
        <v>736.25</v>
      </c>
      <c r="T166" s="58">
        <v>22</v>
      </c>
      <c r="U166" s="103">
        <v>3235</v>
      </c>
      <c r="V166" s="59">
        <f t="shared" si="33"/>
        <v>808.75</v>
      </c>
      <c r="W166" s="103">
        <v>18</v>
      </c>
      <c r="X166" s="103">
        <v>4330</v>
      </c>
      <c r="Y166" s="59">
        <f t="shared" si="34"/>
        <v>1082.5</v>
      </c>
      <c r="Z166" s="103">
        <v>36</v>
      </c>
      <c r="AA166" s="103">
        <v>3415</v>
      </c>
      <c r="AB166" s="59">
        <f t="shared" si="35"/>
        <v>853.75</v>
      </c>
      <c r="AC166" s="58">
        <v>17</v>
      </c>
      <c r="AD166" s="103">
        <v>1250</v>
      </c>
      <c r="AE166" s="59">
        <f t="shared" si="36"/>
        <v>312.5</v>
      </c>
      <c r="AF166" s="103">
        <v>36</v>
      </c>
      <c r="AG166" s="103">
        <v>2810</v>
      </c>
      <c r="AH166" s="220">
        <f t="shared" si="37"/>
        <v>702.5</v>
      </c>
      <c r="AI166" s="103">
        <v>15</v>
      </c>
      <c r="AJ166" s="103">
        <v>1310</v>
      </c>
      <c r="AK166" s="220">
        <f t="shared" si="38"/>
        <v>327.5</v>
      </c>
      <c r="AL166" s="103">
        <v>21</v>
      </c>
      <c r="AM166" s="103">
        <v>2225</v>
      </c>
      <c r="AN166" s="220">
        <f t="shared" si="39"/>
        <v>556.25</v>
      </c>
      <c r="AO166" s="275">
        <v>14</v>
      </c>
      <c r="AP166" s="275">
        <v>1295</v>
      </c>
      <c r="AQ166" s="220">
        <f t="shared" si="40"/>
        <v>323.75</v>
      </c>
      <c r="AR166" s="226">
        <v>19</v>
      </c>
      <c r="AS166" s="226">
        <v>1845</v>
      </c>
      <c r="AT166" s="220">
        <f t="shared" si="41"/>
        <v>461.25</v>
      </c>
    </row>
    <row r="167" spans="1:46">
      <c r="A167" s="135"/>
      <c r="B167" s="42" t="s">
        <v>613</v>
      </c>
      <c r="C167" s="342" t="s">
        <v>3180</v>
      </c>
      <c r="D167" s="462" t="s">
        <v>515</v>
      </c>
      <c r="E167" s="43"/>
      <c r="F167" s="43"/>
      <c r="G167" s="59">
        <f t="shared" si="28"/>
        <v>0</v>
      </c>
      <c r="H167" s="46">
        <v>4</v>
      </c>
      <c r="I167" s="46">
        <v>505</v>
      </c>
      <c r="J167" s="59">
        <f t="shared" si="29"/>
        <v>126.25</v>
      </c>
      <c r="K167" s="46">
        <v>10</v>
      </c>
      <c r="L167" s="43">
        <v>795</v>
      </c>
      <c r="M167" s="59">
        <f t="shared" si="30"/>
        <v>198.75</v>
      </c>
      <c r="N167" s="43"/>
      <c r="O167" s="43">
        <v>2285</v>
      </c>
      <c r="P167" s="59">
        <f t="shared" si="31"/>
        <v>571.25</v>
      </c>
      <c r="Q167" s="58">
        <v>44</v>
      </c>
      <c r="R167" s="58">
        <v>4960</v>
      </c>
      <c r="S167" s="59">
        <f t="shared" si="32"/>
        <v>1240</v>
      </c>
      <c r="T167" s="58">
        <v>38</v>
      </c>
      <c r="U167" s="103">
        <v>3295</v>
      </c>
      <c r="V167" s="59">
        <f t="shared" si="33"/>
        <v>823.75</v>
      </c>
      <c r="W167" s="103">
        <v>64</v>
      </c>
      <c r="X167" s="103">
        <v>5105</v>
      </c>
      <c r="Y167" s="59">
        <f t="shared" si="34"/>
        <v>1276.25</v>
      </c>
      <c r="Z167" s="103">
        <v>50</v>
      </c>
      <c r="AA167" s="103">
        <v>5060</v>
      </c>
      <c r="AB167" s="59">
        <f t="shared" si="35"/>
        <v>1265</v>
      </c>
      <c r="AC167" s="58">
        <v>23</v>
      </c>
      <c r="AD167" s="103">
        <v>1585</v>
      </c>
      <c r="AE167" s="59">
        <f t="shared" si="36"/>
        <v>396.25</v>
      </c>
      <c r="AF167" s="103">
        <v>49</v>
      </c>
      <c r="AG167" s="103">
        <v>4435</v>
      </c>
      <c r="AH167" s="220">
        <f t="shared" si="37"/>
        <v>1108.75</v>
      </c>
      <c r="AI167" s="103">
        <v>40</v>
      </c>
      <c r="AJ167" s="103">
        <v>3825</v>
      </c>
      <c r="AK167" s="220">
        <f t="shared" si="38"/>
        <v>956.25</v>
      </c>
      <c r="AL167" s="103">
        <v>30</v>
      </c>
      <c r="AM167" s="103">
        <v>3180</v>
      </c>
      <c r="AN167" s="220">
        <f t="shared" si="39"/>
        <v>795</v>
      </c>
      <c r="AO167" s="275">
        <v>47</v>
      </c>
      <c r="AP167" s="275">
        <v>4595</v>
      </c>
      <c r="AQ167" s="220">
        <f t="shared" si="40"/>
        <v>1148.75</v>
      </c>
      <c r="AR167" s="226">
        <v>19</v>
      </c>
      <c r="AS167" s="226">
        <v>1730</v>
      </c>
      <c r="AT167" s="220">
        <f t="shared" si="41"/>
        <v>432.5</v>
      </c>
    </row>
    <row r="168" spans="1:46">
      <c r="A168" s="135"/>
      <c r="B168" s="42" t="s">
        <v>615</v>
      </c>
      <c r="C168" s="342" t="s">
        <v>3180</v>
      </c>
      <c r="D168" s="462" t="s">
        <v>284</v>
      </c>
      <c r="E168" s="43"/>
      <c r="F168" s="43"/>
      <c r="G168" s="59">
        <f t="shared" si="28"/>
        <v>0</v>
      </c>
      <c r="H168" s="46"/>
      <c r="I168" s="46"/>
      <c r="J168" s="59">
        <f t="shared" si="29"/>
        <v>0</v>
      </c>
      <c r="K168" s="46">
        <v>197</v>
      </c>
      <c r="L168" s="43">
        <v>16960</v>
      </c>
      <c r="M168" s="59">
        <f t="shared" si="30"/>
        <v>4240</v>
      </c>
      <c r="N168" s="43"/>
      <c r="O168" s="43"/>
      <c r="P168" s="59">
        <f t="shared" si="31"/>
        <v>0</v>
      </c>
      <c r="Q168" s="58">
        <v>0</v>
      </c>
      <c r="R168" s="58">
        <v>0</v>
      </c>
      <c r="S168" s="59">
        <f t="shared" si="32"/>
        <v>0</v>
      </c>
      <c r="T168" s="58">
        <v>0</v>
      </c>
      <c r="U168" s="103">
        <v>0</v>
      </c>
      <c r="V168" s="59">
        <f t="shared" si="33"/>
        <v>0</v>
      </c>
      <c r="W168" s="103">
        <v>0</v>
      </c>
      <c r="X168" s="103">
        <v>0</v>
      </c>
      <c r="Y168" s="59">
        <f t="shared" si="34"/>
        <v>0</v>
      </c>
      <c r="Z168" s="103">
        <v>0</v>
      </c>
      <c r="AA168" s="103">
        <v>0</v>
      </c>
      <c r="AB168" s="59">
        <f t="shared" si="35"/>
        <v>0</v>
      </c>
      <c r="AC168" s="58">
        <v>0</v>
      </c>
      <c r="AD168" s="103">
        <v>0</v>
      </c>
      <c r="AE168" s="59">
        <f t="shared" si="36"/>
        <v>0</v>
      </c>
      <c r="AF168" s="103">
        <v>0</v>
      </c>
      <c r="AG168" s="103">
        <v>0</v>
      </c>
      <c r="AH168" s="220">
        <f t="shared" si="37"/>
        <v>0</v>
      </c>
      <c r="AI168" s="103">
        <v>0</v>
      </c>
      <c r="AJ168" s="103"/>
      <c r="AK168" s="220">
        <f t="shared" si="38"/>
        <v>0</v>
      </c>
      <c r="AL168" s="103">
        <v>0</v>
      </c>
      <c r="AM168" s="103">
        <v>0</v>
      </c>
      <c r="AN168" s="220">
        <f t="shared" si="39"/>
        <v>0</v>
      </c>
      <c r="AO168" s="275">
        <v>0</v>
      </c>
      <c r="AP168" s="275">
        <v>0</v>
      </c>
      <c r="AQ168" s="220">
        <f t="shared" si="40"/>
        <v>0</v>
      </c>
      <c r="AR168" s="226">
        <v>0</v>
      </c>
      <c r="AS168" s="226">
        <v>0</v>
      </c>
      <c r="AT168" s="220">
        <f t="shared" si="41"/>
        <v>0</v>
      </c>
    </row>
    <row r="169" spans="1:46">
      <c r="A169" s="135"/>
      <c r="B169" s="42" t="s">
        <v>617</v>
      </c>
      <c r="C169" s="342" t="s">
        <v>618</v>
      </c>
      <c r="D169" s="462" t="s">
        <v>29</v>
      </c>
      <c r="E169" s="43"/>
      <c r="F169" s="43"/>
      <c r="G169" s="59">
        <f t="shared" si="28"/>
        <v>0</v>
      </c>
      <c r="H169" s="46">
        <v>18</v>
      </c>
      <c r="I169" s="46">
        <v>1195</v>
      </c>
      <c r="J169" s="59">
        <f t="shared" si="29"/>
        <v>298.75</v>
      </c>
      <c r="K169" s="46">
        <v>22</v>
      </c>
      <c r="L169" s="43">
        <v>1340</v>
      </c>
      <c r="M169" s="59">
        <f t="shared" si="30"/>
        <v>335</v>
      </c>
      <c r="N169" s="43"/>
      <c r="O169" s="43">
        <v>2855</v>
      </c>
      <c r="P169" s="59">
        <f t="shared" si="31"/>
        <v>713.75</v>
      </c>
      <c r="Q169" s="58">
        <v>46</v>
      </c>
      <c r="R169" s="58">
        <v>5245</v>
      </c>
      <c r="S169" s="59">
        <f t="shared" si="32"/>
        <v>1311.25</v>
      </c>
      <c r="T169" s="58">
        <v>103</v>
      </c>
      <c r="U169" s="103">
        <v>7650</v>
      </c>
      <c r="V169" s="59">
        <f t="shared" si="33"/>
        <v>1912.5</v>
      </c>
      <c r="W169" s="103">
        <v>50</v>
      </c>
      <c r="X169" s="103">
        <v>3770</v>
      </c>
      <c r="Y169" s="59">
        <f t="shared" si="34"/>
        <v>942.5</v>
      </c>
      <c r="Z169" s="103">
        <v>54</v>
      </c>
      <c r="AA169" s="103">
        <v>4020</v>
      </c>
      <c r="AB169" s="59">
        <f t="shared" si="35"/>
        <v>1005</v>
      </c>
      <c r="AC169" s="58">
        <v>73</v>
      </c>
      <c r="AD169" s="103">
        <v>5360</v>
      </c>
      <c r="AE169" s="59">
        <f t="shared" si="36"/>
        <v>1340</v>
      </c>
      <c r="AF169" s="103">
        <v>78</v>
      </c>
      <c r="AG169" s="103">
        <v>5790</v>
      </c>
      <c r="AH169" s="220">
        <f t="shared" si="37"/>
        <v>1447.5</v>
      </c>
      <c r="AI169" s="103">
        <v>60</v>
      </c>
      <c r="AJ169" s="103">
        <v>4295</v>
      </c>
      <c r="AK169" s="220">
        <f t="shared" si="38"/>
        <v>1073.75</v>
      </c>
      <c r="AL169" s="103">
        <v>96</v>
      </c>
      <c r="AM169" s="103">
        <v>6320</v>
      </c>
      <c r="AN169" s="220">
        <f t="shared" si="39"/>
        <v>1580</v>
      </c>
      <c r="AO169" s="275">
        <v>83</v>
      </c>
      <c r="AP169" s="275">
        <v>5950</v>
      </c>
      <c r="AQ169" s="220">
        <f t="shared" si="40"/>
        <v>1487.5</v>
      </c>
      <c r="AR169" s="226">
        <v>74</v>
      </c>
      <c r="AS169" s="226">
        <v>5015</v>
      </c>
      <c r="AT169" s="220">
        <f t="shared" si="41"/>
        <v>1253.75</v>
      </c>
    </row>
    <row r="170" spans="1:46">
      <c r="A170" s="135"/>
      <c r="B170" s="42" t="s">
        <v>619</v>
      </c>
      <c r="C170" s="342" t="s">
        <v>3196</v>
      </c>
      <c r="D170" s="462" t="s">
        <v>5</v>
      </c>
      <c r="E170" s="43"/>
      <c r="F170" s="43"/>
      <c r="G170" s="59">
        <f t="shared" si="28"/>
        <v>0</v>
      </c>
      <c r="H170" s="46"/>
      <c r="I170" s="46"/>
      <c r="J170" s="59">
        <f t="shared" si="29"/>
        <v>0</v>
      </c>
      <c r="K170" s="46">
        <v>0</v>
      </c>
      <c r="L170" s="43">
        <v>0</v>
      </c>
      <c r="M170" s="59">
        <f t="shared" si="30"/>
        <v>0</v>
      </c>
      <c r="N170" s="43"/>
      <c r="O170" s="43">
        <v>7715</v>
      </c>
      <c r="P170" s="59">
        <f t="shared" si="31"/>
        <v>1928.75</v>
      </c>
      <c r="Q170" s="58">
        <v>22</v>
      </c>
      <c r="R170" s="58">
        <v>1155</v>
      </c>
      <c r="S170" s="59">
        <f t="shared" si="32"/>
        <v>288.75</v>
      </c>
      <c r="T170" s="58">
        <v>3</v>
      </c>
      <c r="U170" s="103">
        <v>510</v>
      </c>
      <c r="V170" s="59">
        <f t="shared" si="33"/>
        <v>127.5</v>
      </c>
      <c r="W170" s="103">
        <v>3</v>
      </c>
      <c r="X170" s="103">
        <v>495</v>
      </c>
      <c r="Y170" s="59">
        <f t="shared" si="34"/>
        <v>123.75</v>
      </c>
      <c r="Z170" s="103">
        <v>14</v>
      </c>
      <c r="AA170" s="103">
        <v>1505</v>
      </c>
      <c r="AB170" s="59">
        <f t="shared" si="35"/>
        <v>376.25</v>
      </c>
      <c r="AC170" s="58">
        <v>6</v>
      </c>
      <c r="AD170" s="103">
        <v>730</v>
      </c>
      <c r="AE170" s="59">
        <f t="shared" si="36"/>
        <v>182.5</v>
      </c>
      <c r="AF170" s="103">
        <v>20</v>
      </c>
      <c r="AG170" s="103">
        <v>1385</v>
      </c>
      <c r="AH170" s="220">
        <f t="shared" si="37"/>
        <v>346.25</v>
      </c>
      <c r="AI170" s="103">
        <v>5</v>
      </c>
      <c r="AJ170" s="103">
        <v>515</v>
      </c>
      <c r="AK170" s="220">
        <f t="shared" si="38"/>
        <v>128.75</v>
      </c>
      <c r="AL170" s="103">
        <v>14</v>
      </c>
      <c r="AM170" s="103">
        <v>1055</v>
      </c>
      <c r="AN170" s="220">
        <f t="shared" si="39"/>
        <v>263.75</v>
      </c>
      <c r="AO170" s="275">
        <v>21</v>
      </c>
      <c r="AP170" s="275">
        <v>1680</v>
      </c>
      <c r="AQ170" s="220">
        <f t="shared" si="40"/>
        <v>420</v>
      </c>
      <c r="AR170" s="226">
        <v>8</v>
      </c>
      <c r="AS170" s="226">
        <v>570</v>
      </c>
      <c r="AT170" s="220">
        <f t="shared" si="41"/>
        <v>142.5</v>
      </c>
    </row>
    <row r="171" spans="1:46">
      <c r="A171" s="135"/>
      <c r="B171" s="42" t="s">
        <v>621</v>
      </c>
      <c r="C171" s="342" t="s">
        <v>3180</v>
      </c>
      <c r="D171" s="462" t="s">
        <v>34</v>
      </c>
      <c r="E171" s="43"/>
      <c r="F171" s="43"/>
      <c r="G171" s="59">
        <f t="shared" si="28"/>
        <v>0</v>
      </c>
      <c r="H171" s="46"/>
      <c r="I171" s="46"/>
      <c r="J171" s="59">
        <f t="shared" si="29"/>
        <v>0</v>
      </c>
      <c r="K171" s="46">
        <v>14</v>
      </c>
      <c r="L171" s="43">
        <v>1385</v>
      </c>
      <c r="M171" s="59">
        <f t="shared" si="30"/>
        <v>346.25</v>
      </c>
      <c r="N171" s="43"/>
      <c r="O171" s="43">
        <v>4175</v>
      </c>
      <c r="P171" s="59">
        <f t="shared" si="31"/>
        <v>1043.75</v>
      </c>
      <c r="Q171" s="58">
        <v>37</v>
      </c>
      <c r="R171" s="58">
        <v>3665</v>
      </c>
      <c r="S171" s="59">
        <f t="shared" si="32"/>
        <v>916.25</v>
      </c>
      <c r="T171" s="58">
        <v>31</v>
      </c>
      <c r="U171" s="103">
        <v>2955</v>
      </c>
      <c r="V171" s="59">
        <f t="shared" si="33"/>
        <v>738.75</v>
      </c>
      <c r="W171" s="103">
        <v>23</v>
      </c>
      <c r="X171" s="103">
        <v>2815</v>
      </c>
      <c r="Y171" s="59">
        <f t="shared" si="34"/>
        <v>703.75</v>
      </c>
      <c r="Z171" s="103">
        <v>35</v>
      </c>
      <c r="AA171" s="103">
        <v>2690</v>
      </c>
      <c r="AB171" s="59">
        <f t="shared" si="35"/>
        <v>672.5</v>
      </c>
      <c r="AC171" s="58">
        <v>37</v>
      </c>
      <c r="AD171" s="103">
        <v>2850</v>
      </c>
      <c r="AE171" s="59">
        <f t="shared" si="36"/>
        <v>712.5</v>
      </c>
      <c r="AF171" s="103">
        <v>0</v>
      </c>
      <c r="AG171" s="103">
        <v>0</v>
      </c>
      <c r="AH171" s="220">
        <f t="shared" si="37"/>
        <v>0</v>
      </c>
      <c r="AI171" s="103">
        <v>0</v>
      </c>
      <c r="AJ171" s="103">
        <v>0</v>
      </c>
      <c r="AK171" s="220">
        <f t="shared" si="38"/>
        <v>0</v>
      </c>
      <c r="AL171" s="103">
        <v>0</v>
      </c>
      <c r="AM171" s="103">
        <v>0</v>
      </c>
      <c r="AN171" s="220">
        <f t="shared" si="39"/>
        <v>0</v>
      </c>
      <c r="AO171" s="275">
        <v>0</v>
      </c>
      <c r="AP171" s="275">
        <v>0</v>
      </c>
      <c r="AQ171" s="220">
        <f t="shared" si="40"/>
        <v>0</v>
      </c>
      <c r="AR171" s="226">
        <v>0</v>
      </c>
      <c r="AS171" s="226">
        <v>0</v>
      </c>
      <c r="AT171" s="220">
        <f t="shared" si="41"/>
        <v>0</v>
      </c>
    </row>
    <row r="172" spans="1:46">
      <c r="A172" s="134"/>
      <c r="B172" s="42" t="s">
        <v>623</v>
      </c>
      <c r="C172" s="342" t="s">
        <v>624</v>
      </c>
      <c r="D172" s="462" t="s">
        <v>5</v>
      </c>
      <c r="E172" s="43"/>
      <c r="F172" s="43"/>
      <c r="G172" s="59">
        <f t="shared" si="28"/>
        <v>0</v>
      </c>
      <c r="H172" s="46"/>
      <c r="I172" s="46"/>
      <c r="J172" s="59">
        <f t="shared" si="29"/>
        <v>0</v>
      </c>
      <c r="K172" s="46">
        <v>82</v>
      </c>
      <c r="L172" s="43">
        <v>6000</v>
      </c>
      <c r="M172" s="59">
        <f t="shared" si="30"/>
        <v>1500</v>
      </c>
      <c r="N172" s="43"/>
      <c r="O172" s="43">
        <v>8720</v>
      </c>
      <c r="P172" s="59">
        <f t="shared" si="31"/>
        <v>2180</v>
      </c>
      <c r="Q172" s="58">
        <v>82</v>
      </c>
      <c r="R172" s="58">
        <v>7360</v>
      </c>
      <c r="S172" s="59">
        <f t="shared" si="32"/>
        <v>1840</v>
      </c>
      <c r="T172" s="58">
        <v>112</v>
      </c>
      <c r="U172" s="103">
        <v>10795</v>
      </c>
      <c r="V172" s="59">
        <f t="shared" si="33"/>
        <v>2698.75</v>
      </c>
      <c r="W172" s="103">
        <v>156</v>
      </c>
      <c r="X172" s="103">
        <v>13845</v>
      </c>
      <c r="Y172" s="59">
        <f t="shared" si="34"/>
        <v>3461.25</v>
      </c>
      <c r="Z172" s="103">
        <v>180</v>
      </c>
      <c r="AA172" s="103">
        <v>15985</v>
      </c>
      <c r="AB172" s="59">
        <f t="shared" si="35"/>
        <v>3996.25</v>
      </c>
      <c r="AC172" s="58">
        <v>169</v>
      </c>
      <c r="AD172" s="103">
        <v>14890</v>
      </c>
      <c r="AE172" s="59">
        <f t="shared" si="36"/>
        <v>3722.5</v>
      </c>
      <c r="AF172" s="103">
        <v>187</v>
      </c>
      <c r="AG172" s="103">
        <v>15950</v>
      </c>
      <c r="AH172" s="220">
        <f t="shared" si="37"/>
        <v>3987.5</v>
      </c>
      <c r="AI172" s="103">
        <v>169</v>
      </c>
      <c r="AJ172" s="103">
        <v>16280</v>
      </c>
      <c r="AK172" s="220">
        <f t="shared" si="38"/>
        <v>4070</v>
      </c>
      <c r="AL172" s="103">
        <v>174</v>
      </c>
      <c r="AM172" s="103">
        <v>15120</v>
      </c>
      <c r="AN172" s="220">
        <f t="shared" si="39"/>
        <v>3780</v>
      </c>
      <c r="AO172" s="275">
        <v>215</v>
      </c>
      <c r="AP172" s="275">
        <v>21410</v>
      </c>
      <c r="AQ172" s="220">
        <f t="shared" si="40"/>
        <v>5352.5</v>
      </c>
      <c r="AR172" s="226">
        <v>186</v>
      </c>
      <c r="AS172" s="226">
        <v>19190</v>
      </c>
      <c r="AT172" s="220">
        <f t="shared" si="41"/>
        <v>4797.5</v>
      </c>
    </row>
    <row r="173" spans="1:46">
      <c r="A173" s="134"/>
      <c r="B173" s="42" t="s">
        <v>625</v>
      </c>
      <c r="C173" s="342" t="s">
        <v>626</v>
      </c>
      <c r="D173" s="462" t="s">
        <v>204</v>
      </c>
      <c r="E173" s="43"/>
      <c r="F173" s="43"/>
      <c r="G173" s="59">
        <f t="shared" si="28"/>
        <v>0</v>
      </c>
      <c r="H173" s="46">
        <v>3</v>
      </c>
      <c r="I173" s="46">
        <v>570</v>
      </c>
      <c r="J173" s="59">
        <f t="shared" si="29"/>
        <v>142.5</v>
      </c>
      <c r="K173" s="46">
        <v>51</v>
      </c>
      <c r="L173" s="43">
        <v>4150</v>
      </c>
      <c r="M173" s="59">
        <f t="shared" si="30"/>
        <v>1037.5</v>
      </c>
      <c r="N173" s="43"/>
      <c r="O173" s="43">
        <v>9335</v>
      </c>
      <c r="P173" s="59">
        <f t="shared" si="31"/>
        <v>2333.75</v>
      </c>
      <c r="Q173" s="58">
        <v>13</v>
      </c>
      <c r="R173" s="58">
        <v>2775</v>
      </c>
      <c r="S173" s="59">
        <f t="shared" si="32"/>
        <v>693.75</v>
      </c>
      <c r="T173" s="58">
        <v>37</v>
      </c>
      <c r="U173" s="103">
        <v>3600</v>
      </c>
      <c r="V173" s="59">
        <f t="shared" si="33"/>
        <v>900</v>
      </c>
      <c r="W173" s="103">
        <v>17</v>
      </c>
      <c r="X173" s="103">
        <v>4245</v>
      </c>
      <c r="Y173" s="59">
        <f t="shared" si="34"/>
        <v>1061.25</v>
      </c>
      <c r="Z173" s="103">
        <v>95</v>
      </c>
      <c r="AA173" s="103">
        <v>5370</v>
      </c>
      <c r="AB173" s="59">
        <f t="shared" si="35"/>
        <v>1342.5</v>
      </c>
      <c r="AC173" s="58">
        <v>60</v>
      </c>
      <c r="AD173" s="103">
        <v>3535</v>
      </c>
      <c r="AE173" s="59">
        <f t="shared" si="36"/>
        <v>883.75</v>
      </c>
      <c r="AF173" s="103">
        <v>44</v>
      </c>
      <c r="AG173" s="103">
        <v>2800</v>
      </c>
      <c r="AH173" s="220">
        <f t="shared" si="37"/>
        <v>700</v>
      </c>
      <c r="AI173" s="103">
        <v>59</v>
      </c>
      <c r="AJ173" s="103">
        <v>3195</v>
      </c>
      <c r="AK173" s="220">
        <f t="shared" si="38"/>
        <v>798.75</v>
      </c>
      <c r="AL173" s="103">
        <v>33</v>
      </c>
      <c r="AM173" s="103">
        <v>1800</v>
      </c>
      <c r="AN173" s="220">
        <f t="shared" si="39"/>
        <v>450</v>
      </c>
      <c r="AO173" s="275">
        <v>20</v>
      </c>
      <c r="AP173" s="275">
        <v>1250</v>
      </c>
      <c r="AQ173" s="220">
        <f t="shared" si="40"/>
        <v>312.5</v>
      </c>
      <c r="AR173" s="226">
        <v>14</v>
      </c>
      <c r="AS173" s="226">
        <v>1015</v>
      </c>
      <c r="AT173" s="220">
        <f t="shared" si="41"/>
        <v>253.75</v>
      </c>
    </row>
    <row r="174" spans="1:46">
      <c r="A174" s="134"/>
      <c r="B174" s="42" t="s">
        <v>627</v>
      </c>
      <c r="C174" s="342" t="s">
        <v>3180</v>
      </c>
      <c r="D174" s="462" t="s">
        <v>84</v>
      </c>
      <c r="E174" s="43"/>
      <c r="F174" s="43"/>
      <c r="G174" s="59">
        <f t="shared" si="28"/>
        <v>0</v>
      </c>
      <c r="H174" s="46">
        <v>17</v>
      </c>
      <c r="I174" s="46">
        <v>800</v>
      </c>
      <c r="J174" s="59">
        <f t="shared" si="29"/>
        <v>200</v>
      </c>
      <c r="K174" s="46">
        <v>8</v>
      </c>
      <c r="L174" s="43">
        <v>590</v>
      </c>
      <c r="M174" s="59">
        <f t="shared" si="30"/>
        <v>147.5</v>
      </c>
      <c r="N174" s="43"/>
      <c r="O174" s="43"/>
      <c r="P174" s="59">
        <f t="shared" si="31"/>
        <v>0</v>
      </c>
      <c r="Q174" s="58">
        <v>0</v>
      </c>
      <c r="R174" s="58">
        <v>0</v>
      </c>
      <c r="S174" s="59">
        <f t="shared" si="32"/>
        <v>0</v>
      </c>
      <c r="T174" s="58">
        <v>0</v>
      </c>
      <c r="U174" s="103">
        <v>0</v>
      </c>
      <c r="V174" s="59">
        <f t="shared" si="33"/>
        <v>0</v>
      </c>
      <c r="W174" s="103">
        <v>0</v>
      </c>
      <c r="X174" s="103">
        <v>0</v>
      </c>
      <c r="Y174" s="59">
        <f t="shared" si="34"/>
        <v>0</v>
      </c>
      <c r="Z174" s="103">
        <v>0</v>
      </c>
      <c r="AA174" s="103">
        <v>0</v>
      </c>
      <c r="AB174" s="59">
        <f t="shared" si="35"/>
        <v>0</v>
      </c>
      <c r="AC174" s="58">
        <v>0</v>
      </c>
      <c r="AD174" s="103">
        <v>0</v>
      </c>
      <c r="AE174" s="59">
        <f t="shared" si="36"/>
        <v>0</v>
      </c>
      <c r="AF174" s="103">
        <v>0</v>
      </c>
      <c r="AG174" s="103">
        <v>0</v>
      </c>
      <c r="AH174" s="220">
        <f t="shared" si="37"/>
        <v>0</v>
      </c>
      <c r="AI174" s="103">
        <v>0</v>
      </c>
      <c r="AJ174" s="103">
        <v>0</v>
      </c>
      <c r="AK174" s="220">
        <f t="shared" si="38"/>
        <v>0</v>
      </c>
      <c r="AL174" s="103">
        <v>0</v>
      </c>
      <c r="AM174" s="103">
        <v>0</v>
      </c>
      <c r="AN174" s="220">
        <f t="shared" si="39"/>
        <v>0</v>
      </c>
      <c r="AO174" s="275">
        <v>0</v>
      </c>
      <c r="AP174" s="275">
        <v>0</v>
      </c>
      <c r="AQ174" s="220">
        <f t="shared" si="40"/>
        <v>0</v>
      </c>
      <c r="AR174" s="226">
        <v>0</v>
      </c>
      <c r="AS174" s="226">
        <v>0</v>
      </c>
      <c r="AT174" s="220">
        <f t="shared" si="41"/>
        <v>0</v>
      </c>
    </row>
    <row r="175" spans="1:46">
      <c r="A175" s="134"/>
      <c r="B175" s="42" t="s">
        <v>629</v>
      </c>
      <c r="C175" s="342" t="s">
        <v>3180</v>
      </c>
      <c r="D175" s="462" t="s">
        <v>5</v>
      </c>
      <c r="E175" s="43"/>
      <c r="F175" s="43"/>
      <c r="G175" s="59">
        <f t="shared" si="28"/>
        <v>0</v>
      </c>
      <c r="H175" s="46"/>
      <c r="I175" s="46"/>
      <c r="J175" s="59">
        <f t="shared" si="29"/>
        <v>0</v>
      </c>
      <c r="K175" s="46">
        <v>1</v>
      </c>
      <c r="L175" s="43">
        <v>80</v>
      </c>
      <c r="M175" s="59">
        <f t="shared" si="30"/>
        <v>20</v>
      </c>
      <c r="N175" s="43"/>
      <c r="O175" s="43">
        <v>900</v>
      </c>
      <c r="P175" s="59">
        <f t="shared" si="31"/>
        <v>225</v>
      </c>
      <c r="Q175" s="58">
        <v>21</v>
      </c>
      <c r="R175" s="58">
        <v>2225</v>
      </c>
      <c r="S175" s="59">
        <f t="shared" si="32"/>
        <v>556.25</v>
      </c>
      <c r="T175" s="58">
        <v>18</v>
      </c>
      <c r="U175" s="103">
        <v>2200</v>
      </c>
      <c r="V175" s="59">
        <f t="shared" si="33"/>
        <v>550</v>
      </c>
      <c r="W175" s="103">
        <v>20</v>
      </c>
      <c r="X175" s="103">
        <v>1600</v>
      </c>
      <c r="Y175" s="59">
        <f t="shared" si="34"/>
        <v>400</v>
      </c>
      <c r="Z175" s="103">
        <v>79</v>
      </c>
      <c r="AA175" s="103">
        <v>6400</v>
      </c>
      <c r="AB175" s="59">
        <f t="shared" si="35"/>
        <v>1600</v>
      </c>
      <c r="AC175" s="58">
        <v>32</v>
      </c>
      <c r="AD175" s="103">
        <v>2585</v>
      </c>
      <c r="AE175" s="59">
        <f t="shared" si="36"/>
        <v>646.25</v>
      </c>
      <c r="AF175" s="103">
        <v>40</v>
      </c>
      <c r="AG175" s="103">
        <v>2860</v>
      </c>
      <c r="AH175" s="220">
        <f t="shared" si="37"/>
        <v>715</v>
      </c>
      <c r="AI175" s="103">
        <v>41</v>
      </c>
      <c r="AJ175" s="103">
        <v>3675</v>
      </c>
      <c r="AK175" s="220">
        <f t="shared" si="38"/>
        <v>918.75</v>
      </c>
      <c r="AL175" s="103">
        <v>32</v>
      </c>
      <c r="AM175" s="103">
        <v>2460</v>
      </c>
      <c r="AN175" s="220">
        <f t="shared" si="39"/>
        <v>615</v>
      </c>
      <c r="AO175" s="275">
        <v>31</v>
      </c>
      <c r="AP175" s="275">
        <v>2045</v>
      </c>
      <c r="AQ175" s="220">
        <f t="shared" si="40"/>
        <v>511.25</v>
      </c>
      <c r="AR175" s="226">
        <v>0</v>
      </c>
      <c r="AS175" s="226">
        <v>0</v>
      </c>
      <c r="AT175" s="220">
        <f t="shared" si="41"/>
        <v>0</v>
      </c>
    </row>
    <row r="176" spans="1:46">
      <c r="A176" s="134"/>
      <c r="B176" s="42" t="s">
        <v>631</v>
      </c>
      <c r="C176" s="342" t="s">
        <v>3180</v>
      </c>
      <c r="D176" s="462" t="s">
        <v>284</v>
      </c>
      <c r="E176" s="43"/>
      <c r="F176" s="43"/>
      <c r="G176" s="59">
        <f t="shared" si="28"/>
        <v>0</v>
      </c>
      <c r="H176" s="46">
        <v>3</v>
      </c>
      <c r="I176" s="46">
        <v>225</v>
      </c>
      <c r="J176" s="59">
        <f t="shared" si="29"/>
        <v>56.25</v>
      </c>
      <c r="K176" s="46">
        <v>30</v>
      </c>
      <c r="L176" s="43">
        <v>3155</v>
      </c>
      <c r="M176" s="59">
        <f t="shared" si="30"/>
        <v>788.75</v>
      </c>
      <c r="N176" s="43"/>
      <c r="O176" s="43">
        <v>8300</v>
      </c>
      <c r="P176" s="59">
        <f t="shared" si="31"/>
        <v>2075</v>
      </c>
      <c r="Q176" s="58">
        <v>102</v>
      </c>
      <c r="R176" s="58">
        <v>13715</v>
      </c>
      <c r="S176" s="59">
        <f t="shared" si="32"/>
        <v>3428.75</v>
      </c>
      <c r="T176" s="58">
        <v>48</v>
      </c>
      <c r="U176" s="103">
        <v>4785</v>
      </c>
      <c r="V176" s="59">
        <f t="shared" si="33"/>
        <v>1196.25</v>
      </c>
      <c r="W176" s="103">
        <v>8</v>
      </c>
      <c r="X176" s="103">
        <v>3385</v>
      </c>
      <c r="Y176" s="59">
        <f t="shared" si="34"/>
        <v>846.25</v>
      </c>
      <c r="Z176" s="103">
        <v>52</v>
      </c>
      <c r="AA176" s="103">
        <v>3840</v>
      </c>
      <c r="AB176" s="59">
        <f t="shared" si="35"/>
        <v>960</v>
      </c>
      <c r="AC176" s="58">
        <v>35</v>
      </c>
      <c r="AD176" s="103">
        <v>2750</v>
      </c>
      <c r="AE176" s="59">
        <f t="shared" si="36"/>
        <v>687.5</v>
      </c>
      <c r="AF176" s="103">
        <v>12</v>
      </c>
      <c r="AG176" s="103">
        <v>970</v>
      </c>
      <c r="AH176" s="220">
        <f t="shared" si="37"/>
        <v>242.5</v>
      </c>
      <c r="AI176" s="103">
        <v>0</v>
      </c>
      <c r="AJ176" s="103">
        <v>0</v>
      </c>
      <c r="AK176" s="220">
        <f t="shared" si="38"/>
        <v>0</v>
      </c>
      <c r="AL176" s="103">
        <v>0</v>
      </c>
      <c r="AM176" s="103">
        <v>0</v>
      </c>
      <c r="AN176" s="220">
        <f t="shared" si="39"/>
        <v>0</v>
      </c>
      <c r="AO176" s="275">
        <v>0</v>
      </c>
      <c r="AP176" s="275">
        <v>0</v>
      </c>
      <c r="AQ176" s="220">
        <f t="shared" si="40"/>
        <v>0</v>
      </c>
      <c r="AR176" s="226">
        <v>0</v>
      </c>
      <c r="AS176" s="226">
        <v>0</v>
      </c>
      <c r="AT176" s="220">
        <f t="shared" si="41"/>
        <v>0</v>
      </c>
    </row>
    <row r="177" spans="1:46">
      <c r="A177" s="134"/>
      <c r="B177" s="42" t="s">
        <v>633</v>
      </c>
      <c r="C177" s="342" t="s">
        <v>634</v>
      </c>
      <c r="D177" s="462" t="s">
        <v>5</v>
      </c>
      <c r="E177" s="43"/>
      <c r="F177" s="43"/>
      <c r="G177" s="59">
        <f t="shared" si="28"/>
        <v>0</v>
      </c>
      <c r="H177" s="46"/>
      <c r="I177" s="46"/>
      <c r="J177" s="59">
        <f t="shared" si="29"/>
        <v>0</v>
      </c>
      <c r="K177" s="46">
        <v>11</v>
      </c>
      <c r="L177" s="43">
        <v>950</v>
      </c>
      <c r="M177" s="59">
        <f t="shared" si="30"/>
        <v>237.5</v>
      </c>
      <c r="N177" s="43"/>
      <c r="O177" s="43">
        <v>3155</v>
      </c>
      <c r="P177" s="59">
        <f t="shared" si="31"/>
        <v>788.75</v>
      </c>
      <c r="Q177" s="58">
        <v>29</v>
      </c>
      <c r="R177" s="58">
        <v>2990</v>
      </c>
      <c r="S177" s="59">
        <f t="shared" si="32"/>
        <v>747.5</v>
      </c>
      <c r="T177" s="58">
        <v>31</v>
      </c>
      <c r="U177" s="103">
        <v>2970</v>
      </c>
      <c r="V177" s="59">
        <f t="shared" si="33"/>
        <v>742.5</v>
      </c>
      <c r="W177" s="103">
        <v>33</v>
      </c>
      <c r="X177" s="103">
        <v>3360</v>
      </c>
      <c r="Y177" s="59">
        <f t="shared" si="34"/>
        <v>840</v>
      </c>
      <c r="Z177" s="103">
        <v>73</v>
      </c>
      <c r="AA177" s="103">
        <v>6560</v>
      </c>
      <c r="AB177" s="59">
        <f t="shared" si="35"/>
        <v>1640</v>
      </c>
      <c r="AC177" s="58">
        <v>58</v>
      </c>
      <c r="AD177" s="103">
        <v>5255</v>
      </c>
      <c r="AE177" s="59">
        <f t="shared" si="36"/>
        <v>1313.75</v>
      </c>
      <c r="AF177" s="103">
        <v>37</v>
      </c>
      <c r="AG177" s="103">
        <v>3175</v>
      </c>
      <c r="AH177" s="220">
        <f t="shared" si="37"/>
        <v>793.75</v>
      </c>
      <c r="AI177" s="103">
        <v>103</v>
      </c>
      <c r="AJ177" s="103">
        <v>6640</v>
      </c>
      <c r="AK177" s="220">
        <f t="shared" si="38"/>
        <v>1660</v>
      </c>
      <c r="AL177" s="103">
        <v>70</v>
      </c>
      <c r="AM177" s="103">
        <v>6159</v>
      </c>
      <c r="AN177" s="220">
        <f t="shared" si="39"/>
        <v>1539.75</v>
      </c>
      <c r="AO177" s="275">
        <v>89</v>
      </c>
      <c r="AP177" s="275">
        <v>8125</v>
      </c>
      <c r="AQ177" s="220">
        <f t="shared" si="40"/>
        <v>2031.25</v>
      </c>
      <c r="AR177" s="226">
        <v>77</v>
      </c>
      <c r="AS177" s="226">
        <v>6945</v>
      </c>
      <c r="AT177" s="220">
        <f t="shared" si="41"/>
        <v>1736.25</v>
      </c>
    </row>
    <row r="178" spans="1:46">
      <c r="A178" s="134"/>
      <c r="B178" s="42" t="s">
        <v>635</v>
      </c>
      <c r="C178" s="342" t="s">
        <v>636</v>
      </c>
      <c r="D178" s="462" t="s">
        <v>637</v>
      </c>
      <c r="E178" s="43"/>
      <c r="F178" s="43"/>
      <c r="G178" s="59">
        <f t="shared" si="28"/>
        <v>0</v>
      </c>
      <c r="H178" s="46"/>
      <c r="I178" s="46"/>
      <c r="J178" s="59">
        <f t="shared" si="29"/>
        <v>0</v>
      </c>
      <c r="K178" s="46">
        <v>41</v>
      </c>
      <c r="L178" s="43">
        <v>2545</v>
      </c>
      <c r="M178" s="59">
        <f t="shared" si="30"/>
        <v>636.25</v>
      </c>
      <c r="N178" s="43"/>
      <c r="O178" s="43">
        <v>4610</v>
      </c>
      <c r="P178" s="59">
        <f t="shared" si="31"/>
        <v>1152.5</v>
      </c>
      <c r="Q178" s="58">
        <v>50</v>
      </c>
      <c r="R178" s="58">
        <v>3845</v>
      </c>
      <c r="S178" s="59">
        <f t="shared" si="32"/>
        <v>961.25</v>
      </c>
      <c r="T178" s="58">
        <v>64</v>
      </c>
      <c r="U178" s="103">
        <v>4605</v>
      </c>
      <c r="V178" s="59">
        <f t="shared" si="33"/>
        <v>1151.25</v>
      </c>
      <c r="W178" s="103">
        <v>89</v>
      </c>
      <c r="X178" s="103">
        <v>6060</v>
      </c>
      <c r="Y178" s="59">
        <f t="shared" si="34"/>
        <v>1515</v>
      </c>
      <c r="Z178" s="103">
        <v>84</v>
      </c>
      <c r="AA178" s="103">
        <v>6850</v>
      </c>
      <c r="AB178" s="59">
        <f t="shared" si="35"/>
        <v>1712.5</v>
      </c>
      <c r="AC178" s="58">
        <v>52</v>
      </c>
      <c r="AD178" s="103">
        <v>3315</v>
      </c>
      <c r="AE178" s="59">
        <f t="shared" si="36"/>
        <v>828.75</v>
      </c>
      <c r="AF178" s="103">
        <v>116</v>
      </c>
      <c r="AG178" s="103">
        <v>9220</v>
      </c>
      <c r="AH178" s="220">
        <f t="shared" si="37"/>
        <v>2305</v>
      </c>
      <c r="AI178" s="103">
        <v>133</v>
      </c>
      <c r="AJ178" s="103">
        <v>9480</v>
      </c>
      <c r="AK178" s="220">
        <f t="shared" si="38"/>
        <v>2370</v>
      </c>
      <c r="AL178" s="103">
        <v>145</v>
      </c>
      <c r="AM178" s="103">
        <v>10745</v>
      </c>
      <c r="AN178" s="220">
        <f t="shared" si="39"/>
        <v>2686.25</v>
      </c>
      <c r="AO178" s="275">
        <v>122</v>
      </c>
      <c r="AP178" s="275">
        <v>10025</v>
      </c>
      <c r="AQ178" s="220">
        <f t="shared" si="40"/>
        <v>2506.25</v>
      </c>
      <c r="AR178" s="226">
        <v>105</v>
      </c>
      <c r="AS178" s="226">
        <v>8285</v>
      </c>
      <c r="AT178" s="220">
        <f t="shared" si="41"/>
        <v>2071.25</v>
      </c>
    </row>
    <row r="179" spans="1:46">
      <c r="A179" s="136"/>
      <c r="B179" s="42" t="s">
        <v>638</v>
      </c>
      <c r="C179" s="342" t="s">
        <v>639</v>
      </c>
      <c r="D179" s="462" t="s">
        <v>5</v>
      </c>
      <c r="E179" s="43"/>
      <c r="F179" s="43"/>
      <c r="G179" s="59">
        <f t="shared" si="28"/>
        <v>0</v>
      </c>
      <c r="H179" s="46"/>
      <c r="I179" s="46"/>
      <c r="J179" s="59">
        <f t="shared" si="29"/>
        <v>0</v>
      </c>
      <c r="K179" s="46">
        <v>28</v>
      </c>
      <c r="L179" s="43">
        <v>5530</v>
      </c>
      <c r="M179" s="59">
        <f t="shared" si="30"/>
        <v>1382.5</v>
      </c>
      <c r="N179" s="43"/>
      <c r="O179" s="43">
        <v>19030</v>
      </c>
      <c r="P179" s="59">
        <f t="shared" si="31"/>
        <v>4757.5</v>
      </c>
      <c r="Q179" s="58">
        <v>51</v>
      </c>
      <c r="R179" s="58">
        <v>10770</v>
      </c>
      <c r="S179" s="59">
        <f t="shared" si="32"/>
        <v>2692.5</v>
      </c>
      <c r="T179" s="58">
        <v>42</v>
      </c>
      <c r="U179" s="103">
        <v>9030</v>
      </c>
      <c r="V179" s="59">
        <f t="shared" si="33"/>
        <v>2257.5</v>
      </c>
      <c r="W179" s="103">
        <v>46</v>
      </c>
      <c r="X179" s="103">
        <v>9700</v>
      </c>
      <c r="Y179" s="59">
        <f t="shared" si="34"/>
        <v>2425</v>
      </c>
      <c r="Z179" s="103">
        <v>51</v>
      </c>
      <c r="AA179" s="103">
        <v>11040</v>
      </c>
      <c r="AB179" s="59">
        <f t="shared" si="35"/>
        <v>2760</v>
      </c>
      <c r="AC179" s="58">
        <v>40</v>
      </c>
      <c r="AD179" s="103">
        <v>8830</v>
      </c>
      <c r="AE179" s="59">
        <f t="shared" si="36"/>
        <v>2207.5</v>
      </c>
      <c r="AF179" s="103">
        <v>106</v>
      </c>
      <c r="AG179" s="103">
        <v>22480</v>
      </c>
      <c r="AH179" s="220">
        <f t="shared" si="37"/>
        <v>5620</v>
      </c>
      <c r="AI179" s="103">
        <v>120</v>
      </c>
      <c r="AJ179" s="103">
        <v>24600</v>
      </c>
      <c r="AK179" s="220">
        <f t="shared" si="38"/>
        <v>6150</v>
      </c>
      <c r="AL179" s="103">
        <v>165</v>
      </c>
      <c r="AM179" s="103">
        <v>32370</v>
      </c>
      <c r="AN179" s="220">
        <f t="shared" si="39"/>
        <v>8092.5</v>
      </c>
      <c r="AO179" s="275">
        <v>7</v>
      </c>
      <c r="AP179" s="275">
        <v>1390</v>
      </c>
      <c r="AQ179" s="220">
        <f t="shared" si="40"/>
        <v>347.5</v>
      </c>
      <c r="AR179" s="226">
        <v>9</v>
      </c>
      <c r="AS179" s="226">
        <v>1860</v>
      </c>
      <c r="AT179" s="220">
        <f t="shared" si="41"/>
        <v>465</v>
      </c>
    </row>
    <row r="180" spans="1:46">
      <c r="A180" s="134"/>
      <c r="B180" s="42" t="s">
        <v>640</v>
      </c>
      <c r="C180" s="342" t="s">
        <v>641</v>
      </c>
      <c r="D180" s="462" t="s">
        <v>12</v>
      </c>
      <c r="E180" s="43"/>
      <c r="F180" s="43"/>
      <c r="G180" s="59">
        <f t="shared" si="28"/>
        <v>0</v>
      </c>
      <c r="H180" s="46">
        <v>85</v>
      </c>
      <c r="I180" s="46">
        <v>8320</v>
      </c>
      <c r="J180" s="59">
        <f t="shared" si="29"/>
        <v>2080</v>
      </c>
      <c r="K180" s="46">
        <v>187</v>
      </c>
      <c r="L180" s="43">
        <v>20630</v>
      </c>
      <c r="M180" s="59">
        <f t="shared" si="30"/>
        <v>5157.5</v>
      </c>
      <c r="N180" s="43"/>
      <c r="O180" s="43">
        <v>19740</v>
      </c>
      <c r="P180" s="59">
        <f t="shared" si="31"/>
        <v>4935</v>
      </c>
      <c r="Q180" s="58">
        <v>290</v>
      </c>
      <c r="R180" s="58">
        <v>29210</v>
      </c>
      <c r="S180" s="59">
        <f t="shared" si="32"/>
        <v>7302.5</v>
      </c>
      <c r="T180" s="58">
        <v>381</v>
      </c>
      <c r="U180" s="103">
        <v>31945</v>
      </c>
      <c r="V180" s="59">
        <f t="shared" si="33"/>
        <v>7986.25</v>
      </c>
      <c r="W180" s="103">
        <v>418</v>
      </c>
      <c r="X180" s="103">
        <v>37070</v>
      </c>
      <c r="Y180" s="59">
        <f t="shared" si="34"/>
        <v>9267.5</v>
      </c>
      <c r="Z180" s="103">
        <v>450</v>
      </c>
      <c r="AA180" s="103">
        <v>36620</v>
      </c>
      <c r="AB180" s="59">
        <f t="shared" si="35"/>
        <v>9155</v>
      </c>
      <c r="AC180" s="58">
        <v>367</v>
      </c>
      <c r="AD180" s="103">
        <v>32735</v>
      </c>
      <c r="AE180" s="59">
        <f t="shared" si="36"/>
        <v>8183.75</v>
      </c>
      <c r="AF180" s="103">
        <v>499</v>
      </c>
      <c r="AG180" s="103">
        <v>42095</v>
      </c>
      <c r="AH180" s="220">
        <f t="shared" si="37"/>
        <v>10523.75</v>
      </c>
      <c r="AI180" s="103">
        <v>366</v>
      </c>
      <c r="AJ180" s="103">
        <v>33900</v>
      </c>
      <c r="AK180" s="220">
        <f t="shared" si="38"/>
        <v>8475</v>
      </c>
      <c r="AL180" s="103">
        <v>398</v>
      </c>
      <c r="AM180" s="103">
        <v>35870</v>
      </c>
      <c r="AN180" s="220">
        <f t="shared" si="39"/>
        <v>8967.5</v>
      </c>
      <c r="AO180" s="275">
        <v>527</v>
      </c>
      <c r="AP180" s="275">
        <v>55405</v>
      </c>
      <c r="AQ180" s="220">
        <f t="shared" si="40"/>
        <v>13851.25</v>
      </c>
      <c r="AR180" s="226">
        <v>484</v>
      </c>
      <c r="AS180" s="226">
        <v>41145</v>
      </c>
      <c r="AT180" s="220">
        <f t="shared" si="41"/>
        <v>10286.25</v>
      </c>
    </row>
    <row r="181" spans="1:46">
      <c r="A181" s="134"/>
      <c r="B181" s="42" t="s">
        <v>642</v>
      </c>
      <c r="C181" s="342" t="s">
        <v>3197</v>
      </c>
      <c r="D181" s="462" t="s">
        <v>5</v>
      </c>
      <c r="E181" s="43"/>
      <c r="F181" s="43"/>
      <c r="G181" s="59">
        <f t="shared" si="28"/>
        <v>0</v>
      </c>
      <c r="H181" s="46"/>
      <c r="I181" s="46"/>
      <c r="J181" s="59">
        <f t="shared" si="29"/>
        <v>0</v>
      </c>
      <c r="K181" s="46">
        <v>0</v>
      </c>
      <c r="L181" s="43">
        <v>0</v>
      </c>
      <c r="M181" s="59">
        <f t="shared" si="30"/>
        <v>0</v>
      </c>
      <c r="N181" s="43"/>
      <c r="O181" s="43">
        <v>285</v>
      </c>
      <c r="P181" s="59">
        <f t="shared" si="31"/>
        <v>71.25</v>
      </c>
      <c r="Q181" s="58">
        <v>1</v>
      </c>
      <c r="R181" s="58">
        <v>130</v>
      </c>
      <c r="S181" s="59">
        <f t="shared" si="32"/>
        <v>32.5</v>
      </c>
      <c r="T181" s="58">
        <v>4</v>
      </c>
      <c r="U181" s="103">
        <v>340</v>
      </c>
      <c r="V181" s="59">
        <f t="shared" si="33"/>
        <v>85</v>
      </c>
      <c r="W181" s="103">
        <v>13</v>
      </c>
      <c r="X181" s="103">
        <v>1190</v>
      </c>
      <c r="Y181" s="59">
        <f t="shared" si="34"/>
        <v>297.5</v>
      </c>
      <c r="Z181" s="103">
        <v>7</v>
      </c>
      <c r="AA181" s="103">
        <v>620</v>
      </c>
      <c r="AB181" s="59">
        <f t="shared" si="35"/>
        <v>155</v>
      </c>
      <c r="AC181" s="58">
        <v>3</v>
      </c>
      <c r="AD181" s="103">
        <v>410</v>
      </c>
      <c r="AE181" s="59">
        <f t="shared" si="36"/>
        <v>102.5</v>
      </c>
      <c r="AF181" s="103">
        <v>14</v>
      </c>
      <c r="AG181" s="103">
        <v>1600</v>
      </c>
      <c r="AH181" s="220">
        <f t="shared" si="37"/>
        <v>400</v>
      </c>
      <c r="AI181" s="103">
        <v>20</v>
      </c>
      <c r="AJ181" s="103">
        <v>2395</v>
      </c>
      <c r="AK181" s="220">
        <f t="shared" si="38"/>
        <v>598.75</v>
      </c>
      <c r="AL181" s="103">
        <v>30</v>
      </c>
      <c r="AM181" s="103">
        <v>2880</v>
      </c>
      <c r="AN181" s="220">
        <f t="shared" si="39"/>
        <v>720</v>
      </c>
      <c r="AO181" s="275">
        <v>15</v>
      </c>
      <c r="AP181" s="275">
        <v>1300</v>
      </c>
      <c r="AQ181" s="220">
        <f t="shared" si="40"/>
        <v>325</v>
      </c>
      <c r="AR181" s="226">
        <v>27</v>
      </c>
      <c r="AS181" s="226">
        <v>2705</v>
      </c>
      <c r="AT181" s="220">
        <f t="shared" si="41"/>
        <v>676.25</v>
      </c>
    </row>
    <row r="182" spans="1:46">
      <c r="A182" s="134"/>
      <c r="B182" s="42" t="s">
        <v>644</v>
      </c>
      <c r="C182" s="342" t="s">
        <v>3180</v>
      </c>
      <c r="D182" s="462" t="s">
        <v>5</v>
      </c>
      <c r="E182" s="43"/>
      <c r="F182" s="43"/>
      <c r="G182" s="59">
        <f t="shared" si="28"/>
        <v>0</v>
      </c>
      <c r="H182" s="46"/>
      <c r="I182" s="46"/>
      <c r="J182" s="59">
        <f t="shared" si="29"/>
        <v>0</v>
      </c>
      <c r="K182" s="46">
        <v>0</v>
      </c>
      <c r="L182" s="43">
        <v>0</v>
      </c>
      <c r="M182" s="59">
        <f t="shared" si="30"/>
        <v>0</v>
      </c>
      <c r="N182" s="43"/>
      <c r="O182" s="43"/>
      <c r="P182" s="59">
        <f t="shared" si="31"/>
        <v>0</v>
      </c>
      <c r="Q182" s="58">
        <v>5</v>
      </c>
      <c r="R182" s="58">
        <v>960</v>
      </c>
      <c r="S182" s="59">
        <f t="shared" si="32"/>
        <v>240</v>
      </c>
      <c r="T182" s="58">
        <v>3</v>
      </c>
      <c r="U182" s="103">
        <v>235</v>
      </c>
      <c r="V182" s="59">
        <f t="shared" si="33"/>
        <v>58.75</v>
      </c>
      <c r="W182" s="103">
        <v>2</v>
      </c>
      <c r="X182" s="103">
        <v>175</v>
      </c>
      <c r="Y182" s="59">
        <f t="shared" si="34"/>
        <v>43.75</v>
      </c>
      <c r="Z182" s="103">
        <v>4</v>
      </c>
      <c r="AA182" s="103">
        <v>455</v>
      </c>
      <c r="AB182" s="59">
        <f t="shared" si="35"/>
        <v>113.75</v>
      </c>
      <c r="AC182" s="58">
        <v>5</v>
      </c>
      <c r="AD182" s="103">
        <v>445</v>
      </c>
      <c r="AE182" s="59">
        <f t="shared" si="36"/>
        <v>111.25</v>
      </c>
      <c r="AF182" s="103">
        <v>5</v>
      </c>
      <c r="AG182" s="103">
        <v>640</v>
      </c>
      <c r="AH182" s="220">
        <f t="shared" si="37"/>
        <v>160</v>
      </c>
      <c r="AI182" s="103">
        <v>3</v>
      </c>
      <c r="AJ182" s="103">
        <v>430</v>
      </c>
      <c r="AK182" s="220">
        <f t="shared" si="38"/>
        <v>107.5</v>
      </c>
      <c r="AL182" s="103">
        <v>4</v>
      </c>
      <c r="AM182" s="103">
        <v>385</v>
      </c>
      <c r="AN182" s="220">
        <f t="shared" si="39"/>
        <v>96.25</v>
      </c>
      <c r="AO182" s="275">
        <v>5</v>
      </c>
      <c r="AP182" s="275">
        <v>270</v>
      </c>
      <c r="AQ182" s="220">
        <f t="shared" si="40"/>
        <v>67.5</v>
      </c>
      <c r="AR182" s="226">
        <v>0</v>
      </c>
      <c r="AS182" s="226">
        <v>0</v>
      </c>
      <c r="AT182" s="220">
        <f t="shared" si="41"/>
        <v>0</v>
      </c>
    </row>
    <row r="183" spans="1:46">
      <c r="A183" s="134"/>
      <c r="B183" s="42" t="s">
        <v>646</v>
      </c>
      <c r="C183" s="342" t="s">
        <v>647</v>
      </c>
      <c r="D183" s="462" t="s">
        <v>5</v>
      </c>
      <c r="E183" s="43"/>
      <c r="F183" s="43"/>
      <c r="G183" s="59">
        <f t="shared" si="28"/>
        <v>0</v>
      </c>
      <c r="H183" s="46"/>
      <c r="I183" s="46"/>
      <c r="J183" s="59">
        <f t="shared" si="29"/>
        <v>0</v>
      </c>
      <c r="K183" s="46">
        <v>0</v>
      </c>
      <c r="L183" s="43">
        <v>0</v>
      </c>
      <c r="M183" s="59">
        <f t="shared" si="30"/>
        <v>0</v>
      </c>
      <c r="N183" s="43"/>
      <c r="O183" s="43"/>
      <c r="P183" s="59">
        <f t="shared" si="31"/>
        <v>0</v>
      </c>
      <c r="Q183" s="58">
        <v>6</v>
      </c>
      <c r="R183" s="58">
        <v>680</v>
      </c>
      <c r="S183" s="59">
        <f t="shared" si="32"/>
        <v>170</v>
      </c>
      <c r="T183" s="58">
        <v>22</v>
      </c>
      <c r="U183" s="103">
        <v>2700</v>
      </c>
      <c r="V183" s="59">
        <f t="shared" si="33"/>
        <v>675</v>
      </c>
      <c r="W183" s="103">
        <v>17</v>
      </c>
      <c r="X183" s="103">
        <v>1725</v>
      </c>
      <c r="Y183" s="59">
        <f t="shared" si="34"/>
        <v>431.25</v>
      </c>
      <c r="Z183" s="103">
        <v>33</v>
      </c>
      <c r="AA183" s="103">
        <v>3395</v>
      </c>
      <c r="AB183" s="59">
        <f t="shared" si="35"/>
        <v>848.75</v>
      </c>
      <c r="AC183" s="58">
        <v>19</v>
      </c>
      <c r="AD183" s="103">
        <v>2005</v>
      </c>
      <c r="AE183" s="59">
        <f t="shared" si="36"/>
        <v>501.25</v>
      </c>
      <c r="AF183" s="103">
        <v>35</v>
      </c>
      <c r="AG183" s="103">
        <v>3490</v>
      </c>
      <c r="AH183" s="220">
        <f t="shared" si="37"/>
        <v>872.5</v>
      </c>
      <c r="AI183" s="103">
        <v>43</v>
      </c>
      <c r="AJ183" s="103">
        <v>4745</v>
      </c>
      <c r="AK183" s="220">
        <f t="shared" si="38"/>
        <v>1186.25</v>
      </c>
      <c r="AL183" s="103">
        <v>43</v>
      </c>
      <c r="AM183" s="103">
        <v>4150</v>
      </c>
      <c r="AN183" s="220">
        <f t="shared" si="39"/>
        <v>1037.5</v>
      </c>
      <c r="AO183" s="275">
        <v>87</v>
      </c>
      <c r="AP183" s="275">
        <v>8255</v>
      </c>
      <c r="AQ183" s="220">
        <f t="shared" si="40"/>
        <v>2063.75</v>
      </c>
      <c r="AR183" s="226">
        <v>115</v>
      </c>
      <c r="AS183" s="226">
        <v>8980</v>
      </c>
      <c r="AT183" s="220">
        <f t="shared" si="41"/>
        <v>2245</v>
      </c>
    </row>
    <row r="184" spans="1:46">
      <c r="A184" s="134"/>
      <c r="B184" s="42" t="s">
        <v>648</v>
      </c>
      <c r="C184" s="342" t="s">
        <v>649</v>
      </c>
      <c r="D184" s="462" t="s">
        <v>58</v>
      </c>
      <c r="E184" s="43"/>
      <c r="F184" s="43"/>
      <c r="G184" s="59">
        <f t="shared" si="28"/>
        <v>0</v>
      </c>
      <c r="H184" s="46"/>
      <c r="I184" s="46"/>
      <c r="J184" s="59">
        <f t="shared" si="29"/>
        <v>0</v>
      </c>
      <c r="K184" s="46">
        <v>0</v>
      </c>
      <c r="L184" s="43">
        <v>0</v>
      </c>
      <c r="M184" s="59">
        <f t="shared" si="30"/>
        <v>0</v>
      </c>
      <c r="N184" s="43"/>
      <c r="O184" s="43">
        <v>325</v>
      </c>
      <c r="P184" s="59">
        <f t="shared" si="31"/>
        <v>81.25</v>
      </c>
      <c r="Q184" s="58">
        <v>23</v>
      </c>
      <c r="R184" s="58">
        <v>2885</v>
      </c>
      <c r="S184" s="59">
        <f t="shared" si="32"/>
        <v>721.25</v>
      </c>
      <c r="T184" s="58">
        <v>8</v>
      </c>
      <c r="U184" s="103">
        <v>1530</v>
      </c>
      <c r="V184" s="59">
        <f t="shared" si="33"/>
        <v>382.5</v>
      </c>
      <c r="W184" s="103">
        <v>2</v>
      </c>
      <c r="X184" s="103">
        <v>2020</v>
      </c>
      <c r="Y184" s="59">
        <f t="shared" si="34"/>
        <v>505</v>
      </c>
      <c r="Z184" s="103">
        <v>31</v>
      </c>
      <c r="AA184" s="103">
        <v>3440</v>
      </c>
      <c r="AB184" s="59">
        <f t="shared" si="35"/>
        <v>860</v>
      </c>
      <c r="AC184" s="58">
        <v>27</v>
      </c>
      <c r="AD184" s="103">
        <v>2335</v>
      </c>
      <c r="AE184" s="59">
        <f t="shared" si="36"/>
        <v>583.75</v>
      </c>
      <c r="AF184" s="103">
        <v>24</v>
      </c>
      <c r="AG184" s="103">
        <v>2855</v>
      </c>
      <c r="AH184" s="220">
        <f t="shared" si="37"/>
        <v>713.75</v>
      </c>
      <c r="AI184" s="103">
        <v>16</v>
      </c>
      <c r="AJ184" s="103">
        <v>1470</v>
      </c>
      <c r="AK184" s="220">
        <f t="shared" si="38"/>
        <v>367.5</v>
      </c>
      <c r="AL184" s="103">
        <v>18</v>
      </c>
      <c r="AM184" s="103">
        <v>1840</v>
      </c>
      <c r="AN184" s="220">
        <f t="shared" si="39"/>
        <v>460</v>
      </c>
      <c r="AO184" s="275">
        <v>22</v>
      </c>
      <c r="AP184" s="275">
        <v>2180</v>
      </c>
      <c r="AQ184" s="220">
        <f t="shared" si="40"/>
        <v>545</v>
      </c>
      <c r="AR184" s="226">
        <v>19</v>
      </c>
      <c r="AS184" s="226">
        <v>1850</v>
      </c>
      <c r="AT184" s="220">
        <f t="shared" si="41"/>
        <v>462.5</v>
      </c>
    </row>
    <row r="185" spans="1:46">
      <c r="A185" s="134"/>
      <c r="B185" s="42" t="s">
        <v>650</v>
      </c>
      <c r="C185" s="342" t="s">
        <v>651</v>
      </c>
      <c r="D185" s="462" t="s">
        <v>5</v>
      </c>
      <c r="E185" s="43"/>
      <c r="F185" s="43"/>
      <c r="G185" s="59">
        <f t="shared" si="28"/>
        <v>0</v>
      </c>
      <c r="H185" s="46"/>
      <c r="I185" s="46"/>
      <c r="J185" s="59">
        <f t="shared" si="29"/>
        <v>0</v>
      </c>
      <c r="K185" s="46">
        <v>2</v>
      </c>
      <c r="L185" s="43">
        <v>140</v>
      </c>
      <c r="M185" s="59">
        <f t="shared" si="30"/>
        <v>35</v>
      </c>
      <c r="N185" s="43"/>
      <c r="O185" s="43">
        <v>100</v>
      </c>
      <c r="P185" s="59">
        <f t="shared" si="31"/>
        <v>25</v>
      </c>
      <c r="Q185" s="58">
        <v>0</v>
      </c>
      <c r="R185" s="58">
        <v>180</v>
      </c>
      <c r="S185" s="59">
        <f t="shared" si="32"/>
        <v>45</v>
      </c>
      <c r="T185" s="58">
        <v>10</v>
      </c>
      <c r="U185" s="103">
        <v>1040</v>
      </c>
      <c r="V185" s="59">
        <f t="shared" si="33"/>
        <v>260</v>
      </c>
      <c r="W185" s="103">
        <v>31</v>
      </c>
      <c r="X185" s="103">
        <v>3540</v>
      </c>
      <c r="Y185" s="59">
        <f t="shared" si="34"/>
        <v>885</v>
      </c>
      <c r="Z185" s="103">
        <v>80</v>
      </c>
      <c r="AA185" s="103">
        <v>8720</v>
      </c>
      <c r="AB185" s="59">
        <f t="shared" si="35"/>
        <v>2180</v>
      </c>
      <c r="AC185" s="58">
        <v>83</v>
      </c>
      <c r="AD185" s="103">
        <v>7620</v>
      </c>
      <c r="AE185" s="59">
        <f t="shared" si="36"/>
        <v>1905</v>
      </c>
      <c r="AF185" s="103">
        <v>121</v>
      </c>
      <c r="AG185" s="103">
        <v>10065</v>
      </c>
      <c r="AH185" s="220">
        <f t="shared" si="37"/>
        <v>2516.25</v>
      </c>
      <c r="AI185" s="103">
        <v>164</v>
      </c>
      <c r="AJ185" s="103">
        <v>15200</v>
      </c>
      <c r="AK185" s="220">
        <f t="shared" si="38"/>
        <v>3800</v>
      </c>
      <c r="AL185" s="103">
        <v>164</v>
      </c>
      <c r="AM185" s="103">
        <v>14375</v>
      </c>
      <c r="AN185" s="220">
        <f t="shared" si="39"/>
        <v>3593.75</v>
      </c>
      <c r="AO185" s="275">
        <v>231</v>
      </c>
      <c r="AP185" s="275">
        <v>19355</v>
      </c>
      <c r="AQ185" s="220">
        <f t="shared" si="40"/>
        <v>4838.75</v>
      </c>
      <c r="AR185" s="226">
        <v>206</v>
      </c>
      <c r="AS185" s="226">
        <v>17985</v>
      </c>
      <c r="AT185" s="220">
        <f t="shared" si="41"/>
        <v>4496.25</v>
      </c>
    </row>
    <row r="186" spans="1:46">
      <c r="A186" s="134"/>
      <c r="B186" s="42" t="s">
        <v>652</v>
      </c>
      <c r="C186" s="216" t="s">
        <v>653</v>
      </c>
      <c r="D186" s="462" t="s">
        <v>12</v>
      </c>
      <c r="E186" s="43"/>
      <c r="F186" s="43"/>
      <c r="G186" s="59">
        <f t="shared" si="28"/>
        <v>0</v>
      </c>
      <c r="H186" s="46"/>
      <c r="I186" s="46"/>
      <c r="J186" s="59">
        <f t="shared" si="29"/>
        <v>0</v>
      </c>
      <c r="K186" s="46">
        <v>0</v>
      </c>
      <c r="L186" s="43">
        <v>0</v>
      </c>
      <c r="M186" s="59">
        <f t="shared" si="30"/>
        <v>0</v>
      </c>
      <c r="N186" s="43"/>
      <c r="O186" s="43">
        <v>230</v>
      </c>
      <c r="P186" s="59">
        <f t="shared" si="31"/>
        <v>57.5</v>
      </c>
      <c r="Q186" s="58">
        <v>69</v>
      </c>
      <c r="R186" s="58">
        <v>6955</v>
      </c>
      <c r="S186" s="59">
        <f t="shared" si="32"/>
        <v>1738.75</v>
      </c>
      <c r="T186" s="58">
        <v>90</v>
      </c>
      <c r="U186" s="103">
        <v>9630</v>
      </c>
      <c r="V186" s="59">
        <f t="shared" si="33"/>
        <v>2407.5</v>
      </c>
      <c r="W186" s="103">
        <v>93</v>
      </c>
      <c r="X186" s="103">
        <v>8440</v>
      </c>
      <c r="Y186" s="59">
        <f t="shared" si="34"/>
        <v>2110</v>
      </c>
      <c r="Z186" s="103">
        <v>108</v>
      </c>
      <c r="AA186" s="103">
        <v>10525</v>
      </c>
      <c r="AB186" s="59">
        <f t="shared" si="35"/>
        <v>2631.25</v>
      </c>
      <c r="AC186" s="58">
        <v>86</v>
      </c>
      <c r="AD186" s="103">
        <v>8255</v>
      </c>
      <c r="AE186" s="59">
        <f t="shared" si="36"/>
        <v>2063.75</v>
      </c>
      <c r="AF186" s="103">
        <v>108</v>
      </c>
      <c r="AG186" s="103">
        <v>11240</v>
      </c>
      <c r="AH186" s="220">
        <f t="shared" si="37"/>
        <v>2810</v>
      </c>
      <c r="AI186" s="103">
        <v>127</v>
      </c>
      <c r="AJ186" s="103">
        <v>11140</v>
      </c>
      <c r="AK186" s="220">
        <f t="shared" si="38"/>
        <v>2785</v>
      </c>
      <c r="AL186" s="103">
        <v>141</v>
      </c>
      <c r="AM186" s="103">
        <v>12695</v>
      </c>
      <c r="AN186" s="220">
        <f t="shared" si="39"/>
        <v>3173.75</v>
      </c>
      <c r="AO186" s="275">
        <v>124</v>
      </c>
      <c r="AP186" s="275">
        <v>11690</v>
      </c>
      <c r="AQ186" s="220">
        <f t="shared" si="40"/>
        <v>2922.5</v>
      </c>
      <c r="AR186" s="226">
        <v>114</v>
      </c>
      <c r="AS186" s="226">
        <v>12935</v>
      </c>
      <c r="AT186" s="220">
        <f t="shared" si="41"/>
        <v>3233.75</v>
      </c>
    </row>
    <row r="187" spans="1:46">
      <c r="A187" s="135"/>
      <c r="B187" s="42" t="s">
        <v>654</v>
      </c>
      <c r="C187" s="342" t="s">
        <v>655</v>
      </c>
      <c r="D187" s="462" t="s">
        <v>84</v>
      </c>
      <c r="E187" s="43"/>
      <c r="F187" s="43"/>
      <c r="G187" s="59">
        <f t="shared" si="28"/>
        <v>0</v>
      </c>
      <c r="H187" s="46"/>
      <c r="I187" s="46"/>
      <c r="J187" s="59">
        <f t="shared" si="29"/>
        <v>0</v>
      </c>
      <c r="K187" s="46">
        <v>0</v>
      </c>
      <c r="L187" s="43">
        <v>0</v>
      </c>
      <c r="M187" s="59">
        <f t="shared" si="30"/>
        <v>0</v>
      </c>
      <c r="N187" s="43"/>
      <c r="O187" s="43">
        <v>105</v>
      </c>
      <c r="P187" s="59">
        <f t="shared" si="31"/>
        <v>26.25</v>
      </c>
      <c r="Q187" s="58">
        <v>17</v>
      </c>
      <c r="R187" s="58">
        <v>1845</v>
      </c>
      <c r="S187" s="59">
        <f t="shared" si="32"/>
        <v>461.25</v>
      </c>
      <c r="T187" s="58">
        <v>15</v>
      </c>
      <c r="U187" s="103">
        <v>1485</v>
      </c>
      <c r="V187" s="59">
        <f t="shared" si="33"/>
        <v>371.25</v>
      </c>
      <c r="W187" s="103">
        <v>10</v>
      </c>
      <c r="X187" s="103">
        <v>925</v>
      </c>
      <c r="Y187" s="59">
        <f t="shared" si="34"/>
        <v>231.25</v>
      </c>
      <c r="Z187" s="103">
        <v>27</v>
      </c>
      <c r="AA187" s="103">
        <v>2545</v>
      </c>
      <c r="AB187" s="59">
        <f t="shared" si="35"/>
        <v>636.25</v>
      </c>
      <c r="AC187" s="58">
        <v>28</v>
      </c>
      <c r="AD187" s="103">
        <v>3195</v>
      </c>
      <c r="AE187" s="59">
        <f t="shared" si="36"/>
        <v>798.75</v>
      </c>
      <c r="AF187" s="103">
        <v>18</v>
      </c>
      <c r="AG187" s="103">
        <v>1755</v>
      </c>
      <c r="AH187" s="220">
        <f t="shared" si="37"/>
        <v>438.75</v>
      </c>
      <c r="AI187" s="103">
        <v>7</v>
      </c>
      <c r="AJ187" s="103">
        <v>825</v>
      </c>
      <c r="AK187" s="220">
        <f t="shared" si="38"/>
        <v>206.25</v>
      </c>
      <c r="AL187" s="103">
        <v>15</v>
      </c>
      <c r="AM187" s="103">
        <v>1610</v>
      </c>
      <c r="AN187" s="220">
        <f t="shared" si="39"/>
        <v>402.5</v>
      </c>
      <c r="AO187" s="275">
        <v>15</v>
      </c>
      <c r="AP187" s="275">
        <v>2095</v>
      </c>
      <c r="AQ187" s="220">
        <f t="shared" si="40"/>
        <v>523.75</v>
      </c>
      <c r="AR187" s="226">
        <v>22</v>
      </c>
      <c r="AS187" s="226">
        <v>1645</v>
      </c>
      <c r="AT187" s="220">
        <f t="shared" si="41"/>
        <v>411.25</v>
      </c>
    </row>
    <row r="188" spans="1:46">
      <c r="A188" s="134"/>
      <c r="B188" s="42" t="s">
        <v>656</v>
      </c>
      <c r="C188" s="342" t="s">
        <v>657</v>
      </c>
      <c r="D188" s="462" t="s">
        <v>5</v>
      </c>
      <c r="E188" s="43"/>
      <c r="F188" s="43"/>
      <c r="G188" s="59">
        <f t="shared" si="28"/>
        <v>0</v>
      </c>
      <c r="H188" s="46"/>
      <c r="I188" s="46"/>
      <c r="J188" s="59">
        <f t="shared" si="29"/>
        <v>0</v>
      </c>
      <c r="K188" s="46">
        <v>11</v>
      </c>
      <c r="L188" s="43">
        <v>825</v>
      </c>
      <c r="M188" s="59">
        <f t="shared" si="30"/>
        <v>206.25</v>
      </c>
      <c r="N188" s="43"/>
      <c r="O188" s="43">
        <v>2500</v>
      </c>
      <c r="P188" s="59">
        <f t="shared" si="31"/>
        <v>625</v>
      </c>
      <c r="Q188" s="58">
        <v>49</v>
      </c>
      <c r="R188" s="58">
        <v>4080</v>
      </c>
      <c r="S188" s="59">
        <f t="shared" si="32"/>
        <v>1020</v>
      </c>
      <c r="T188" s="58">
        <v>39</v>
      </c>
      <c r="U188" s="103">
        <v>3990</v>
      </c>
      <c r="V188" s="59">
        <f t="shared" si="33"/>
        <v>997.5</v>
      </c>
      <c r="W188" s="103">
        <v>10</v>
      </c>
      <c r="X188" s="103">
        <v>3185</v>
      </c>
      <c r="Y188" s="59">
        <f t="shared" si="34"/>
        <v>796.25</v>
      </c>
      <c r="Z188" s="103">
        <v>73</v>
      </c>
      <c r="AA188" s="103">
        <v>7210</v>
      </c>
      <c r="AB188" s="59">
        <f t="shared" si="35"/>
        <v>1802.5</v>
      </c>
      <c r="AC188" s="58">
        <v>113</v>
      </c>
      <c r="AD188" s="103">
        <v>11630</v>
      </c>
      <c r="AE188" s="59">
        <f t="shared" si="36"/>
        <v>2907.5</v>
      </c>
      <c r="AF188" s="103">
        <v>119</v>
      </c>
      <c r="AG188" s="103">
        <v>10040</v>
      </c>
      <c r="AH188" s="220">
        <f t="shared" si="37"/>
        <v>2510</v>
      </c>
      <c r="AI188" s="103">
        <v>107</v>
      </c>
      <c r="AJ188" s="103">
        <v>8940</v>
      </c>
      <c r="AK188" s="220">
        <f t="shared" si="38"/>
        <v>2235</v>
      </c>
      <c r="AL188" s="103">
        <v>147</v>
      </c>
      <c r="AM188" s="103">
        <v>14880</v>
      </c>
      <c r="AN188" s="220">
        <f t="shared" si="39"/>
        <v>3720</v>
      </c>
      <c r="AO188" s="275">
        <v>120</v>
      </c>
      <c r="AP188" s="275">
        <v>10450</v>
      </c>
      <c r="AQ188" s="220">
        <f t="shared" si="40"/>
        <v>2612.5</v>
      </c>
      <c r="AR188" s="226">
        <v>133</v>
      </c>
      <c r="AS188" s="226">
        <v>11350</v>
      </c>
      <c r="AT188" s="220">
        <f t="shared" si="41"/>
        <v>2837.5</v>
      </c>
    </row>
    <row r="189" spans="1:46">
      <c r="A189" s="134"/>
      <c r="B189" s="42" t="s">
        <v>658</v>
      </c>
      <c r="C189" s="342" t="s">
        <v>659</v>
      </c>
      <c r="D189" s="462" t="s">
        <v>5</v>
      </c>
      <c r="E189" s="43"/>
      <c r="F189" s="43"/>
      <c r="G189" s="59">
        <f t="shared" si="28"/>
        <v>0</v>
      </c>
      <c r="H189" s="46"/>
      <c r="I189" s="46"/>
      <c r="J189" s="59">
        <f t="shared" si="29"/>
        <v>0</v>
      </c>
      <c r="K189" s="46">
        <v>0</v>
      </c>
      <c r="L189" s="43">
        <v>0</v>
      </c>
      <c r="M189" s="59">
        <f t="shared" si="30"/>
        <v>0</v>
      </c>
      <c r="N189" s="43"/>
      <c r="O189" s="43"/>
      <c r="P189" s="59">
        <f t="shared" si="31"/>
        <v>0</v>
      </c>
      <c r="Q189" s="58">
        <v>1</v>
      </c>
      <c r="R189" s="58">
        <v>45</v>
      </c>
      <c r="S189" s="59">
        <f t="shared" si="32"/>
        <v>11.25</v>
      </c>
      <c r="T189" s="58">
        <v>0</v>
      </c>
      <c r="U189" s="103">
        <v>0</v>
      </c>
      <c r="V189" s="59">
        <f t="shared" si="33"/>
        <v>0</v>
      </c>
      <c r="W189" s="103">
        <v>0</v>
      </c>
      <c r="X189" s="103">
        <v>0</v>
      </c>
      <c r="Y189" s="59">
        <f t="shared" si="34"/>
        <v>0</v>
      </c>
      <c r="Z189" s="103">
        <v>0</v>
      </c>
      <c r="AA189" s="103">
        <v>0</v>
      </c>
      <c r="AB189" s="59">
        <f t="shared" si="35"/>
        <v>0</v>
      </c>
      <c r="AC189" s="58">
        <v>0</v>
      </c>
      <c r="AD189" s="103">
        <v>0</v>
      </c>
      <c r="AE189" s="59">
        <f t="shared" si="36"/>
        <v>0</v>
      </c>
      <c r="AF189" s="103">
        <v>0</v>
      </c>
      <c r="AG189" s="103">
        <v>0</v>
      </c>
      <c r="AH189" s="220">
        <f t="shared" si="37"/>
        <v>0</v>
      </c>
      <c r="AI189" s="103">
        <v>0</v>
      </c>
      <c r="AJ189" s="103">
        <v>0</v>
      </c>
      <c r="AK189" s="220">
        <f t="shared" si="38"/>
        <v>0</v>
      </c>
      <c r="AL189" s="103">
        <v>0</v>
      </c>
      <c r="AM189" s="103"/>
      <c r="AN189" s="220">
        <f t="shared" si="39"/>
        <v>0</v>
      </c>
      <c r="AO189" s="275">
        <v>2</v>
      </c>
      <c r="AP189" s="275">
        <v>105</v>
      </c>
      <c r="AQ189" s="220">
        <f t="shared" si="40"/>
        <v>26.25</v>
      </c>
      <c r="AR189" s="226">
        <v>1</v>
      </c>
      <c r="AS189" s="226">
        <v>60</v>
      </c>
      <c r="AT189" s="220">
        <f t="shared" si="41"/>
        <v>15</v>
      </c>
    </row>
    <row r="190" spans="1:46">
      <c r="A190" s="135"/>
      <c r="B190" s="42" t="s">
        <v>660</v>
      </c>
      <c r="C190" s="342" t="s">
        <v>661</v>
      </c>
      <c r="D190" s="462" t="s">
        <v>5</v>
      </c>
      <c r="E190" s="43"/>
      <c r="F190" s="43"/>
      <c r="G190" s="59">
        <f t="shared" si="28"/>
        <v>0</v>
      </c>
      <c r="H190" s="46"/>
      <c r="I190" s="46"/>
      <c r="J190" s="59">
        <f t="shared" si="29"/>
        <v>0</v>
      </c>
      <c r="K190" s="46">
        <v>0</v>
      </c>
      <c r="L190" s="43">
        <v>0</v>
      </c>
      <c r="M190" s="59">
        <f t="shared" si="30"/>
        <v>0</v>
      </c>
      <c r="N190" s="43"/>
      <c r="O190" s="43"/>
      <c r="P190" s="59">
        <f t="shared" si="31"/>
        <v>0</v>
      </c>
      <c r="Q190" s="58">
        <v>8</v>
      </c>
      <c r="R190" s="58">
        <v>920</v>
      </c>
      <c r="S190" s="59">
        <f t="shared" si="32"/>
        <v>230</v>
      </c>
      <c r="T190" s="58">
        <v>4</v>
      </c>
      <c r="U190" s="103">
        <v>820</v>
      </c>
      <c r="V190" s="59">
        <f t="shared" si="33"/>
        <v>205</v>
      </c>
      <c r="W190" s="103">
        <v>2</v>
      </c>
      <c r="X190" s="103">
        <v>1000</v>
      </c>
      <c r="Y190" s="59">
        <f t="shared" si="34"/>
        <v>250</v>
      </c>
      <c r="Z190" s="103">
        <v>8</v>
      </c>
      <c r="AA190" s="103">
        <v>1350</v>
      </c>
      <c r="AB190" s="59">
        <f t="shared" si="35"/>
        <v>337.5</v>
      </c>
      <c r="AC190" s="58">
        <v>11</v>
      </c>
      <c r="AD190" s="103">
        <v>1350</v>
      </c>
      <c r="AE190" s="59">
        <f t="shared" si="36"/>
        <v>337.5</v>
      </c>
      <c r="AF190" s="103">
        <v>16</v>
      </c>
      <c r="AG190" s="103">
        <v>2350</v>
      </c>
      <c r="AH190" s="220">
        <f t="shared" si="37"/>
        <v>587.5</v>
      </c>
      <c r="AI190" s="103">
        <v>21</v>
      </c>
      <c r="AJ190" s="103">
        <v>2195</v>
      </c>
      <c r="AK190" s="220">
        <f t="shared" si="38"/>
        <v>548.75</v>
      </c>
      <c r="AL190" s="103">
        <v>11</v>
      </c>
      <c r="AM190" s="103">
        <v>1480</v>
      </c>
      <c r="AN190" s="220">
        <f t="shared" si="39"/>
        <v>370</v>
      </c>
      <c r="AO190" s="275">
        <v>14</v>
      </c>
      <c r="AP190" s="275">
        <v>1840</v>
      </c>
      <c r="AQ190" s="220">
        <f t="shared" si="40"/>
        <v>460</v>
      </c>
      <c r="AR190" s="226">
        <v>14</v>
      </c>
      <c r="AS190" s="226">
        <v>1895</v>
      </c>
      <c r="AT190" s="220">
        <f t="shared" si="41"/>
        <v>473.75</v>
      </c>
    </row>
    <row r="191" spans="1:46">
      <c r="A191" s="134"/>
      <c r="B191" s="42" t="s">
        <v>662</v>
      </c>
      <c r="C191" s="342" t="s">
        <v>3180</v>
      </c>
      <c r="D191" s="462" t="s">
        <v>58</v>
      </c>
      <c r="E191" s="43"/>
      <c r="F191" s="43"/>
      <c r="G191" s="59">
        <f t="shared" si="28"/>
        <v>0</v>
      </c>
      <c r="H191" s="46"/>
      <c r="I191" s="46"/>
      <c r="J191" s="59">
        <f t="shared" si="29"/>
        <v>0</v>
      </c>
      <c r="K191" s="46">
        <v>0</v>
      </c>
      <c r="L191" s="43">
        <v>0</v>
      </c>
      <c r="M191" s="59">
        <f t="shared" si="30"/>
        <v>0</v>
      </c>
      <c r="N191" s="43"/>
      <c r="O191" s="43">
        <v>430</v>
      </c>
      <c r="P191" s="59">
        <f t="shared" si="31"/>
        <v>107.5</v>
      </c>
      <c r="Q191" s="58">
        <v>47</v>
      </c>
      <c r="R191" s="58">
        <v>4040</v>
      </c>
      <c r="S191" s="59">
        <f t="shared" si="32"/>
        <v>1010</v>
      </c>
      <c r="T191" s="58">
        <v>65</v>
      </c>
      <c r="U191" s="103">
        <v>8090</v>
      </c>
      <c r="V191" s="59">
        <f t="shared" si="33"/>
        <v>2022.5</v>
      </c>
      <c r="W191" s="103">
        <v>78</v>
      </c>
      <c r="X191" s="103">
        <v>8320</v>
      </c>
      <c r="Y191" s="59">
        <f t="shared" si="34"/>
        <v>2080</v>
      </c>
      <c r="Z191" s="103">
        <v>125</v>
      </c>
      <c r="AA191" s="103">
        <v>10765</v>
      </c>
      <c r="AB191" s="59">
        <f t="shared" si="35"/>
        <v>2691.25</v>
      </c>
      <c r="AC191" s="58">
        <v>81</v>
      </c>
      <c r="AD191" s="103">
        <v>6520</v>
      </c>
      <c r="AE191" s="59">
        <f t="shared" si="36"/>
        <v>1630</v>
      </c>
      <c r="AF191" s="103">
        <v>0</v>
      </c>
      <c r="AG191" s="103">
        <v>0</v>
      </c>
      <c r="AH191" s="220">
        <f t="shared" si="37"/>
        <v>0</v>
      </c>
      <c r="AI191" s="103">
        <v>0</v>
      </c>
      <c r="AJ191" s="103">
        <v>0</v>
      </c>
      <c r="AK191" s="220">
        <f t="shared" si="38"/>
        <v>0</v>
      </c>
      <c r="AL191" s="103">
        <v>0</v>
      </c>
      <c r="AM191" s="103">
        <v>0</v>
      </c>
      <c r="AN191" s="220">
        <f t="shared" si="39"/>
        <v>0</v>
      </c>
      <c r="AO191" s="275">
        <v>0</v>
      </c>
      <c r="AP191" s="275">
        <v>0</v>
      </c>
      <c r="AQ191" s="220">
        <f t="shared" si="40"/>
        <v>0</v>
      </c>
      <c r="AR191" s="226">
        <v>0</v>
      </c>
      <c r="AS191" s="226">
        <v>0</v>
      </c>
      <c r="AT191" s="220">
        <f t="shared" si="41"/>
        <v>0</v>
      </c>
    </row>
    <row r="192" spans="1:46">
      <c r="A192" s="134"/>
      <c r="B192" s="42" t="s">
        <v>664</v>
      </c>
      <c r="C192" s="342" t="s">
        <v>3180</v>
      </c>
      <c r="D192" s="462" t="s">
        <v>148</v>
      </c>
      <c r="E192" s="43"/>
      <c r="F192" s="43"/>
      <c r="G192" s="59">
        <f t="shared" si="28"/>
        <v>0</v>
      </c>
      <c r="H192" s="46"/>
      <c r="I192" s="46"/>
      <c r="J192" s="59">
        <f t="shared" si="29"/>
        <v>0</v>
      </c>
      <c r="K192" s="46">
        <v>0</v>
      </c>
      <c r="L192" s="43">
        <v>0</v>
      </c>
      <c r="M192" s="59">
        <f t="shared" si="30"/>
        <v>0</v>
      </c>
      <c r="N192" s="43"/>
      <c r="O192" s="43">
        <v>20645</v>
      </c>
      <c r="P192" s="59">
        <f t="shared" si="31"/>
        <v>5161.25</v>
      </c>
      <c r="Q192" s="58">
        <v>476</v>
      </c>
      <c r="R192" s="58">
        <v>35632</v>
      </c>
      <c r="S192" s="59">
        <f t="shared" si="32"/>
        <v>8908</v>
      </c>
      <c r="T192" s="58">
        <v>410</v>
      </c>
      <c r="U192" s="103">
        <v>32345</v>
      </c>
      <c r="V192" s="59">
        <f t="shared" si="33"/>
        <v>8086.25</v>
      </c>
      <c r="W192" s="103">
        <v>0</v>
      </c>
      <c r="X192" s="103">
        <v>0</v>
      </c>
      <c r="Y192" s="59">
        <f t="shared" si="34"/>
        <v>0</v>
      </c>
      <c r="Z192" s="103">
        <v>0</v>
      </c>
      <c r="AA192" s="103">
        <v>0</v>
      </c>
      <c r="AB192" s="59">
        <f t="shared" si="35"/>
        <v>0</v>
      </c>
      <c r="AC192" s="58">
        <v>0</v>
      </c>
      <c r="AD192" s="103">
        <v>0</v>
      </c>
      <c r="AE192" s="59">
        <f t="shared" si="36"/>
        <v>0</v>
      </c>
      <c r="AF192" s="103">
        <v>0</v>
      </c>
      <c r="AG192" s="103">
        <v>0</v>
      </c>
      <c r="AH192" s="220">
        <f t="shared" si="37"/>
        <v>0</v>
      </c>
      <c r="AI192" s="103">
        <v>0</v>
      </c>
      <c r="AJ192" s="103">
        <v>0</v>
      </c>
      <c r="AK192" s="220">
        <f t="shared" si="38"/>
        <v>0</v>
      </c>
      <c r="AL192" s="103">
        <v>0</v>
      </c>
      <c r="AM192" s="103">
        <v>0</v>
      </c>
      <c r="AN192" s="220">
        <f t="shared" si="39"/>
        <v>0</v>
      </c>
      <c r="AO192" s="275">
        <v>0</v>
      </c>
      <c r="AP192" s="275">
        <v>0</v>
      </c>
      <c r="AQ192" s="220">
        <f t="shared" si="40"/>
        <v>0</v>
      </c>
      <c r="AR192" s="226">
        <v>0</v>
      </c>
      <c r="AS192" s="226">
        <v>0</v>
      </c>
      <c r="AT192" s="220">
        <f t="shared" si="41"/>
        <v>0</v>
      </c>
    </row>
    <row r="193" spans="1:46">
      <c r="A193" s="134"/>
      <c r="B193" s="42" t="s">
        <v>666</v>
      </c>
      <c r="C193" s="342" t="s">
        <v>667</v>
      </c>
      <c r="D193" s="462" t="s">
        <v>12</v>
      </c>
      <c r="E193" s="43"/>
      <c r="F193" s="43"/>
      <c r="G193" s="59">
        <f t="shared" si="28"/>
        <v>0</v>
      </c>
      <c r="H193" s="46"/>
      <c r="I193" s="46"/>
      <c r="J193" s="59">
        <f t="shared" si="29"/>
        <v>0</v>
      </c>
      <c r="K193" s="46">
        <v>0</v>
      </c>
      <c r="L193" s="43">
        <v>0</v>
      </c>
      <c r="M193" s="59">
        <f t="shared" si="30"/>
        <v>0</v>
      </c>
      <c r="N193" s="43"/>
      <c r="O193" s="43">
        <v>1130</v>
      </c>
      <c r="P193" s="59">
        <f t="shared" si="31"/>
        <v>282.5</v>
      </c>
      <c r="Q193" s="58">
        <v>68</v>
      </c>
      <c r="R193" s="58">
        <v>7635</v>
      </c>
      <c r="S193" s="59">
        <f t="shared" si="32"/>
        <v>1908.75</v>
      </c>
      <c r="T193" s="58">
        <v>84</v>
      </c>
      <c r="U193" s="103">
        <v>9110</v>
      </c>
      <c r="V193" s="59">
        <f t="shared" si="33"/>
        <v>2277.5</v>
      </c>
      <c r="W193" s="103">
        <v>131</v>
      </c>
      <c r="X193" s="103">
        <v>11610</v>
      </c>
      <c r="Y193" s="59">
        <f t="shared" si="34"/>
        <v>2902.5</v>
      </c>
      <c r="Z193" s="103">
        <v>129</v>
      </c>
      <c r="AA193" s="103">
        <v>9835</v>
      </c>
      <c r="AB193" s="59">
        <f t="shared" si="35"/>
        <v>2458.75</v>
      </c>
      <c r="AC193" s="58">
        <v>173</v>
      </c>
      <c r="AD193" s="103">
        <v>15315</v>
      </c>
      <c r="AE193" s="59">
        <f t="shared" si="36"/>
        <v>3828.75</v>
      </c>
      <c r="AF193" s="103">
        <v>256</v>
      </c>
      <c r="AG193" s="103">
        <v>23385</v>
      </c>
      <c r="AH193" s="220">
        <f t="shared" si="37"/>
        <v>5846.25</v>
      </c>
      <c r="AI193" s="103">
        <v>232</v>
      </c>
      <c r="AJ193" s="103">
        <v>23055</v>
      </c>
      <c r="AK193" s="220">
        <f t="shared" si="38"/>
        <v>5763.75</v>
      </c>
      <c r="AL193" s="103">
        <v>253</v>
      </c>
      <c r="AM193" s="103">
        <v>25055</v>
      </c>
      <c r="AN193" s="220">
        <f t="shared" si="39"/>
        <v>6263.75</v>
      </c>
      <c r="AO193" s="275">
        <v>267</v>
      </c>
      <c r="AP193" s="275">
        <v>25475</v>
      </c>
      <c r="AQ193" s="220">
        <f t="shared" si="40"/>
        <v>6368.75</v>
      </c>
      <c r="AR193" s="226">
        <v>224</v>
      </c>
      <c r="AS193" s="226">
        <v>20180</v>
      </c>
      <c r="AT193" s="220">
        <f t="shared" si="41"/>
        <v>5045</v>
      </c>
    </row>
    <row r="194" spans="1:46">
      <c r="A194" s="134"/>
      <c r="B194" s="42" t="s">
        <v>668</v>
      </c>
      <c r="C194" s="342" t="s">
        <v>669</v>
      </c>
      <c r="D194" s="462" t="s">
        <v>5</v>
      </c>
      <c r="E194" s="43"/>
      <c r="F194" s="43"/>
      <c r="G194" s="59">
        <f t="shared" si="28"/>
        <v>0</v>
      </c>
      <c r="H194" s="46"/>
      <c r="I194" s="46"/>
      <c r="J194" s="59">
        <f t="shared" si="29"/>
        <v>0</v>
      </c>
      <c r="K194" s="46">
        <v>0</v>
      </c>
      <c r="L194" s="43">
        <v>0</v>
      </c>
      <c r="M194" s="59">
        <f t="shared" si="30"/>
        <v>0</v>
      </c>
      <c r="N194" s="43"/>
      <c r="O194" s="43">
        <v>490</v>
      </c>
      <c r="P194" s="59">
        <f t="shared" si="31"/>
        <v>122.5</v>
      </c>
      <c r="Q194" s="58">
        <v>9</v>
      </c>
      <c r="R194" s="58">
        <v>950</v>
      </c>
      <c r="S194" s="59">
        <f t="shared" si="32"/>
        <v>237.5</v>
      </c>
      <c r="T194" s="58">
        <v>10</v>
      </c>
      <c r="U194" s="103">
        <v>1270</v>
      </c>
      <c r="V194" s="59">
        <f t="shared" si="33"/>
        <v>317.5</v>
      </c>
      <c r="W194" s="103">
        <v>6</v>
      </c>
      <c r="X194" s="103">
        <v>525</v>
      </c>
      <c r="Y194" s="59">
        <f t="shared" si="34"/>
        <v>131.25</v>
      </c>
      <c r="Z194" s="103">
        <v>12</v>
      </c>
      <c r="AA194" s="103">
        <v>1510</v>
      </c>
      <c r="AB194" s="59">
        <f t="shared" si="35"/>
        <v>377.5</v>
      </c>
      <c r="AC194" s="58">
        <v>5</v>
      </c>
      <c r="AD194" s="103">
        <v>730</v>
      </c>
      <c r="AE194" s="59">
        <f t="shared" si="36"/>
        <v>182.5</v>
      </c>
      <c r="AF194" s="103">
        <v>13</v>
      </c>
      <c r="AG194" s="103">
        <v>1100</v>
      </c>
      <c r="AH194" s="220">
        <f t="shared" si="37"/>
        <v>275</v>
      </c>
      <c r="AI194" s="103">
        <v>10</v>
      </c>
      <c r="AJ194" s="103">
        <v>870</v>
      </c>
      <c r="AK194" s="220">
        <f t="shared" si="38"/>
        <v>217.5</v>
      </c>
      <c r="AL194" s="103">
        <v>12</v>
      </c>
      <c r="AM194" s="103">
        <v>1565</v>
      </c>
      <c r="AN194" s="220">
        <f t="shared" si="39"/>
        <v>391.25</v>
      </c>
      <c r="AO194" s="275">
        <v>18</v>
      </c>
      <c r="AP194" s="275">
        <v>1560</v>
      </c>
      <c r="AQ194" s="220">
        <f t="shared" si="40"/>
        <v>390</v>
      </c>
      <c r="AR194" s="226">
        <v>12</v>
      </c>
      <c r="AS194" s="226">
        <v>1285</v>
      </c>
      <c r="AT194" s="220">
        <f t="shared" si="41"/>
        <v>321.25</v>
      </c>
    </row>
    <row r="195" spans="1:46">
      <c r="A195" s="134"/>
      <c r="B195" s="42" t="s">
        <v>670</v>
      </c>
      <c r="C195" s="342" t="s">
        <v>671</v>
      </c>
      <c r="D195" s="462" t="s">
        <v>19</v>
      </c>
      <c r="E195" s="43"/>
      <c r="F195" s="43"/>
      <c r="G195" s="59">
        <f t="shared" ref="G195:G258" si="42">F195*25%</f>
        <v>0</v>
      </c>
      <c r="H195" s="46"/>
      <c r="I195" s="46"/>
      <c r="J195" s="59">
        <f t="shared" ref="J195:J258" si="43">I195*25%</f>
        <v>0</v>
      </c>
      <c r="K195" s="46">
        <v>8</v>
      </c>
      <c r="L195" s="43">
        <v>845</v>
      </c>
      <c r="M195" s="59">
        <f t="shared" ref="M195:M258" si="44">L195*25%</f>
        <v>211.25</v>
      </c>
      <c r="N195" s="43"/>
      <c r="O195" s="43">
        <v>1775</v>
      </c>
      <c r="P195" s="59">
        <f t="shared" ref="P195:P258" si="45">O195*25%</f>
        <v>443.75</v>
      </c>
      <c r="Q195" s="58">
        <v>46</v>
      </c>
      <c r="R195" s="58">
        <v>5465</v>
      </c>
      <c r="S195" s="59">
        <f t="shared" ref="S195:S258" si="46">R195*25%</f>
        <v>1366.25</v>
      </c>
      <c r="T195" s="58">
        <v>46</v>
      </c>
      <c r="U195" s="103">
        <v>4870</v>
      </c>
      <c r="V195" s="59">
        <f t="shared" si="33"/>
        <v>1217.5</v>
      </c>
      <c r="W195" s="103">
        <v>79</v>
      </c>
      <c r="X195" s="103">
        <v>8410</v>
      </c>
      <c r="Y195" s="59">
        <f t="shared" si="34"/>
        <v>2102.5</v>
      </c>
      <c r="Z195" s="103">
        <v>107</v>
      </c>
      <c r="AA195" s="103">
        <v>9630</v>
      </c>
      <c r="AB195" s="59">
        <f t="shared" si="35"/>
        <v>2407.5</v>
      </c>
      <c r="AC195" s="58">
        <v>113</v>
      </c>
      <c r="AD195" s="103">
        <v>11290</v>
      </c>
      <c r="AE195" s="59">
        <f t="shared" si="36"/>
        <v>2822.5</v>
      </c>
      <c r="AF195" s="103">
        <v>100</v>
      </c>
      <c r="AG195" s="103">
        <v>9440</v>
      </c>
      <c r="AH195" s="220">
        <f t="shared" si="37"/>
        <v>2360</v>
      </c>
      <c r="AI195" s="103">
        <v>112</v>
      </c>
      <c r="AJ195" s="103">
        <v>11245</v>
      </c>
      <c r="AK195" s="220">
        <f t="shared" si="38"/>
        <v>2811.25</v>
      </c>
      <c r="AL195" s="103">
        <v>119</v>
      </c>
      <c r="AM195" s="103">
        <v>11445</v>
      </c>
      <c r="AN195" s="220">
        <f t="shared" si="39"/>
        <v>2861.25</v>
      </c>
      <c r="AO195" s="275">
        <v>157</v>
      </c>
      <c r="AP195" s="275">
        <v>14970</v>
      </c>
      <c r="AQ195" s="220">
        <f t="shared" si="40"/>
        <v>3742.5</v>
      </c>
      <c r="AR195" s="226">
        <v>134</v>
      </c>
      <c r="AS195" s="226">
        <v>13630</v>
      </c>
      <c r="AT195" s="220">
        <f t="shared" si="41"/>
        <v>3407.5</v>
      </c>
    </row>
    <row r="196" spans="1:46">
      <c r="A196" s="134"/>
      <c r="B196" s="42" t="s">
        <v>672</v>
      </c>
      <c r="C196" s="342" t="s">
        <v>673</v>
      </c>
      <c r="D196" s="462" t="s">
        <v>5</v>
      </c>
      <c r="E196" s="43"/>
      <c r="F196" s="43"/>
      <c r="G196" s="59">
        <f t="shared" si="42"/>
        <v>0</v>
      </c>
      <c r="H196" s="46"/>
      <c r="I196" s="46"/>
      <c r="J196" s="59">
        <f t="shared" si="43"/>
        <v>0</v>
      </c>
      <c r="K196" s="46">
        <v>0</v>
      </c>
      <c r="L196" s="43">
        <v>0</v>
      </c>
      <c r="M196" s="59">
        <f t="shared" si="44"/>
        <v>0</v>
      </c>
      <c r="N196" s="43"/>
      <c r="O196" s="43"/>
      <c r="P196" s="59">
        <f t="shared" si="45"/>
        <v>0</v>
      </c>
      <c r="Q196" s="58">
        <v>0</v>
      </c>
      <c r="R196" s="58">
        <v>0</v>
      </c>
      <c r="S196" s="59">
        <f t="shared" si="46"/>
        <v>0</v>
      </c>
      <c r="T196" s="58">
        <v>3</v>
      </c>
      <c r="U196" s="103">
        <v>165</v>
      </c>
      <c r="V196" s="59">
        <f t="shared" ref="V196:V259" si="47">U196*25%</f>
        <v>41.25</v>
      </c>
      <c r="W196" s="103">
        <v>2</v>
      </c>
      <c r="X196" s="103">
        <v>120</v>
      </c>
      <c r="Y196" s="59">
        <f t="shared" ref="Y196:Y259" si="48">X196*25%</f>
        <v>30</v>
      </c>
      <c r="Z196" s="103">
        <v>5</v>
      </c>
      <c r="AA196" s="103">
        <v>290</v>
      </c>
      <c r="AB196" s="59">
        <f t="shared" ref="AB196:AB259" si="49">AA196*25%</f>
        <v>72.5</v>
      </c>
      <c r="AC196" s="58">
        <v>0</v>
      </c>
      <c r="AD196" s="103">
        <v>0</v>
      </c>
      <c r="AE196" s="59">
        <f t="shared" ref="AE196:AE259" si="50">AD196*25%</f>
        <v>0</v>
      </c>
      <c r="AF196" s="103">
        <v>2</v>
      </c>
      <c r="AG196" s="103">
        <v>295</v>
      </c>
      <c r="AH196" s="220">
        <f t="shared" ref="AH196:AH259" si="51">AG196*25%</f>
        <v>73.75</v>
      </c>
      <c r="AI196" s="103">
        <v>0</v>
      </c>
      <c r="AJ196" s="103">
        <v>0</v>
      </c>
      <c r="AK196" s="220">
        <f t="shared" ref="AK196:AK259" si="52">AJ196*25%</f>
        <v>0</v>
      </c>
      <c r="AL196" s="103">
        <v>2</v>
      </c>
      <c r="AM196" s="103">
        <v>195</v>
      </c>
      <c r="AN196" s="220">
        <f t="shared" ref="AN196:AN259" si="53">AM196*25%</f>
        <v>48.75</v>
      </c>
      <c r="AO196" s="275">
        <v>3</v>
      </c>
      <c r="AP196" s="275">
        <v>190</v>
      </c>
      <c r="AQ196" s="220">
        <f t="shared" ref="AQ196:AQ259" si="54">AP196*25%</f>
        <v>47.5</v>
      </c>
      <c r="AR196" s="226">
        <v>1</v>
      </c>
      <c r="AS196" s="226">
        <v>190</v>
      </c>
      <c r="AT196" s="220">
        <f t="shared" ref="AT196:AT259" si="55">AS196*25%</f>
        <v>47.5</v>
      </c>
    </row>
    <row r="197" spans="1:46">
      <c r="A197" s="134"/>
      <c r="B197" s="42" t="s">
        <v>674</v>
      </c>
      <c r="C197" s="342" t="s">
        <v>675</v>
      </c>
      <c r="D197" s="462" t="s">
        <v>5</v>
      </c>
      <c r="E197" s="43"/>
      <c r="F197" s="43"/>
      <c r="G197" s="59">
        <f t="shared" si="42"/>
        <v>0</v>
      </c>
      <c r="H197" s="46"/>
      <c r="I197" s="46"/>
      <c r="J197" s="59">
        <f t="shared" si="43"/>
        <v>0</v>
      </c>
      <c r="K197" s="46">
        <v>2</v>
      </c>
      <c r="L197" s="43">
        <v>265</v>
      </c>
      <c r="M197" s="59">
        <f t="shared" si="44"/>
        <v>66.25</v>
      </c>
      <c r="N197" s="43"/>
      <c r="O197" s="43">
        <v>1585</v>
      </c>
      <c r="P197" s="59">
        <f t="shared" si="45"/>
        <v>396.25</v>
      </c>
      <c r="Q197" s="58">
        <v>43</v>
      </c>
      <c r="R197" s="58">
        <v>4375</v>
      </c>
      <c r="S197" s="59">
        <f t="shared" si="46"/>
        <v>1093.75</v>
      </c>
      <c r="T197" s="58">
        <v>73</v>
      </c>
      <c r="U197" s="103">
        <v>6790</v>
      </c>
      <c r="V197" s="59">
        <f t="shared" si="47"/>
        <v>1697.5</v>
      </c>
      <c r="W197" s="103">
        <v>94</v>
      </c>
      <c r="X197" s="103">
        <v>7520</v>
      </c>
      <c r="Y197" s="59">
        <f t="shared" si="48"/>
        <v>1880</v>
      </c>
      <c r="Z197" s="103">
        <v>102</v>
      </c>
      <c r="AA197" s="103">
        <v>9350</v>
      </c>
      <c r="AB197" s="59">
        <f t="shared" si="49"/>
        <v>2337.5</v>
      </c>
      <c r="AC197" s="58">
        <v>111</v>
      </c>
      <c r="AD197" s="103">
        <v>9420</v>
      </c>
      <c r="AE197" s="59">
        <f t="shared" si="50"/>
        <v>2355</v>
      </c>
      <c r="AF197" s="103">
        <v>140</v>
      </c>
      <c r="AG197" s="103">
        <v>11885</v>
      </c>
      <c r="AH197" s="220">
        <f t="shared" si="51"/>
        <v>2971.25</v>
      </c>
      <c r="AI197" s="103">
        <v>131</v>
      </c>
      <c r="AJ197" s="103">
        <v>12740</v>
      </c>
      <c r="AK197" s="220">
        <f t="shared" si="52"/>
        <v>3185</v>
      </c>
      <c r="AL197" s="103">
        <v>98</v>
      </c>
      <c r="AM197" s="103">
        <v>9245</v>
      </c>
      <c r="AN197" s="220">
        <f t="shared" si="53"/>
        <v>2311.25</v>
      </c>
      <c r="AO197" s="275">
        <v>121</v>
      </c>
      <c r="AP197" s="275">
        <v>11605</v>
      </c>
      <c r="AQ197" s="220">
        <f t="shared" si="54"/>
        <v>2901.25</v>
      </c>
      <c r="AR197" s="226">
        <v>80</v>
      </c>
      <c r="AS197" s="226">
        <v>7590</v>
      </c>
      <c r="AT197" s="220">
        <f t="shared" si="55"/>
        <v>1897.5</v>
      </c>
    </row>
    <row r="198" spans="1:46">
      <c r="A198" s="134"/>
      <c r="B198" s="42" t="s">
        <v>676</v>
      </c>
      <c r="C198" s="342" t="s">
        <v>677</v>
      </c>
      <c r="D198" s="462" t="s">
        <v>58</v>
      </c>
      <c r="E198" s="43"/>
      <c r="F198" s="43"/>
      <c r="G198" s="59">
        <f t="shared" si="42"/>
        <v>0</v>
      </c>
      <c r="H198" s="46"/>
      <c r="I198" s="46"/>
      <c r="J198" s="59">
        <f t="shared" si="43"/>
        <v>0</v>
      </c>
      <c r="K198" s="46">
        <v>0</v>
      </c>
      <c r="L198" s="43">
        <v>0</v>
      </c>
      <c r="M198" s="59">
        <f t="shared" si="44"/>
        <v>0</v>
      </c>
      <c r="N198" s="43"/>
      <c r="O198" s="43">
        <v>665</v>
      </c>
      <c r="P198" s="59">
        <f t="shared" si="45"/>
        <v>166.25</v>
      </c>
      <c r="Q198" s="58">
        <v>10</v>
      </c>
      <c r="R198" s="58">
        <v>1365</v>
      </c>
      <c r="S198" s="59">
        <f t="shared" si="46"/>
        <v>341.25</v>
      </c>
      <c r="T198" s="58">
        <v>14</v>
      </c>
      <c r="U198" s="103">
        <v>1330</v>
      </c>
      <c r="V198" s="59">
        <f t="shared" si="47"/>
        <v>332.5</v>
      </c>
      <c r="W198" s="103">
        <v>13</v>
      </c>
      <c r="X198" s="103">
        <v>1465</v>
      </c>
      <c r="Y198" s="59">
        <f t="shared" si="48"/>
        <v>366.25</v>
      </c>
      <c r="Z198" s="103">
        <v>25</v>
      </c>
      <c r="AA198" s="103">
        <v>2880</v>
      </c>
      <c r="AB198" s="59">
        <f t="shared" si="49"/>
        <v>720</v>
      </c>
      <c r="AC198" s="58">
        <v>15</v>
      </c>
      <c r="AD198" s="103">
        <v>1420</v>
      </c>
      <c r="AE198" s="59">
        <f t="shared" si="50"/>
        <v>355</v>
      </c>
      <c r="AF198" s="103">
        <v>13</v>
      </c>
      <c r="AG198" s="103">
        <v>805</v>
      </c>
      <c r="AH198" s="220">
        <f t="shared" si="51"/>
        <v>201.25</v>
      </c>
      <c r="AI198" s="103">
        <v>14</v>
      </c>
      <c r="AJ198" s="103">
        <v>1070</v>
      </c>
      <c r="AK198" s="220">
        <f t="shared" si="52"/>
        <v>267.5</v>
      </c>
      <c r="AL198" s="103">
        <v>14</v>
      </c>
      <c r="AM198" s="103">
        <v>1410</v>
      </c>
      <c r="AN198" s="220">
        <f t="shared" si="53"/>
        <v>352.5</v>
      </c>
      <c r="AO198" s="275">
        <v>19</v>
      </c>
      <c r="AP198" s="275">
        <v>1460</v>
      </c>
      <c r="AQ198" s="220">
        <f t="shared" si="54"/>
        <v>365</v>
      </c>
      <c r="AR198" s="226">
        <v>24</v>
      </c>
      <c r="AS198" s="226">
        <v>2450</v>
      </c>
      <c r="AT198" s="220">
        <f t="shared" si="55"/>
        <v>612.5</v>
      </c>
    </row>
    <row r="199" spans="1:46">
      <c r="A199" s="134"/>
      <c r="B199" s="42" t="s">
        <v>678</v>
      </c>
      <c r="C199" s="342" t="s">
        <v>679</v>
      </c>
      <c r="D199" s="462" t="s">
        <v>3</v>
      </c>
      <c r="E199" s="43"/>
      <c r="F199" s="43"/>
      <c r="G199" s="59">
        <f t="shared" si="42"/>
        <v>0</v>
      </c>
      <c r="H199" s="46"/>
      <c r="I199" s="46"/>
      <c r="J199" s="59">
        <f t="shared" si="43"/>
        <v>0</v>
      </c>
      <c r="K199" s="46">
        <v>0</v>
      </c>
      <c r="L199" s="43">
        <v>0</v>
      </c>
      <c r="M199" s="59">
        <f t="shared" si="44"/>
        <v>0</v>
      </c>
      <c r="N199" s="43"/>
      <c r="O199" s="43">
        <v>2000</v>
      </c>
      <c r="P199" s="59">
        <f t="shared" si="45"/>
        <v>500</v>
      </c>
      <c r="Q199" s="58">
        <v>31</v>
      </c>
      <c r="R199" s="58">
        <v>2780</v>
      </c>
      <c r="S199" s="59">
        <f t="shared" si="46"/>
        <v>695</v>
      </c>
      <c r="T199" s="58">
        <v>41</v>
      </c>
      <c r="U199" s="103">
        <v>3995</v>
      </c>
      <c r="V199" s="59">
        <f t="shared" si="47"/>
        <v>998.75</v>
      </c>
      <c r="W199" s="103">
        <v>41</v>
      </c>
      <c r="X199" s="103">
        <v>3860</v>
      </c>
      <c r="Y199" s="59">
        <f t="shared" si="48"/>
        <v>965</v>
      </c>
      <c r="Z199" s="103">
        <v>89</v>
      </c>
      <c r="AA199" s="103">
        <v>6680</v>
      </c>
      <c r="AB199" s="59">
        <f t="shared" si="49"/>
        <v>1670</v>
      </c>
      <c r="AC199" s="58">
        <v>74</v>
      </c>
      <c r="AD199" s="103">
        <v>7160</v>
      </c>
      <c r="AE199" s="59">
        <f t="shared" si="50"/>
        <v>1790</v>
      </c>
      <c r="AF199" s="103">
        <v>62</v>
      </c>
      <c r="AG199" s="103">
        <v>5500</v>
      </c>
      <c r="AH199" s="220">
        <f t="shared" si="51"/>
        <v>1375</v>
      </c>
      <c r="AI199" s="103">
        <v>80</v>
      </c>
      <c r="AJ199" s="103">
        <v>6905</v>
      </c>
      <c r="AK199" s="220">
        <f t="shared" si="52"/>
        <v>1726.25</v>
      </c>
      <c r="AL199" s="103">
        <v>97</v>
      </c>
      <c r="AM199" s="103">
        <v>9515</v>
      </c>
      <c r="AN199" s="220">
        <f t="shared" si="53"/>
        <v>2378.75</v>
      </c>
      <c r="AO199" s="275">
        <v>94</v>
      </c>
      <c r="AP199" s="275">
        <v>9560</v>
      </c>
      <c r="AQ199" s="220">
        <f t="shared" si="54"/>
        <v>2390</v>
      </c>
      <c r="AR199" s="226">
        <v>124</v>
      </c>
      <c r="AS199" s="226">
        <v>10895</v>
      </c>
      <c r="AT199" s="220">
        <f t="shared" si="55"/>
        <v>2723.75</v>
      </c>
    </row>
    <row r="200" spans="1:46">
      <c r="A200" s="134"/>
      <c r="B200" s="42" t="s">
        <v>680</v>
      </c>
      <c r="C200" s="342" t="s">
        <v>681</v>
      </c>
      <c r="D200" s="462" t="s">
        <v>3</v>
      </c>
      <c r="E200" s="43"/>
      <c r="F200" s="43"/>
      <c r="G200" s="59">
        <f t="shared" si="42"/>
        <v>0</v>
      </c>
      <c r="H200" s="46"/>
      <c r="I200" s="46"/>
      <c r="J200" s="59">
        <f t="shared" si="43"/>
        <v>0</v>
      </c>
      <c r="K200" s="46">
        <v>0</v>
      </c>
      <c r="L200" s="43">
        <v>0</v>
      </c>
      <c r="M200" s="59">
        <f t="shared" si="44"/>
        <v>0</v>
      </c>
      <c r="N200" s="43"/>
      <c r="O200" s="43">
        <v>1340</v>
      </c>
      <c r="P200" s="59">
        <f t="shared" si="45"/>
        <v>335</v>
      </c>
      <c r="Q200" s="58">
        <v>22</v>
      </c>
      <c r="R200" s="58">
        <v>2680</v>
      </c>
      <c r="S200" s="59">
        <f t="shared" si="46"/>
        <v>670</v>
      </c>
      <c r="T200" s="58">
        <v>64</v>
      </c>
      <c r="U200" s="103">
        <v>5040</v>
      </c>
      <c r="V200" s="59">
        <f t="shared" si="47"/>
        <v>1260</v>
      </c>
      <c r="W200" s="103">
        <v>55</v>
      </c>
      <c r="X200" s="103">
        <v>5100</v>
      </c>
      <c r="Y200" s="59">
        <f t="shared" si="48"/>
        <v>1275</v>
      </c>
      <c r="Z200" s="103">
        <v>65</v>
      </c>
      <c r="AA200" s="103">
        <v>7650</v>
      </c>
      <c r="AB200" s="59">
        <f t="shared" si="49"/>
        <v>1912.5</v>
      </c>
      <c r="AC200" s="58">
        <v>52</v>
      </c>
      <c r="AD200" s="103">
        <v>4550</v>
      </c>
      <c r="AE200" s="59">
        <f t="shared" si="50"/>
        <v>1137.5</v>
      </c>
      <c r="AF200" s="103">
        <v>86</v>
      </c>
      <c r="AG200" s="103">
        <v>7440</v>
      </c>
      <c r="AH200" s="220">
        <f t="shared" si="51"/>
        <v>1860</v>
      </c>
      <c r="AI200" s="103">
        <v>64</v>
      </c>
      <c r="AJ200" s="103">
        <v>5955</v>
      </c>
      <c r="AK200" s="220">
        <f t="shared" si="52"/>
        <v>1488.75</v>
      </c>
      <c r="AL200" s="103">
        <v>108</v>
      </c>
      <c r="AM200" s="103">
        <v>8525</v>
      </c>
      <c r="AN200" s="220">
        <f t="shared" si="53"/>
        <v>2131.25</v>
      </c>
      <c r="AO200" s="275">
        <v>94</v>
      </c>
      <c r="AP200" s="275">
        <v>8955</v>
      </c>
      <c r="AQ200" s="220">
        <f t="shared" si="54"/>
        <v>2238.75</v>
      </c>
      <c r="AR200" s="226">
        <v>61</v>
      </c>
      <c r="AS200" s="226">
        <v>5040</v>
      </c>
      <c r="AT200" s="220">
        <f t="shared" si="55"/>
        <v>1260</v>
      </c>
    </row>
    <row r="201" spans="1:46">
      <c r="A201" s="135"/>
      <c r="B201" s="42" t="s">
        <v>682</v>
      </c>
      <c r="C201" s="342" t="s">
        <v>683</v>
      </c>
      <c r="D201" s="462" t="s">
        <v>3359</v>
      </c>
      <c r="E201" s="43"/>
      <c r="F201" s="43"/>
      <c r="G201" s="59">
        <f t="shared" si="42"/>
        <v>0</v>
      </c>
      <c r="H201" s="46"/>
      <c r="I201" s="46"/>
      <c r="J201" s="59">
        <f t="shared" si="43"/>
        <v>0</v>
      </c>
      <c r="K201" s="46"/>
      <c r="L201" s="43"/>
      <c r="M201" s="59">
        <f t="shared" si="44"/>
        <v>0</v>
      </c>
      <c r="N201" s="43"/>
      <c r="O201" s="43">
        <v>105</v>
      </c>
      <c r="P201" s="59">
        <f t="shared" si="45"/>
        <v>26.25</v>
      </c>
      <c r="Q201" s="58">
        <v>2</v>
      </c>
      <c r="R201" s="58">
        <v>105</v>
      </c>
      <c r="S201" s="59">
        <f t="shared" si="46"/>
        <v>26.25</v>
      </c>
      <c r="T201" s="58">
        <v>1</v>
      </c>
      <c r="U201" s="103">
        <v>45</v>
      </c>
      <c r="V201" s="59">
        <f t="shared" si="47"/>
        <v>11.25</v>
      </c>
      <c r="W201" s="103">
        <v>1</v>
      </c>
      <c r="X201" s="103">
        <v>390</v>
      </c>
      <c r="Y201" s="59">
        <f t="shared" si="48"/>
        <v>97.5</v>
      </c>
      <c r="Z201" s="103">
        <v>2</v>
      </c>
      <c r="AA201" s="103">
        <v>275</v>
      </c>
      <c r="AB201" s="59">
        <f t="shared" si="49"/>
        <v>68.75</v>
      </c>
      <c r="AC201" s="58">
        <v>5</v>
      </c>
      <c r="AD201" s="103">
        <v>360</v>
      </c>
      <c r="AE201" s="59">
        <f t="shared" si="50"/>
        <v>90</v>
      </c>
      <c r="AF201" s="103">
        <v>15</v>
      </c>
      <c r="AG201" s="103">
        <v>1000</v>
      </c>
      <c r="AH201" s="220">
        <f t="shared" si="51"/>
        <v>250</v>
      </c>
      <c r="AI201" s="103">
        <v>11</v>
      </c>
      <c r="AJ201" s="103">
        <v>1005</v>
      </c>
      <c r="AK201" s="220">
        <f t="shared" si="52"/>
        <v>251.25</v>
      </c>
      <c r="AL201" s="103">
        <v>17</v>
      </c>
      <c r="AM201" s="103">
        <v>1240</v>
      </c>
      <c r="AN201" s="220">
        <f t="shared" si="53"/>
        <v>310</v>
      </c>
      <c r="AO201" s="275">
        <v>9</v>
      </c>
      <c r="AP201" s="275">
        <v>875</v>
      </c>
      <c r="AQ201" s="220">
        <f t="shared" si="54"/>
        <v>218.75</v>
      </c>
      <c r="AR201" s="226">
        <v>15</v>
      </c>
      <c r="AS201" s="226">
        <v>1225</v>
      </c>
      <c r="AT201" s="220">
        <f t="shared" si="55"/>
        <v>306.25</v>
      </c>
    </row>
    <row r="202" spans="1:46">
      <c r="A202" s="134"/>
      <c r="B202" s="42" t="s">
        <v>684</v>
      </c>
      <c r="C202" s="342" t="s">
        <v>685</v>
      </c>
      <c r="D202" s="462" t="s">
        <v>5</v>
      </c>
      <c r="E202" s="43"/>
      <c r="F202" s="43"/>
      <c r="G202" s="59">
        <f t="shared" si="42"/>
        <v>0</v>
      </c>
      <c r="H202" s="46"/>
      <c r="I202" s="46"/>
      <c r="J202" s="59">
        <f t="shared" si="43"/>
        <v>0</v>
      </c>
      <c r="K202" s="46">
        <v>0</v>
      </c>
      <c r="L202" s="43">
        <v>0</v>
      </c>
      <c r="M202" s="59">
        <f t="shared" si="44"/>
        <v>0</v>
      </c>
      <c r="N202" s="43"/>
      <c r="O202" s="43">
        <v>90</v>
      </c>
      <c r="P202" s="59">
        <f t="shared" si="45"/>
        <v>22.5</v>
      </c>
      <c r="Q202" s="58">
        <v>19</v>
      </c>
      <c r="R202" s="58">
        <v>2325</v>
      </c>
      <c r="S202" s="59">
        <f t="shared" si="46"/>
        <v>581.25</v>
      </c>
      <c r="T202" s="58">
        <v>43</v>
      </c>
      <c r="U202" s="103">
        <v>6890</v>
      </c>
      <c r="V202" s="59">
        <f t="shared" si="47"/>
        <v>1722.5</v>
      </c>
      <c r="W202" s="103">
        <v>24</v>
      </c>
      <c r="X202" s="103">
        <v>8865</v>
      </c>
      <c r="Y202" s="59">
        <f t="shared" si="48"/>
        <v>2216.25</v>
      </c>
      <c r="Z202" s="103">
        <v>92</v>
      </c>
      <c r="AA202" s="103">
        <v>7670</v>
      </c>
      <c r="AB202" s="59">
        <f t="shared" si="49"/>
        <v>1917.5</v>
      </c>
      <c r="AC202" s="58">
        <v>105</v>
      </c>
      <c r="AD202" s="103">
        <v>9715</v>
      </c>
      <c r="AE202" s="59">
        <f t="shared" si="50"/>
        <v>2428.75</v>
      </c>
      <c r="AF202" s="103">
        <v>135</v>
      </c>
      <c r="AG202" s="103">
        <v>12460</v>
      </c>
      <c r="AH202" s="220">
        <f t="shared" si="51"/>
        <v>3115</v>
      </c>
      <c r="AI202" s="103">
        <v>137</v>
      </c>
      <c r="AJ202" s="103">
        <v>11045</v>
      </c>
      <c r="AK202" s="220">
        <f t="shared" si="52"/>
        <v>2761.25</v>
      </c>
      <c r="AL202" s="103">
        <v>108</v>
      </c>
      <c r="AM202" s="103">
        <v>8985</v>
      </c>
      <c r="AN202" s="220">
        <f t="shared" si="53"/>
        <v>2246.25</v>
      </c>
      <c r="AO202" s="275">
        <v>174</v>
      </c>
      <c r="AP202" s="275">
        <v>14385</v>
      </c>
      <c r="AQ202" s="220">
        <f t="shared" si="54"/>
        <v>3596.25</v>
      </c>
      <c r="AR202" s="226">
        <v>136</v>
      </c>
      <c r="AS202" s="226">
        <v>11905</v>
      </c>
      <c r="AT202" s="220">
        <f t="shared" si="55"/>
        <v>2976.25</v>
      </c>
    </row>
    <row r="203" spans="1:46">
      <c r="A203" s="134"/>
      <c r="B203" s="42" t="s">
        <v>686</v>
      </c>
      <c r="C203" s="342" t="s">
        <v>687</v>
      </c>
      <c r="D203" s="462" t="s">
        <v>125</v>
      </c>
      <c r="E203" s="43"/>
      <c r="F203" s="43"/>
      <c r="G203" s="59">
        <f t="shared" si="42"/>
        <v>0</v>
      </c>
      <c r="H203" s="46"/>
      <c r="I203" s="46"/>
      <c r="J203" s="59">
        <f t="shared" si="43"/>
        <v>0</v>
      </c>
      <c r="K203" s="46">
        <v>0</v>
      </c>
      <c r="L203" s="43">
        <v>0</v>
      </c>
      <c r="M203" s="59">
        <f t="shared" si="44"/>
        <v>0</v>
      </c>
      <c r="N203" s="43"/>
      <c r="O203" s="43">
        <v>60</v>
      </c>
      <c r="P203" s="59">
        <f t="shared" si="45"/>
        <v>15</v>
      </c>
      <c r="Q203" s="58">
        <v>5</v>
      </c>
      <c r="R203" s="58">
        <v>450</v>
      </c>
      <c r="S203" s="59">
        <f t="shared" si="46"/>
        <v>112.5</v>
      </c>
      <c r="T203" s="58">
        <v>18</v>
      </c>
      <c r="U203" s="103">
        <v>1985</v>
      </c>
      <c r="V203" s="59">
        <f t="shared" si="47"/>
        <v>496.25</v>
      </c>
      <c r="W203" s="103">
        <v>36</v>
      </c>
      <c r="X203" s="103">
        <v>2890</v>
      </c>
      <c r="Y203" s="59">
        <f t="shared" si="48"/>
        <v>722.5</v>
      </c>
      <c r="Z203" s="103">
        <v>37</v>
      </c>
      <c r="AA203" s="103">
        <v>3175</v>
      </c>
      <c r="AB203" s="59">
        <f t="shared" si="49"/>
        <v>793.75</v>
      </c>
      <c r="AC203" s="58">
        <v>41</v>
      </c>
      <c r="AD203" s="103">
        <v>5330</v>
      </c>
      <c r="AE203" s="59">
        <f t="shared" si="50"/>
        <v>1332.5</v>
      </c>
      <c r="AF203" s="103">
        <v>43</v>
      </c>
      <c r="AG203" s="103">
        <v>4695</v>
      </c>
      <c r="AH203" s="220">
        <f t="shared" si="51"/>
        <v>1173.75</v>
      </c>
      <c r="AI203" s="103">
        <v>39</v>
      </c>
      <c r="AJ203" s="103">
        <v>4175</v>
      </c>
      <c r="AK203" s="220">
        <f t="shared" si="52"/>
        <v>1043.75</v>
      </c>
      <c r="AL203" s="103">
        <v>39</v>
      </c>
      <c r="AM203" s="103">
        <v>3825</v>
      </c>
      <c r="AN203" s="220">
        <f t="shared" si="53"/>
        <v>956.25</v>
      </c>
      <c r="AO203" s="275">
        <v>52</v>
      </c>
      <c r="AP203" s="275">
        <v>6050</v>
      </c>
      <c r="AQ203" s="220">
        <f t="shared" si="54"/>
        <v>1512.5</v>
      </c>
      <c r="AR203" s="226">
        <v>67</v>
      </c>
      <c r="AS203" s="226">
        <v>6580</v>
      </c>
      <c r="AT203" s="220">
        <f t="shared" si="55"/>
        <v>1645</v>
      </c>
    </row>
    <row r="204" spans="1:46">
      <c r="A204" s="134"/>
      <c r="B204" s="42" t="s">
        <v>688</v>
      </c>
      <c r="C204" s="342" t="s">
        <v>689</v>
      </c>
      <c r="D204" s="462" t="s">
        <v>5</v>
      </c>
      <c r="E204" s="43"/>
      <c r="F204" s="43"/>
      <c r="G204" s="59">
        <f t="shared" si="42"/>
        <v>0</v>
      </c>
      <c r="H204" s="46"/>
      <c r="I204" s="46"/>
      <c r="J204" s="59">
        <f t="shared" si="43"/>
        <v>0</v>
      </c>
      <c r="K204" s="46">
        <v>9</v>
      </c>
      <c r="L204" s="43">
        <v>930</v>
      </c>
      <c r="M204" s="59">
        <f t="shared" si="44"/>
        <v>232.5</v>
      </c>
      <c r="N204" s="43"/>
      <c r="O204" s="43">
        <v>2870</v>
      </c>
      <c r="P204" s="59">
        <f t="shared" si="45"/>
        <v>717.5</v>
      </c>
      <c r="Q204" s="58">
        <v>26</v>
      </c>
      <c r="R204" s="58">
        <v>2325</v>
      </c>
      <c r="S204" s="59">
        <f t="shared" si="46"/>
        <v>581.25</v>
      </c>
      <c r="T204" s="58">
        <v>35</v>
      </c>
      <c r="U204" s="103">
        <v>2850</v>
      </c>
      <c r="V204" s="59">
        <f t="shared" si="47"/>
        <v>712.5</v>
      </c>
      <c r="W204" s="103">
        <v>96</v>
      </c>
      <c r="X204" s="103">
        <v>9650</v>
      </c>
      <c r="Y204" s="59">
        <f t="shared" si="48"/>
        <v>2412.5</v>
      </c>
      <c r="Z204" s="103">
        <v>150</v>
      </c>
      <c r="AA204" s="103">
        <v>15035</v>
      </c>
      <c r="AB204" s="59">
        <f t="shared" si="49"/>
        <v>3758.75</v>
      </c>
      <c r="AC204" s="58">
        <v>171</v>
      </c>
      <c r="AD204" s="103">
        <v>16360</v>
      </c>
      <c r="AE204" s="59">
        <f t="shared" si="50"/>
        <v>4090</v>
      </c>
      <c r="AF204" s="103">
        <v>192</v>
      </c>
      <c r="AG204" s="103">
        <v>19230</v>
      </c>
      <c r="AH204" s="220">
        <f t="shared" si="51"/>
        <v>4807.5</v>
      </c>
      <c r="AI204" s="103">
        <v>172</v>
      </c>
      <c r="AJ204" s="103">
        <v>16880</v>
      </c>
      <c r="AK204" s="220">
        <f t="shared" si="52"/>
        <v>4220</v>
      </c>
      <c r="AL204" s="103">
        <v>117</v>
      </c>
      <c r="AM204" s="103">
        <v>11565</v>
      </c>
      <c r="AN204" s="220">
        <f t="shared" si="53"/>
        <v>2891.25</v>
      </c>
      <c r="AO204" s="275">
        <v>151</v>
      </c>
      <c r="AP204" s="275">
        <v>17090</v>
      </c>
      <c r="AQ204" s="220">
        <f t="shared" si="54"/>
        <v>4272.5</v>
      </c>
      <c r="AR204" s="226">
        <v>179</v>
      </c>
      <c r="AS204" s="226">
        <v>17995</v>
      </c>
      <c r="AT204" s="220">
        <f t="shared" si="55"/>
        <v>4498.75</v>
      </c>
    </row>
    <row r="205" spans="1:46">
      <c r="A205" s="136"/>
      <c r="B205" s="42" t="s">
        <v>690</v>
      </c>
      <c r="C205" s="342" t="s">
        <v>691</v>
      </c>
      <c r="D205" s="462" t="s">
        <v>16</v>
      </c>
      <c r="E205" s="43"/>
      <c r="F205" s="43"/>
      <c r="G205" s="59">
        <f t="shared" si="42"/>
        <v>0</v>
      </c>
      <c r="H205" s="46"/>
      <c r="I205" s="46"/>
      <c r="J205" s="59">
        <f t="shared" si="43"/>
        <v>0</v>
      </c>
      <c r="K205" s="46">
        <v>0</v>
      </c>
      <c r="L205" s="43">
        <v>0</v>
      </c>
      <c r="M205" s="59">
        <f t="shared" si="44"/>
        <v>0</v>
      </c>
      <c r="N205" s="43"/>
      <c r="O205" s="43"/>
      <c r="P205" s="59">
        <f t="shared" si="45"/>
        <v>0</v>
      </c>
      <c r="Q205" s="58">
        <v>4</v>
      </c>
      <c r="R205" s="58">
        <v>375</v>
      </c>
      <c r="S205" s="59">
        <f t="shared" si="46"/>
        <v>93.75</v>
      </c>
      <c r="T205" s="58">
        <v>26</v>
      </c>
      <c r="U205" s="103">
        <v>3280</v>
      </c>
      <c r="V205" s="59">
        <f t="shared" si="47"/>
        <v>820</v>
      </c>
      <c r="W205" s="103">
        <v>49</v>
      </c>
      <c r="X205" s="103">
        <v>11625</v>
      </c>
      <c r="Y205" s="59">
        <f t="shared" si="48"/>
        <v>2906.25</v>
      </c>
      <c r="Z205" s="103">
        <v>89</v>
      </c>
      <c r="AA205" s="103">
        <v>8350</v>
      </c>
      <c r="AB205" s="59">
        <f t="shared" si="49"/>
        <v>2087.5</v>
      </c>
      <c r="AC205" s="58">
        <v>82</v>
      </c>
      <c r="AD205" s="103">
        <v>9265</v>
      </c>
      <c r="AE205" s="59">
        <f t="shared" si="50"/>
        <v>2316.25</v>
      </c>
      <c r="AF205" s="103">
        <v>65</v>
      </c>
      <c r="AG205" s="103">
        <v>6630</v>
      </c>
      <c r="AH205" s="220">
        <f t="shared" si="51"/>
        <v>1657.5</v>
      </c>
      <c r="AI205" s="103">
        <v>59</v>
      </c>
      <c r="AJ205" s="103">
        <v>5215</v>
      </c>
      <c r="AK205" s="220">
        <f t="shared" si="52"/>
        <v>1303.75</v>
      </c>
      <c r="AL205" s="103">
        <v>37</v>
      </c>
      <c r="AM205" s="103">
        <v>3600</v>
      </c>
      <c r="AN205" s="220">
        <f t="shared" si="53"/>
        <v>900</v>
      </c>
      <c r="AO205" s="275">
        <v>41</v>
      </c>
      <c r="AP205" s="275">
        <v>4505</v>
      </c>
      <c r="AQ205" s="220">
        <f t="shared" si="54"/>
        <v>1126.25</v>
      </c>
      <c r="AR205" s="226">
        <v>32</v>
      </c>
      <c r="AS205" s="226">
        <v>3570</v>
      </c>
      <c r="AT205" s="220">
        <f t="shared" si="55"/>
        <v>892.5</v>
      </c>
    </row>
    <row r="206" spans="1:46">
      <c r="A206" s="134"/>
      <c r="B206" s="42" t="s">
        <v>692</v>
      </c>
      <c r="C206" s="342" t="s">
        <v>693</v>
      </c>
      <c r="D206" s="462" t="s">
        <v>148</v>
      </c>
      <c r="E206" s="43"/>
      <c r="F206" s="43"/>
      <c r="G206" s="59">
        <f t="shared" si="42"/>
        <v>0</v>
      </c>
      <c r="H206" s="46"/>
      <c r="I206" s="46"/>
      <c r="J206" s="59">
        <f t="shared" si="43"/>
        <v>0</v>
      </c>
      <c r="K206" s="46">
        <v>0</v>
      </c>
      <c r="L206" s="43">
        <v>0</v>
      </c>
      <c r="M206" s="59">
        <f t="shared" si="44"/>
        <v>0</v>
      </c>
      <c r="N206" s="43"/>
      <c r="O206" s="43">
        <v>3695</v>
      </c>
      <c r="P206" s="59">
        <f t="shared" si="45"/>
        <v>923.75</v>
      </c>
      <c r="Q206" s="58">
        <v>23</v>
      </c>
      <c r="R206" s="58">
        <v>2340</v>
      </c>
      <c r="S206" s="59">
        <f t="shared" si="46"/>
        <v>585</v>
      </c>
      <c r="T206" s="58">
        <v>59</v>
      </c>
      <c r="U206" s="103">
        <v>5925</v>
      </c>
      <c r="V206" s="59">
        <f t="shared" si="47"/>
        <v>1481.25</v>
      </c>
      <c r="W206" s="103">
        <v>53</v>
      </c>
      <c r="X206" s="103">
        <v>5085</v>
      </c>
      <c r="Y206" s="59">
        <f t="shared" si="48"/>
        <v>1271.25</v>
      </c>
      <c r="Z206" s="103">
        <v>53</v>
      </c>
      <c r="AA206" s="103">
        <v>5520</v>
      </c>
      <c r="AB206" s="59">
        <f t="shared" si="49"/>
        <v>1380</v>
      </c>
      <c r="AC206" s="58">
        <v>1</v>
      </c>
      <c r="AD206" s="103">
        <v>220</v>
      </c>
      <c r="AE206" s="59">
        <f t="shared" si="50"/>
        <v>55</v>
      </c>
      <c r="AF206" s="103">
        <v>2</v>
      </c>
      <c r="AG206" s="103">
        <v>250</v>
      </c>
      <c r="AH206" s="220">
        <f t="shared" si="51"/>
        <v>62.5</v>
      </c>
      <c r="AI206" s="103">
        <v>7</v>
      </c>
      <c r="AJ206" s="103">
        <v>830</v>
      </c>
      <c r="AK206" s="220">
        <f t="shared" si="52"/>
        <v>207.5</v>
      </c>
      <c r="AL206" s="103">
        <v>11</v>
      </c>
      <c r="AM206" s="103">
        <v>985</v>
      </c>
      <c r="AN206" s="220">
        <f t="shared" si="53"/>
        <v>246.25</v>
      </c>
      <c r="AO206" s="275">
        <v>9</v>
      </c>
      <c r="AP206" s="275">
        <v>1050</v>
      </c>
      <c r="AQ206" s="220">
        <f t="shared" si="54"/>
        <v>262.5</v>
      </c>
      <c r="AR206" s="226">
        <v>11</v>
      </c>
      <c r="AS206" s="226">
        <v>1120</v>
      </c>
      <c r="AT206" s="220">
        <f t="shared" si="55"/>
        <v>280</v>
      </c>
    </row>
    <row r="207" spans="1:46">
      <c r="A207" s="134"/>
      <c r="B207" s="42" t="s">
        <v>694</v>
      </c>
      <c r="C207" s="342" t="s">
        <v>3180</v>
      </c>
      <c r="D207" s="462" t="s">
        <v>16</v>
      </c>
      <c r="E207" s="43"/>
      <c r="F207" s="43"/>
      <c r="G207" s="59">
        <f t="shared" si="42"/>
        <v>0</v>
      </c>
      <c r="H207" s="46"/>
      <c r="I207" s="46"/>
      <c r="J207" s="59">
        <f t="shared" si="43"/>
        <v>0</v>
      </c>
      <c r="K207" s="46">
        <v>0</v>
      </c>
      <c r="L207" s="43">
        <v>0</v>
      </c>
      <c r="M207" s="59">
        <f t="shared" si="44"/>
        <v>0</v>
      </c>
      <c r="N207" s="43"/>
      <c r="O207" s="43">
        <v>305</v>
      </c>
      <c r="P207" s="59">
        <f t="shared" si="45"/>
        <v>76.25</v>
      </c>
      <c r="Q207" s="58">
        <v>0</v>
      </c>
      <c r="R207" s="58">
        <v>0</v>
      </c>
      <c r="S207" s="59">
        <f t="shared" si="46"/>
        <v>0</v>
      </c>
      <c r="T207" s="58">
        <v>0</v>
      </c>
      <c r="U207" s="103">
        <v>0</v>
      </c>
      <c r="V207" s="59">
        <f t="shared" si="47"/>
        <v>0</v>
      </c>
      <c r="W207" s="103">
        <v>0</v>
      </c>
      <c r="X207" s="103">
        <v>0</v>
      </c>
      <c r="Y207" s="59">
        <f t="shared" si="48"/>
        <v>0</v>
      </c>
      <c r="Z207" s="103">
        <v>0</v>
      </c>
      <c r="AA207" s="103">
        <v>0</v>
      </c>
      <c r="AB207" s="59">
        <f t="shared" si="49"/>
        <v>0</v>
      </c>
      <c r="AC207" s="58">
        <v>0</v>
      </c>
      <c r="AD207" s="103">
        <v>0</v>
      </c>
      <c r="AE207" s="59">
        <f t="shared" si="50"/>
        <v>0</v>
      </c>
      <c r="AF207" s="103">
        <v>0</v>
      </c>
      <c r="AG207" s="103">
        <v>0</v>
      </c>
      <c r="AH207" s="220">
        <f t="shared" si="51"/>
        <v>0</v>
      </c>
      <c r="AI207" s="103">
        <v>0</v>
      </c>
      <c r="AJ207" s="103">
        <v>0</v>
      </c>
      <c r="AK207" s="220">
        <f t="shared" si="52"/>
        <v>0</v>
      </c>
      <c r="AL207" s="103">
        <v>0</v>
      </c>
      <c r="AM207" s="103">
        <v>0</v>
      </c>
      <c r="AN207" s="220">
        <f t="shared" si="53"/>
        <v>0</v>
      </c>
      <c r="AO207" s="275">
        <v>0</v>
      </c>
      <c r="AP207" s="275">
        <v>0</v>
      </c>
      <c r="AQ207" s="220">
        <f t="shared" si="54"/>
        <v>0</v>
      </c>
      <c r="AR207" s="226">
        <v>0</v>
      </c>
      <c r="AS207" s="226">
        <v>0</v>
      </c>
      <c r="AT207" s="220">
        <f t="shared" si="55"/>
        <v>0</v>
      </c>
    </row>
    <row r="208" spans="1:46">
      <c r="A208" s="134"/>
      <c r="B208" s="42" t="s">
        <v>696</v>
      </c>
      <c r="C208" s="342" t="s">
        <v>3180</v>
      </c>
      <c r="D208" s="462" t="s">
        <v>204</v>
      </c>
      <c r="E208" s="43"/>
      <c r="F208" s="43"/>
      <c r="G208" s="59">
        <f t="shared" si="42"/>
        <v>0</v>
      </c>
      <c r="H208" s="46"/>
      <c r="I208" s="46"/>
      <c r="J208" s="59">
        <f t="shared" si="43"/>
        <v>0</v>
      </c>
      <c r="K208" s="46">
        <v>0</v>
      </c>
      <c r="L208" s="43">
        <v>0</v>
      </c>
      <c r="M208" s="59">
        <f t="shared" si="44"/>
        <v>0</v>
      </c>
      <c r="N208" s="43"/>
      <c r="O208" s="43"/>
      <c r="P208" s="59">
        <f t="shared" si="45"/>
        <v>0</v>
      </c>
      <c r="Q208" s="58">
        <v>7</v>
      </c>
      <c r="R208" s="58">
        <v>560</v>
      </c>
      <c r="S208" s="59">
        <f t="shared" si="46"/>
        <v>140</v>
      </c>
      <c r="T208" s="58">
        <v>0</v>
      </c>
      <c r="U208" s="103">
        <v>0</v>
      </c>
      <c r="V208" s="59">
        <f t="shared" si="47"/>
        <v>0</v>
      </c>
      <c r="W208" s="103">
        <v>0</v>
      </c>
      <c r="X208" s="103">
        <v>0</v>
      </c>
      <c r="Y208" s="59">
        <f t="shared" si="48"/>
        <v>0</v>
      </c>
      <c r="Z208" s="103">
        <v>0</v>
      </c>
      <c r="AA208" s="103">
        <v>0</v>
      </c>
      <c r="AB208" s="59">
        <f t="shared" si="49"/>
        <v>0</v>
      </c>
      <c r="AC208" s="58">
        <v>0</v>
      </c>
      <c r="AD208" s="103">
        <v>0</v>
      </c>
      <c r="AE208" s="59">
        <f t="shared" si="50"/>
        <v>0</v>
      </c>
      <c r="AF208" s="103">
        <v>0</v>
      </c>
      <c r="AG208" s="103">
        <v>0</v>
      </c>
      <c r="AH208" s="220">
        <f t="shared" si="51"/>
        <v>0</v>
      </c>
      <c r="AI208" s="103">
        <v>0</v>
      </c>
      <c r="AJ208" s="103">
        <v>0</v>
      </c>
      <c r="AK208" s="220">
        <f t="shared" si="52"/>
        <v>0</v>
      </c>
      <c r="AL208" s="103">
        <v>0</v>
      </c>
      <c r="AM208" s="103"/>
      <c r="AN208" s="220">
        <f t="shared" si="53"/>
        <v>0</v>
      </c>
      <c r="AO208" s="275">
        <v>0</v>
      </c>
      <c r="AP208" s="275">
        <v>0</v>
      </c>
      <c r="AQ208" s="220">
        <f t="shared" si="54"/>
        <v>0</v>
      </c>
      <c r="AR208" s="226">
        <v>0</v>
      </c>
      <c r="AS208" s="226">
        <v>0</v>
      </c>
      <c r="AT208" s="220">
        <f t="shared" si="55"/>
        <v>0</v>
      </c>
    </row>
    <row r="209" spans="1:46">
      <c r="A209" s="134"/>
      <c r="B209" s="42" t="s">
        <v>698</v>
      </c>
      <c r="C209" s="342" t="s">
        <v>699</v>
      </c>
      <c r="D209" s="462" t="s">
        <v>5</v>
      </c>
      <c r="E209" s="43"/>
      <c r="F209" s="43"/>
      <c r="G209" s="59">
        <f t="shared" si="42"/>
        <v>0</v>
      </c>
      <c r="H209" s="46"/>
      <c r="I209" s="46"/>
      <c r="J209" s="59">
        <f t="shared" si="43"/>
        <v>0</v>
      </c>
      <c r="K209" s="46">
        <v>0</v>
      </c>
      <c r="L209" s="43">
        <v>0</v>
      </c>
      <c r="M209" s="59">
        <f t="shared" si="44"/>
        <v>0</v>
      </c>
      <c r="N209" s="43"/>
      <c r="O209" s="43">
        <v>210</v>
      </c>
      <c r="P209" s="59">
        <f t="shared" si="45"/>
        <v>52.5</v>
      </c>
      <c r="Q209" s="58">
        <v>12</v>
      </c>
      <c r="R209" s="58">
        <v>1875</v>
      </c>
      <c r="S209" s="59">
        <f t="shared" si="46"/>
        <v>468.75</v>
      </c>
      <c r="T209" s="58">
        <v>9</v>
      </c>
      <c r="U209" s="103">
        <v>1190</v>
      </c>
      <c r="V209" s="59">
        <f t="shared" si="47"/>
        <v>297.5</v>
      </c>
      <c r="W209" s="103">
        <v>38</v>
      </c>
      <c r="X209" s="103">
        <v>3335</v>
      </c>
      <c r="Y209" s="59">
        <f t="shared" si="48"/>
        <v>833.75</v>
      </c>
      <c r="Z209" s="103">
        <v>27</v>
      </c>
      <c r="AA209" s="103">
        <v>2535</v>
      </c>
      <c r="AB209" s="59">
        <f t="shared" si="49"/>
        <v>633.75</v>
      </c>
      <c r="AC209" s="58">
        <v>24</v>
      </c>
      <c r="AD209" s="103">
        <v>1805</v>
      </c>
      <c r="AE209" s="59">
        <f t="shared" si="50"/>
        <v>451.25</v>
      </c>
      <c r="AF209" s="103">
        <v>27</v>
      </c>
      <c r="AG209" s="103">
        <v>3285</v>
      </c>
      <c r="AH209" s="220">
        <f t="shared" si="51"/>
        <v>821.25</v>
      </c>
      <c r="AI209" s="103">
        <v>26</v>
      </c>
      <c r="AJ209" s="103">
        <v>2715</v>
      </c>
      <c r="AK209" s="220">
        <f t="shared" si="52"/>
        <v>678.75</v>
      </c>
      <c r="AL209" s="103">
        <v>26</v>
      </c>
      <c r="AM209" s="103">
        <v>2600</v>
      </c>
      <c r="AN209" s="220">
        <f t="shared" si="53"/>
        <v>650</v>
      </c>
      <c r="AO209" s="275">
        <v>24</v>
      </c>
      <c r="AP209" s="275">
        <v>2945</v>
      </c>
      <c r="AQ209" s="220">
        <f t="shared" si="54"/>
        <v>736.25</v>
      </c>
      <c r="AR209" s="226">
        <v>32</v>
      </c>
      <c r="AS209" s="226">
        <v>3545</v>
      </c>
      <c r="AT209" s="220">
        <f t="shared" si="55"/>
        <v>886.25</v>
      </c>
    </row>
    <row r="210" spans="1:46">
      <c r="A210" s="134"/>
      <c r="B210" s="42" t="s">
        <v>700</v>
      </c>
      <c r="C210" s="342" t="s">
        <v>3198</v>
      </c>
      <c r="D210" s="462" t="s">
        <v>16</v>
      </c>
      <c r="E210" s="43"/>
      <c r="F210" s="43"/>
      <c r="G210" s="59">
        <f t="shared" si="42"/>
        <v>0</v>
      </c>
      <c r="H210" s="46"/>
      <c r="I210" s="46"/>
      <c r="J210" s="59">
        <f t="shared" si="43"/>
        <v>0</v>
      </c>
      <c r="K210" s="46">
        <v>0</v>
      </c>
      <c r="L210" s="43">
        <v>0</v>
      </c>
      <c r="M210" s="59">
        <f t="shared" si="44"/>
        <v>0</v>
      </c>
      <c r="N210" s="43"/>
      <c r="O210" s="43">
        <v>100</v>
      </c>
      <c r="P210" s="59">
        <f t="shared" si="45"/>
        <v>25</v>
      </c>
      <c r="Q210" s="58">
        <v>2</v>
      </c>
      <c r="R210" s="58">
        <v>105</v>
      </c>
      <c r="S210" s="59">
        <f t="shared" si="46"/>
        <v>26.25</v>
      </c>
      <c r="T210" s="58">
        <v>8</v>
      </c>
      <c r="U210" s="103">
        <v>610</v>
      </c>
      <c r="V210" s="59">
        <f t="shared" si="47"/>
        <v>152.5</v>
      </c>
      <c r="W210" s="103">
        <v>14</v>
      </c>
      <c r="X210" s="103">
        <v>2630</v>
      </c>
      <c r="Y210" s="59">
        <f t="shared" si="48"/>
        <v>657.5</v>
      </c>
      <c r="Z210" s="103">
        <v>32</v>
      </c>
      <c r="AA210" s="103">
        <v>3705</v>
      </c>
      <c r="AB210" s="59">
        <f t="shared" si="49"/>
        <v>926.25</v>
      </c>
      <c r="AC210" s="58">
        <v>62</v>
      </c>
      <c r="AD210" s="103">
        <v>4200</v>
      </c>
      <c r="AE210" s="59">
        <f t="shared" si="50"/>
        <v>1050</v>
      </c>
      <c r="AF210" s="103">
        <v>112</v>
      </c>
      <c r="AG210" s="103">
        <v>8220</v>
      </c>
      <c r="AH210" s="220">
        <f t="shared" si="51"/>
        <v>2055</v>
      </c>
      <c r="AI210" s="103">
        <v>138</v>
      </c>
      <c r="AJ210" s="103">
        <v>8210</v>
      </c>
      <c r="AK210" s="220">
        <f t="shared" si="52"/>
        <v>2052.5</v>
      </c>
      <c r="AL210" s="103">
        <v>121</v>
      </c>
      <c r="AM210" s="103">
        <v>7505</v>
      </c>
      <c r="AN210" s="220">
        <f t="shared" si="53"/>
        <v>1876.25</v>
      </c>
      <c r="AO210" s="275">
        <v>137</v>
      </c>
      <c r="AP210" s="275">
        <v>8470</v>
      </c>
      <c r="AQ210" s="220">
        <f t="shared" si="54"/>
        <v>2117.5</v>
      </c>
      <c r="AR210" s="226">
        <v>87</v>
      </c>
      <c r="AS210" s="226">
        <v>7445</v>
      </c>
      <c r="AT210" s="220">
        <f t="shared" si="55"/>
        <v>1861.25</v>
      </c>
    </row>
    <row r="211" spans="1:46">
      <c r="A211" s="134"/>
      <c r="B211" s="42" t="s">
        <v>702</v>
      </c>
      <c r="C211" s="342" t="s">
        <v>703</v>
      </c>
      <c r="D211" s="462" t="s">
        <v>148</v>
      </c>
      <c r="E211" s="43"/>
      <c r="F211" s="43"/>
      <c r="G211" s="59">
        <f t="shared" si="42"/>
        <v>0</v>
      </c>
      <c r="H211" s="46"/>
      <c r="I211" s="46"/>
      <c r="J211" s="59">
        <f t="shared" si="43"/>
        <v>0</v>
      </c>
      <c r="K211" s="46">
        <v>0</v>
      </c>
      <c r="L211" s="43">
        <v>0</v>
      </c>
      <c r="M211" s="59">
        <f t="shared" si="44"/>
        <v>0</v>
      </c>
      <c r="N211" s="43"/>
      <c r="O211" s="43">
        <v>1485</v>
      </c>
      <c r="P211" s="59">
        <f t="shared" si="45"/>
        <v>371.25</v>
      </c>
      <c r="Q211" s="58">
        <v>0</v>
      </c>
      <c r="R211" s="58">
        <v>0</v>
      </c>
      <c r="S211" s="59">
        <f t="shared" si="46"/>
        <v>0</v>
      </c>
      <c r="T211" s="58">
        <v>5</v>
      </c>
      <c r="U211" s="103">
        <v>795</v>
      </c>
      <c r="V211" s="59">
        <f t="shared" si="47"/>
        <v>198.75</v>
      </c>
      <c r="W211" s="103">
        <v>2</v>
      </c>
      <c r="X211" s="103">
        <v>310</v>
      </c>
      <c r="Y211" s="59">
        <f t="shared" si="48"/>
        <v>77.5</v>
      </c>
      <c r="Z211" s="103">
        <v>7</v>
      </c>
      <c r="AA211" s="103">
        <v>725</v>
      </c>
      <c r="AB211" s="59">
        <f t="shared" si="49"/>
        <v>181.25</v>
      </c>
      <c r="AC211" s="58">
        <v>11</v>
      </c>
      <c r="AD211" s="103">
        <v>1340</v>
      </c>
      <c r="AE211" s="59">
        <f t="shared" si="50"/>
        <v>335</v>
      </c>
      <c r="AF211" s="103">
        <v>14</v>
      </c>
      <c r="AG211" s="103">
        <v>1400</v>
      </c>
      <c r="AH211" s="220">
        <f t="shared" si="51"/>
        <v>350</v>
      </c>
      <c r="AI211" s="103">
        <v>18</v>
      </c>
      <c r="AJ211" s="103">
        <v>1845</v>
      </c>
      <c r="AK211" s="220">
        <f t="shared" si="52"/>
        <v>461.25</v>
      </c>
      <c r="AL211" s="103">
        <v>33</v>
      </c>
      <c r="AM211" s="103">
        <v>2325</v>
      </c>
      <c r="AN211" s="220">
        <f t="shared" si="53"/>
        <v>581.25</v>
      </c>
      <c r="AO211" s="275">
        <v>30</v>
      </c>
      <c r="AP211" s="275">
        <v>3115</v>
      </c>
      <c r="AQ211" s="220">
        <f t="shared" si="54"/>
        <v>778.75</v>
      </c>
      <c r="AR211" s="226">
        <v>0</v>
      </c>
      <c r="AS211" s="226">
        <v>0</v>
      </c>
      <c r="AT211" s="220">
        <f t="shared" si="55"/>
        <v>0</v>
      </c>
    </row>
    <row r="212" spans="1:46">
      <c r="A212" s="134"/>
      <c r="B212" s="42" t="s">
        <v>704</v>
      </c>
      <c r="C212" s="342" t="s">
        <v>3199</v>
      </c>
      <c r="D212" s="462" t="s">
        <v>16</v>
      </c>
      <c r="E212" s="43"/>
      <c r="F212" s="43"/>
      <c r="G212" s="59">
        <f t="shared" si="42"/>
        <v>0</v>
      </c>
      <c r="H212" s="46"/>
      <c r="I212" s="46"/>
      <c r="J212" s="59">
        <f t="shared" si="43"/>
        <v>0</v>
      </c>
      <c r="K212" s="46">
        <v>0</v>
      </c>
      <c r="L212" s="43">
        <v>0</v>
      </c>
      <c r="M212" s="59">
        <f t="shared" si="44"/>
        <v>0</v>
      </c>
      <c r="N212" s="43"/>
      <c r="O212" s="43"/>
      <c r="P212" s="59">
        <f t="shared" si="45"/>
        <v>0</v>
      </c>
      <c r="Q212" s="58">
        <v>23</v>
      </c>
      <c r="R212" s="58">
        <v>2610</v>
      </c>
      <c r="S212" s="59">
        <f t="shared" si="46"/>
        <v>652.5</v>
      </c>
      <c r="T212" s="58">
        <v>20</v>
      </c>
      <c r="U212" s="103">
        <v>2785</v>
      </c>
      <c r="V212" s="59">
        <f t="shared" si="47"/>
        <v>696.25</v>
      </c>
      <c r="W212" s="103">
        <v>12</v>
      </c>
      <c r="X212" s="103">
        <v>4520</v>
      </c>
      <c r="Y212" s="59">
        <f t="shared" si="48"/>
        <v>1130</v>
      </c>
      <c r="Z212" s="103">
        <v>142</v>
      </c>
      <c r="AA212" s="103">
        <v>14060</v>
      </c>
      <c r="AB212" s="59">
        <f t="shared" si="49"/>
        <v>3515</v>
      </c>
      <c r="AC212" s="58">
        <v>171</v>
      </c>
      <c r="AD212" s="103">
        <v>17985</v>
      </c>
      <c r="AE212" s="59">
        <f t="shared" si="50"/>
        <v>4496.25</v>
      </c>
      <c r="AF212" s="103">
        <v>190</v>
      </c>
      <c r="AG212" s="103">
        <v>21660</v>
      </c>
      <c r="AH212" s="220">
        <f t="shared" si="51"/>
        <v>5415</v>
      </c>
      <c r="AI212" s="103">
        <v>182</v>
      </c>
      <c r="AJ212" s="103">
        <v>18995</v>
      </c>
      <c r="AK212" s="220">
        <f t="shared" si="52"/>
        <v>4748.75</v>
      </c>
      <c r="AL212" s="103">
        <v>206</v>
      </c>
      <c r="AM212" s="103">
        <v>18675</v>
      </c>
      <c r="AN212" s="220">
        <f t="shared" si="53"/>
        <v>4668.75</v>
      </c>
      <c r="AO212" s="275">
        <v>188</v>
      </c>
      <c r="AP212" s="275">
        <v>19540</v>
      </c>
      <c r="AQ212" s="220">
        <f t="shared" si="54"/>
        <v>4885</v>
      </c>
      <c r="AR212" s="226">
        <v>188</v>
      </c>
      <c r="AS212" s="226">
        <v>18840</v>
      </c>
      <c r="AT212" s="220">
        <f t="shared" si="55"/>
        <v>4710</v>
      </c>
    </row>
    <row r="213" spans="1:46">
      <c r="A213" s="134"/>
      <c r="B213" s="42" t="s">
        <v>706</v>
      </c>
      <c r="C213" s="342" t="s">
        <v>707</v>
      </c>
      <c r="D213" s="462" t="s">
        <v>5</v>
      </c>
      <c r="E213" s="43"/>
      <c r="F213" s="43"/>
      <c r="G213" s="59">
        <f t="shared" si="42"/>
        <v>0</v>
      </c>
      <c r="H213" s="46"/>
      <c r="I213" s="46"/>
      <c r="J213" s="59">
        <f t="shared" si="43"/>
        <v>0</v>
      </c>
      <c r="K213" s="46">
        <v>0</v>
      </c>
      <c r="L213" s="43">
        <v>0</v>
      </c>
      <c r="M213" s="59">
        <f t="shared" si="44"/>
        <v>0</v>
      </c>
      <c r="N213" s="43"/>
      <c r="O213" s="43">
        <v>120</v>
      </c>
      <c r="P213" s="59">
        <f t="shared" si="45"/>
        <v>30</v>
      </c>
      <c r="Q213" s="58">
        <v>24</v>
      </c>
      <c r="R213" s="58">
        <v>2405</v>
      </c>
      <c r="S213" s="59">
        <f t="shared" si="46"/>
        <v>601.25</v>
      </c>
      <c r="T213" s="58">
        <v>53</v>
      </c>
      <c r="U213" s="103">
        <v>6360</v>
      </c>
      <c r="V213" s="59">
        <f t="shared" si="47"/>
        <v>1590</v>
      </c>
      <c r="W213" s="103">
        <v>70</v>
      </c>
      <c r="X213" s="103">
        <v>8500</v>
      </c>
      <c r="Y213" s="59">
        <f t="shared" si="48"/>
        <v>2125</v>
      </c>
      <c r="Z213" s="103">
        <v>96</v>
      </c>
      <c r="AA213" s="103">
        <v>10705</v>
      </c>
      <c r="AB213" s="59">
        <f t="shared" si="49"/>
        <v>2676.25</v>
      </c>
      <c r="AC213" s="58">
        <v>83</v>
      </c>
      <c r="AD213" s="103">
        <v>8630</v>
      </c>
      <c r="AE213" s="59">
        <f t="shared" si="50"/>
        <v>2157.5</v>
      </c>
      <c r="AF213" s="103">
        <v>98</v>
      </c>
      <c r="AG213" s="103">
        <v>9630</v>
      </c>
      <c r="AH213" s="220">
        <f t="shared" si="51"/>
        <v>2407.5</v>
      </c>
      <c r="AI213" s="103">
        <v>112</v>
      </c>
      <c r="AJ213" s="103">
        <v>12405</v>
      </c>
      <c r="AK213" s="220">
        <f t="shared" si="52"/>
        <v>3101.25</v>
      </c>
      <c r="AL213" s="103">
        <v>104</v>
      </c>
      <c r="AM213" s="103">
        <v>9345</v>
      </c>
      <c r="AN213" s="220">
        <f t="shared" si="53"/>
        <v>2336.25</v>
      </c>
      <c r="AO213" s="275">
        <v>102</v>
      </c>
      <c r="AP213" s="275">
        <v>8560</v>
      </c>
      <c r="AQ213" s="220">
        <f t="shared" si="54"/>
        <v>2140</v>
      </c>
      <c r="AR213" s="226">
        <v>91</v>
      </c>
      <c r="AS213" s="226">
        <v>9820</v>
      </c>
      <c r="AT213" s="220">
        <f t="shared" si="55"/>
        <v>2455</v>
      </c>
    </row>
    <row r="214" spans="1:46">
      <c r="A214" s="134"/>
      <c r="B214" s="42" t="s">
        <v>708</v>
      </c>
      <c r="C214" s="342" t="s">
        <v>709</v>
      </c>
      <c r="D214" s="462" t="s">
        <v>16</v>
      </c>
      <c r="E214" s="43"/>
      <c r="F214" s="43"/>
      <c r="G214" s="59">
        <f t="shared" si="42"/>
        <v>0</v>
      </c>
      <c r="H214" s="46"/>
      <c r="I214" s="46"/>
      <c r="J214" s="59">
        <f t="shared" si="43"/>
        <v>0</v>
      </c>
      <c r="K214" s="46">
        <v>0</v>
      </c>
      <c r="L214" s="43">
        <v>0</v>
      </c>
      <c r="M214" s="59">
        <f t="shared" si="44"/>
        <v>0</v>
      </c>
      <c r="N214" s="43"/>
      <c r="O214" s="43">
        <v>120</v>
      </c>
      <c r="P214" s="59">
        <f t="shared" si="45"/>
        <v>30</v>
      </c>
      <c r="Q214" s="58">
        <v>1</v>
      </c>
      <c r="R214" s="58">
        <v>80</v>
      </c>
      <c r="S214" s="59">
        <f t="shared" si="46"/>
        <v>20</v>
      </c>
      <c r="T214" s="58">
        <v>0</v>
      </c>
      <c r="U214" s="103">
        <v>0</v>
      </c>
      <c r="V214" s="59">
        <f t="shared" si="47"/>
        <v>0</v>
      </c>
      <c r="W214" s="103">
        <v>2</v>
      </c>
      <c r="X214" s="103">
        <v>105</v>
      </c>
      <c r="Y214" s="59">
        <f t="shared" si="48"/>
        <v>26.25</v>
      </c>
      <c r="Z214" s="103">
        <v>4</v>
      </c>
      <c r="AA214" s="103">
        <v>320</v>
      </c>
      <c r="AB214" s="59">
        <f t="shared" si="49"/>
        <v>80</v>
      </c>
      <c r="AC214" s="58">
        <v>0</v>
      </c>
      <c r="AD214" s="103">
        <v>0</v>
      </c>
      <c r="AE214" s="59">
        <f t="shared" si="50"/>
        <v>0</v>
      </c>
      <c r="AF214" s="103">
        <v>2</v>
      </c>
      <c r="AG214" s="103">
        <v>160</v>
      </c>
      <c r="AH214" s="220">
        <f t="shared" si="51"/>
        <v>40</v>
      </c>
      <c r="AI214" s="103">
        <v>2</v>
      </c>
      <c r="AJ214" s="103">
        <v>190</v>
      </c>
      <c r="AK214" s="220">
        <f t="shared" si="52"/>
        <v>47.5</v>
      </c>
      <c r="AL214" s="103">
        <v>10</v>
      </c>
      <c r="AM214" s="103">
        <v>1040</v>
      </c>
      <c r="AN214" s="220">
        <f t="shared" si="53"/>
        <v>260</v>
      </c>
      <c r="AO214" s="275">
        <v>23</v>
      </c>
      <c r="AP214" s="275">
        <v>3675</v>
      </c>
      <c r="AQ214" s="220">
        <f t="shared" si="54"/>
        <v>918.75</v>
      </c>
      <c r="AR214" s="226">
        <v>13</v>
      </c>
      <c r="AS214" s="226">
        <v>1255</v>
      </c>
      <c r="AT214" s="220">
        <f t="shared" si="55"/>
        <v>313.75</v>
      </c>
    </row>
    <row r="215" spans="1:46">
      <c r="A215" s="134"/>
      <c r="B215" s="42" t="s">
        <v>710</v>
      </c>
      <c r="C215" s="342" t="s">
        <v>711</v>
      </c>
      <c r="D215" s="462" t="s">
        <v>5</v>
      </c>
      <c r="E215" s="43"/>
      <c r="F215" s="43"/>
      <c r="G215" s="59">
        <f t="shared" si="42"/>
        <v>0</v>
      </c>
      <c r="H215" s="46"/>
      <c r="I215" s="46"/>
      <c r="J215" s="59">
        <f t="shared" si="43"/>
        <v>0</v>
      </c>
      <c r="K215" s="46">
        <v>0</v>
      </c>
      <c r="L215" s="43">
        <v>0</v>
      </c>
      <c r="M215" s="59">
        <f t="shared" si="44"/>
        <v>0</v>
      </c>
      <c r="N215" s="43"/>
      <c r="O215" s="43"/>
      <c r="P215" s="59">
        <f t="shared" si="45"/>
        <v>0</v>
      </c>
      <c r="Q215" s="58">
        <v>6</v>
      </c>
      <c r="R215" s="58">
        <v>470</v>
      </c>
      <c r="S215" s="59">
        <f t="shared" si="46"/>
        <v>117.5</v>
      </c>
      <c r="T215" s="58">
        <v>7</v>
      </c>
      <c r="U215" s="103">
        <v>1015</v>
      </c>
      <c r="V215" s="59">
        <f t="shared" si="47"/>
        <v>253.75</v>
      </c>
      <c r="W215" s="103">
        <v>1</v>
      </c>
      <c r="X215" s="103">
        <v>490</v>
      </c>
      <c r="Y215" s="59">
        <f t="shared" si="48"/>
        <v>122.5</v>
      </c>
      <c r="Z215" s="103">
        <v>7</v>
      </c>
      <c r="AA215" s="103">
        <v>740</v>
      </c>
      <c r="AB215" s="59">
        <f t="shared" si="49"/>
        <v>185</v>
      </c>
      <c r="AC215" s="58">
        <v>43</v>
      </c>
      <c r="AD215" s="103">
        <v>3160</v>
      </c>
      <c r="AE215" s="59">
        <f t="shared" si="50"/>
        <v>790</v>
      </c>
      <c r="AF215" s="103">
        <v>27</v>
      </c>
      <c r="AG215" s="103">
        <v>2440</v>
      </c>
      <c r="AH215" s="220">
        <f t="shared" si="51"/>
        <v>610</v>
      </c>
      <c r="AI215" s="103">
        <v>27</v>
      </c>
      <c r="AJ215" s="103">
        <v>2325</v>
      </c>
      <c r="AK215" s="220">
        <f t="shared" si="52"/>
        <v>581.25</v>
      </c>
      <c r="AL215" s="103">
        <v>25</v>
      </c>
      <c r="AM215" s="103">
        <v>1960</v>
      </c>
      <c r="AN215" s="220">
        <f t="shared" si="53"/>
        <v>490</v>
      </c>
      <c r="AO215" s="275">
        <v>35</v>
      </c>
      <c r="AP215" s="275">
        <v>2975</v>
      </c>
      <c r="AQ215" s="220">
        <f t="shared" si="54"/>
        <v>743.75</v>
      </c>
      <c r="AR215" s="226">
        <v>29</v>
      </c>
      <c r="AS215" s="226">
        <v>2175</v>
      </c>
      <c r="AT215" s="220">
        <f t="shared" si="55"/>
        <v>543.75</v>
      </c>
    </row>
    <row r="216" spans="1:46">
      <c r="A216" s="134"/>
      <c r="B216" s="42" t="s">
        <v>712</v>
      </c>
      <c r="C216" s="342" t="s">
        <v>713</v>
      </c>
      <c r="D216" s="462" t="s">
        <v>5</v>
      </c>
      <c r="E216" s="43"/>
      <c r="F216" s="43"/>
      <c r="G216" s="59">
        <f t="shared" si="42"/>
        <v>0</v>
      </c>
      <c r="H216" s="46"/>
      <c r="I216" s="46"/>
      <c r="J216" s="59">
        <f t="shared" si="43"/>
        <v>0</v>
      </c>
      <c r="K216" s="46">
        <v>0</v>
      </c>
      <c r="L216" s="43">
        <v>0</v>
      </c>
      <c r="M216" s="59">
        <f t="shared" si="44"/>
        <v>0</v>
      </c>
      <c r="N216" s="43"/>
      <c r="O216" s="43">
        <v>45</v>
      </c>
      <c r="P216" s="59">
        <f t="shared" si="45"/>
        <v>11.25</v>
      </c>
      <c r="Q216" s="58">
        <v>2</v>
      </c>
      <c r="R216" s="58">
        <v>120</v>
      </c>
      <c r="S216" s="59">
        <f t="shared" si="46"/>
        <v>30</v>
      </c>
      <c r="T216" s="58">
        <v>0</v>
      </c>
      <c r="U216" s="103">
        <v>0</v>
      </c>
      <c r="V216" s="59">
        <f t="shared" si="47"/>
        <v>0</v>
      </c>
      <c r="W216" s="103">
        <v>6</v>
      </c>
      <c r="X216" s="103">
        <v>770</v>
      </c>
      <c r="Y216" s="59">
        <f t="shared" si="48"/>
        <v>192.5</v>
      </c>
      <c r="Z216" s="103">
        <v>12</v>
      </c>
      <c r="AA216" s="103">
        <v>1065</v>
      </c>
      <c r="AB216" s="59">
        <f t="shared" si="49"/>
        <v>266.25</v>
      </c>
      <c r="AC216" s="58">
        <v>9</v>
      </c>
      <c r="AD216" s="103">
        <v>530</v>
      </c>
      <c r="AE216" s="59">
        <f t="shared" si="50"/>
        <v>132.5</v>
      </c>
      <c r="AF216" s="103">
        <v>17</v>
      </c>
      <c r="AG216" s="103">
        <v>1890</v>
      </c>
      <c r="AH216" s="220">
        <f t="shared" si="51"/>
        <v>472.5</v>
      </c>
      <c r="AI216" s="103">
        <v>28</v>
      </c>
      <c r="AJ216" s="103">
        <v>2895</v>
      </c>
      <c r="AK216" s="220">
        <f t="shared" si="52"/>
        <v>723.75</v>
      </c>
      <c r="AL216" s="103">
        <v>22</v>
      </c>
      <c r="AM216" s="103">
        <v>2130</v>
      </c>
      <c r="AN216" s="220">
        <f t="shared" si="53"/>
        <v>532.5</v>
      </c>
      <c r="AO216" s="275">
        <v>18</v>
      </c>
      <c r="AP216" s="275">
        <v>2045</v>
      </c>
      <c r="AQ216" s="220">
        <f t="shared" si="54"/>
        <v>511.25</v>
      </c>
      <c r="AR216" s="226">
        <v>11</v>
      </c>
      <c r="AS216" s="226">
        <v>950</v>
      </c>
      <c r="AT216" s="220">
        <f t="shared" si="55"/>
        <v>237.5</v>
      </c>
    </row>
    <row r="217" spans="1:46">
      <c r="A217" s="134"/>
      <c r="B217" s="42" t="s">
        <v>714</v>
      </c>
      <c r="C217" s="342" t="s">
        <v>715</v>
      </c>
      <c r="D217" s="462" t="s">
        <v>58</v>
      </c>
      <c r="E217" s="43"/>
      <c r="F217" s="43"/>
      <c r="G217" s="59">
        <f t="shared" si="42"/>
        <v>0</v>
      </c>
      <c r="H217" s="46"/>
      <c r="I217" s="46"/>
      <c r="J217" s="59">
        <f t="shared" si="43"/>
        <v>0</v>
      </c>
      <c r="K217" s="46">
        <v>0</v>
      </c>
      <c r="L217" s="43">
        <v>0</v>
      </c>
      <c r="M217" s="59">
        <f t="shared" si="44"/>
        <v>0</v>
      </c>
      <c r="N217" s="43"/>
      <c r="O217" s="43">
        <v>2605</v>
      </c>
      <c r="P217" s="59">
        <f t="shared" si="45"/>
        <v>651.25</v>
      </c>
      <c r="Q217" s="58">
        <v>118</v>
      </c>
      <c r="R217" s="58">
        <v>11870</v>
      </c>
      <c r="S217" s="59">
        <f t="shared" si="46"/>
        <v>2967.5</v>
      </c>
      <c r="T217" s="58">
        <v>76</v>
      </c>
      <c r="U217" s="103">
        <v>10155</v>
      </c>
      <c r="V217" s="59">
        <f t="shared" si="47"/>
        <v>2538.75</v>
      </c>
      <c r="W217" s="103">
        <v>31</v>
      </c>
      <c r="X217" s="103">
        <v>9505</v>
      </c>
      <c r="Y217" s="59">
        <f t="shared" si="48"/>
        <v>2376.25</v>
      </c>
      <c r="Z217" s="103">
        <v>71</v>
      </c>
      <c r="AA217" s="103">
        <v>8885</v>
      </c>
      <c r="AB217" s="59">
        <f t="shared" si="49"/>
        <v>2221.25</v>
      </c>
      <c r="AC217" s="58">
        <v>82</v>
      </c>
      <c r="AD217" s="103">
        <v>8510</v>
      </c>
      <c r="AE217" s="59">
        <f t="shared" si="50"/>
        <v>2127.5</v>
      </c>
      <c r="AF217" s="103">
        <v>87</v>
      </c>
      <c r="AG217" s="103">
        <v>9325</v>
      </c>
      <c r="AH217" s="220">
        <f t="shared" si="51"/>
        <v>2331.25</v>
      </c>
      <c r="AI217" s="103">
        <v>65</v>
      </c>
      <c r="AJ217" s="103">
        <v>7330</v>
      </c>
      <c r="AK217" s="220">
        <f t="shared" si="52"/>
        <v>1832.5</v>
      </c>
      <c r="AL217" s="103">
        <v>63</v>
      </c>
      <c r="AM217" s="103">
        <v>6685</v>
      </c>
      <c r="AN217" s="220">
        <f t="shared" si="53"/>
        <v>1671.25</v>
      </c>
      <c r="AO217" s="275">
        <v>91</v>
      </c>
      <c r="AP217" s="275">
        <v>9475</v>
      </c>
      <c r="AQ217" s="220">
        <f t="shared" si="54"/>
        <v>2368.75</v>
      </c>
      <c r="AR217" s="226">
        <v>81</v>
      </c>
      <c r="AS217" s="226">
        <v>8620</v>
      </c>
      <c r="AT217" s="220">
        <f t="shared" si="55"/>
        <v>2155</v>
      </c>
    </row>
    <row r="218" spans="1:46">
      <c r="A218" s="134"/>
      <c r="B218" s="42" t="s">
        <v>716</v>
      </c>
      <c r="C218" s="342" t="s">
        <v>3180</v>
      </c>
      <c r="D218" s="462" t="s">
        <v>5</v>
      </c>
      <c r="E218" s="43"/>
      <c r="F218" s="43"/>
      <c r="G218" s="59">
        <f t="shared" si="42"/>
        <v>0</v>
      </c>
      <c r="H218" s="46"/>
      <c r="I218" s="46"/>
      <c r="J218" s="59">
        <f t="shared" si="43"/>
        <v>0</v>
      </c>
      <c r="K218" s="46">
        <v>0</v>
      </c>
      <c r="L218" s="43">
        <v>0</v>
      </c>
      <c r="M218" s="59">
        <f t="shared" si="44"/>
        <v>0</v>
      </c>
      <c r="N218" s="43"/>
      <c r="O218" s="43"/>
      <c r="P218" s="59">
        <f t="shared" si="45"/>
        <v>0</v>
      </c>
      <c r="Q218" s="58">
        <v>3</v>
      </c>
      <c r="R218" s="58">
        <v>135</v>
      </c>
      <c r="S218" s="59">
        <f t="shared" si="46"/>
        <v>33.75</v>
      </c>
      <c r="T218" s="58">
        <v>4</v>
      </c>
      <c r="U218" s="103">
        <v>265</v>
      </c>
      <c r="V218" s="59">
        <f t="shared" si="47"/>
        <v>66.25</v>
      </c>
      <c r="W218" s="103">
        <v>12</v>
      </c>
      <c r="X218" s="103">
        <v>665</v>
      </c>
      <c r="Y218" s="59">
        <f t="shared" si="48"/>
        <v>166.25</v>
      </c>
      <c r="Z218" s="103">
        <v>12</v>
      </c>
      <c r="AA218" s="103">
        <v>865</v>
      </c>
      <c r="AB218" s="59">
        <f t="shared" si="49"/>
        <v>216.25</v>
      </c>
      <c r="AC218" s="58">
        <v>16</v>
      </c>
      <c r="AD218" s="103">
        <v>1330</v>
      </c>
      <c r="AE218" s="59">
        <f t="shared" si="50"/>
        <v>332.5</v>
      </c>
      <c r="AF218" s="103">
        <v>11</v>
      </c>
      <c r="AG218" s="103">
        <v>1055</v>
      </c>
      <c r="AH218" s="220">
        <f t="shared" si="51"/>
        <v>263.75</v>
      </c>
      <c r="AI218" s="103">
        <v>20</v>
      </c>
      <c r="AJ218" s="103">
        <v>2470</v>
      </c>
      <c r="AK218" s="220">
        <f t="shared" si="52"/>
        <v>617.5</v>
      </c>
      <c r="AL218" s="103">
        <v>7</v>
      </c>
      <c r="AM218" s="103">
        <v>660</v>
      </c>
      <c r="AN218" s="220">
        <f t="shared" si="53"/>
        <v>165</v>
      </c>
      <c r="AO218" s="275">
        <v>7</v>
      </c>
      <c r="AP218" s="275">
        <v>1000</v>
      </c>
      <c r="AQ218" s="220">
        <f t="shared" si="54"/>
        <v>250</v>
      </c>
      <c r="AR218" s="226">
        <v>0</v>
      </c>
      <c r="AS218" s="226">
        <v>0</v>
      </c>
      <c r="AT218" s="220">
        <f t="shared" si="55"/>
        <v>0</v>
      </c>
    </row>
    <row r="219" spans="1:46">
      <c r="A219" s="134"/>
      <c r="B219" s="42" t="s">
        <v>718</v>
      </c>
      <c r="C219" s="342" t="s">
        <v>719</v>
      </c>
      <c r="D219" s="462" t="s">
        <v>5</v>
      </c>
      <c r="E219" s="43"/>
      <c r="F219" s="43"/>
      <c r="G219" s="59">
        <f t="shared" si="42"/>
        <v>0</v>
      </c>
      <c r="H219" s="46"/>
      <c r="I219" s="46"/>
      <c r="J219" s="59">
        <f t="shared" si="43"/>
        <v>0</v>
      </c>
      <c r="K219" s="46">
        <v>0</v>
      </c>
      <c r="L219" s="43">
        <v>0</v>
      </c>
      <c r="M219" s="59">
        <f t="shared" si="44"/>
        <v>0</v>
      </c>
      <c r="N219" s="43"/>
      <c r="O219" s="43">
        <v>60</v>
      </c>
      <c r="P219" s="59">
        <f t="shared" si="45"/>
        <v>15</v>
      </c>
      <c r="Q219" s="58">
        <v>1</v>
      </c>
      <c r="R219" s="58">
        <v>150</v>
      </c>
      <c r="S219" s="59">
        <f t="shared" si="46"/>
        <v>37.5</v>
      </c>
      <c r="T219" s="58">
        <v>14</v>
      </c>
      <c r="U219" s="103">
        <v>1465</v>
      </c>
      <c r="V219" s="59">
        <f t="shared" si="47"/>
        <v>366.25</v>
      </c>
      <c r="W219" s="103">
        <v>18</v>
      </c>
      <c r="X219" s="103">
        <v>1265</v>
      </c>
      <c r="Y219" s="59">
        <f t="shared" si="48"/>
        <v>316.25</v>
      </c>
      <c r="Z219" s="103">
        <v>23</v>
      </c>
      <c r="AA219" s="103">
        <v>2265</v>
      </c>
      <c r="AB219" s="59">
        <f t="shared" si="49"/>
        <v>566.25</v>
      </c>
      <c r="AC219" s="58">
        <v>31</v>
      </c>
      <c r="AD219" s="103">
        <v>2690</v>
      </c>
      <c r="AE219" s="59">
        <f t="shared" si="50"/>
        <v>672.5</v>
      </c>
      <c r="AF219" s="103">
        <v>122</v>
      </c>
      <c r="AG219" s="103">
        <v>10085</v>
      </c>
      <c r="AH219" s="220">
        <f t="shared" si="51"/>
        <v>2521.25</v>
      </c>
      <c r="AI219" s="103">
        <v>205</v>
      </c>
      <c r="AJ219" s="103">
        <v>18610</v>
      </c>
      <c r="AK219" s="220">
        <f t="shared" si="52"/>
        <v>4652.5</v>
      </c>
      <c r="AL219" s="103">
        <v>162</v>
      </c>
      <c r="AM219" s="103">
        <v>14320</v>
      </c>
      <c r="AN219" s="220">
        <f t="shared" si="53"/>
        <v>3580</v>
      </c>
      <c r="AO219" s="275">
        <v>163</v>
      </c>
      <c r="AP219" s="275">
        <v>14620</v>
      </c>
      <c r="AQ219" s="220">
        <f t="shared" si="54"/>
        <v>3655</v>
      </c>
      <c r="AR219" s="226">
        <v>132</v>
      </c>
      <c r="AS219" s="226">
        <v>11090</v>
      </c>
      <c r="AT219" s="220">
        <f t="shared" si="55"/>
        <v>2772.5</v>
      </c>
    </row>
    <row r="220" spans="1:46">
      <c r="A220" s="134"/>
      <c r="B220" s="42" t="s">
        <v>720</v>
      </c>
      <c r="C220" s="342" t="s">
        <v>721</v>
      </c>
      <c r="D220" s="462" t="s">
        <v>29</v>
      </c>
      <c r="E220" s="43"/>
      <c r="F220" s="43"/>
      <c r="G220" s="59">
        <f t="shared" si="42"/>
        <v>0</v>
      </c>
      <c r="H220" s="46"/>
      <c r="I220" s="46"/>
      <c r="J220" s="59">
        <f t="shared" si="43"/>
        <v>0</v>
      </c>
      <c r="K220" s="46">
        <v>0</v>
      </c>
      <c r="L220" s="43">
        <v>0</v>
      </c>
      <c r="M220" s="59">
        <f t="shared" si="44"/>
        <v>0</v>
      </c>
      <c r="N220" s="43"/>
      <c r="O220" s="43">
        <v>2620</v>
      </c>
      <c r="P220" s="59">
        <f t="shared" si="45"/>
        <v>655</v>
      </c>
      <c r="Q220" s="58">
        <v>13</v>
      </c>
      <c r="R220" s="58">
        <v>1650</v>
      </c>
      <c r="S220" s="59">
        <f t="shared" si="46"/>
        <v>412.5</v>
      </c>
      <c r="T220" s="58">
        <v>31</v>
      </c>
      <c r="U220" s="103">
        <v>3715</v>
      </c>
      <c r="V220" s="59">
        <f t="shared" si="47"/>
        <v>928.75</v>
      </c>
      <c r="W220" s="103">
        <v>33</v>
      </c>
      <c r="X220" s="103">
        <v>3050</v>
      </c>
      <c r="Y220" s="59">
        <f t="shared" si="48"/>
        <v>762.5</v>
      </c>
      <c r="Z220" s="103">
        <v>51</v>
      </c>
      <c r="AA220" s="103">
        <v>4845</v>
      </c>
      <c r="AB220" s="59">
        <f t="shared" si="49"/>
        <v>1211.25</v>
      </c>
      <c r="AC220" s="58">
        <v>57</v>
      </c>
      <c r="AD220" s="103">
        <v>4995</v>
      </c>
      <c r="AE220" s="59">
        <f t="shared" si="50"/>
        <v>1248.75</v>
      </c>
      <c r="AF220" s="103">
        <v>63</v>
      </c>
      <c r="AG220" s="103">
        <v>5270</v>
      </c>
      <c r="AH220" s="220">
        <f t="shared" si="51"/>
        <v>1317.5</v>
      </c>
      <c r="AI220" s="103">
        <v>57</v>
      </c>
      <c r="AJ220" s="103">
        <v>4880</v>
      </c>
      <c r="AK220" s="220">
        <f t="shared" si="52"/>
        <v>1220</v>
      </c>
      <c r="AL220" s="103">
        <v>54</v>
      </c>
      <c r="AM220" s="103">
        <v>5365</v>
      </c>
      <c r="AN220" s="220">
        <f t="shared" si="53"/>
        <v>1341.25</v>
      </c>
      <c r="AO220" s="275">
        <v>55</v>
      </c>
      <c r="AP220" s="275">
        <v>5875</v>
      </c>
      <c r="AQ220" s="220">
        <f t="shared" si="54"/>
        <v>1468.75</v>
      </c>
      <c r="AR220" s="226">
        <v>43</v>
      </c>
      <c r="AS220" s="226">
        <v>5005</v>
      </c>
      <c r="AT220" s="220">
        <f t="shared" si="55"/>
        <v>1251.25</v>
      </c>
    </row>
    <row r="221" spans="1:46">
      <c r="A221" s="134"/>
      <c r="B221" s="42" t="s">
        <v>722</v>
      </c>
      <c r="C221" s="342" t="s">
        <v>723</v>
      </c>
      <c r="D221" s="462" t="s">
        <v>341</v>
      </c>
      <c r="E221" s="43"/>
      <c r="F221" s="43"/>
      <c r="G221" s="59">
        <f t="shared" si="42"/>
        <v>0</v>
      </c>
      <c r="H221" s="46"/>
      <c r="I221" s="46"/>
      <c r="J221" s="59">
        <f t="shared" si="43"/>
        <v>0</v>
      </c>
      <c r="K221" s="46">
        <v>0</v>
      </c>
      <c r="L221" s="43">
        <v>0</v>
      </c>
      <c r="M221" s="59">
        <f t="shared" si="44"/>
        <v>0</v>
      </c>
      <c r="N221" s="43"/>
      <c r="O221" s="43">
        <v>735</v>
      </c>
      <c r="P221" s="59">
        <f t="shared" si="45"/>
        <v>183.75</v>
      </c>
      <c r="Q221" s="58">
        <v>18</v>
      </c>
      <c r="R221" s="58">
        <v>1985</v>
      </c>
      <c r="S221" s="59">
        <f t="shared" si="46"/>
        <v>496.25</v>
      </c>
      <c r="T221" s="58">
        <v>25</v>
      </c>
      <c r="U221" s="103">
        <v>2485</v>
      </c>
      <c r="V221" s="59">
        <f t="shared" si="47"/>
        <v>621.25</v>
      </c>
      <c r="W221" s="103">
        <v>34</v>
      </c>
      <c r="X221" s="103">
        <v>3395</v>
      </c>
      <c r="Y221" s="59">
        <f t="shared" si="48"/>
        <v>848.75</v>
      </c>
      <c r="Z221" s="103">
        <v>52</v>
      </c>
      <c r="AA221" s="103">
        <v>5265</v>
      </c>
      <c r="AB221" s="59">
        <f t="shared" si="49"/>
        <v>1316.25</v>
      </c>
      <c r="AC221" s="58">
        <v>52</v>
      </c>
      <c r="AD221" s="103">
        <v>4455</v>
      </c>
      <c r="AE221" s="59">
        <f t="shared" si="50"/>
        <v>1113.75</v>
      </c>
      <c r="AF221" s="103">
        <v>73</v>
      </c>
      <c r="AG221" s="103">
        <v>6485</v>
      </c>
      <c r="AH221" s="220">
        <f t="shared" si="51"/>
        <v>1621.25</v>
      </c>
      <c r="AI221" s="103">
        <v>93</v>
      </c>
      <c r="AJ221" s="103">
        <v>9360</v>
      </c>
      <c r="AK221" s="220">
        <f t="shared" si="52"/>
        <v>2340</v>
      </c>
      <c r="AL221" s="103">
        <v>93</v>
      </c>
      <c r="AM221" s="103">
        <v>8350</v>
      </c>
      <c r="AN221" s="220">
        <f t="shared" si="53"/>
        <v>2087.5</v>
      </c>
      <c r="AO221" s="275">
        <v>92</v>
      </c>
      <c r="AP221" s="275">
        <v>8240</v>
      </c>
      <c r="AQ221" s="220">
        <f t="shared" si="54"/>
        <v>2060</v>
      </c>
      <c r="AR221" s="226">
        <v>69</v>
      </c>
      <c r="AS221" s="226">
        <v>5740</v>
      </c>
      <c r="AT221" s="220">
        <f t="shared" si="55"/>
        <v>1435</v>
      </c>
    </row>
    <row r="222" spans="1:46">
      <c r="A222" s="134"/>
      <c r="B222" s="42" t="s">
        <v>724</v>
      </c>
      <c r="C222" s="342" t="s">
        <v>3180</v>
      </c>
      <c r="D222" s="462" t="s">
        <v>5</v>
      </c>
      <c r="E222" s="43"/>
      <c r="F222" s="43"/>
      <c r="G222" s="59">
        <f t="shared" si="42"/>
        <v>0</v>
      </c>
      <c r="H222" s="46"/>
      <c r="I222" s="46"/>
      <c r="J222" s="59">
        <f t="shared" si="43"/>
        <v>0</v>
      </c>
      <c r="K222" s="46">
        <v>0</v>
      </c>
      <c r="L222" s="43">
        <v>0</v>
      </c>
      <c r="M222" s="59">
        <f t="shared" si="44"/>
        <v>0</v>
      </c>
      <c r="N222" s="43"/>
      <c r="O222" s="43"/>
      <c r="P222" s="59">
        <f t="shared" si="45"/>
        <v>0</v>
      </c>
      <c r="Q222" s="58">
        <v>4</v>
      </c>
      <c r="R222" s="58">
        <v>345</v>
      </c>
      <c r="S222" s="59">
        <f t="shared" si="46"/>
        <v>86.25</v>
      </c>
      <c r="T222" s="58">
        <v>8</v>
      </c>
      <c r="U222" s="103">
        <v>790</v>
      </c>
      <c r="V222" s="59">
        <f t="shared" si="47"/>
        <v>197.5</v>
      </c>
      <c r="W222" s="103">
        <v>17</v>
      </c>
      <c r="X222" s="103">
        <v>1505</v>
      </c>
      <c r="Y222" s="59">
        <f t="shared" si="48"/>
        <v>376.25</v>
      </c>
      <c r="Z222" s="103">
        <v>14</v>
      </c>
      <c r="AA222" s="103">
        <v>1235</v>
      </c>
      <c r="AB222" s="59">
        <f t="shared" si="49"/>
        <v>308.75</v>
      </c>
      <c r="AC222" s="58">
        <v>7</v>
      </c>
      <c r="AD222" s="103">
        <v>770</v>
      </c>
      <c r="AE222" s="59">
        <f t="shared" si="50"/>
        <v>192.5</v>
      </c>
      <c r="AF222" s="103">
        <v>6</v>
      </c>
      <c r="AG222" s="103">
        <v>550</v>
      </c>
      <c r="AH222" s="220">
        <f t="shared" si="51"/>
        <v>137.5</v>
      </c>
      <c r="AI222" s="103">
        <v>5</v>
      </c>
      <c r="AJ222" s="103">
        <v>660</v>
      </c>
      <c r="AK222" s="220">
        <f t="shared" si="52"/>
        <v>165</v>
      </c>
      <c r="AL222" s="103">
        <v>0</v>
      </c>
      <c r="AM222" s="103"/>
      <c r="AN222" s="220">
        <f t="shared" si="53"/>
        <v>0</v>
      </c>
      <c r="AO222" s="275">
        <v>0</v>
      </c>
      <c r="AP222" s="275">
        <v>0</v>
      </c>
      <c r="AQ222" s="220">
        <f t="shared" si="54"/>
        <v>0</v>
      </c>
      <c r="AR222" s="226">
        <v>0</v>
      </c>
      <c r="AS222" s="226">
        <v>0</v>
      </c>
      <c r="AT222" s="220">
        <f t="shared" si="55"/>
        <v>0</v>
      </c>
    </row>
    <row r="223" spans="1:46">
      <c r="A223" s="134"/>
      <c r="B223" s="42" t="s">
        <v>726</v>
      </c>
      <c r="C223" s="342" t="s">
        <v>3180</v>
      </c>
      <c r="D223" s="462" t="s">
        <v>5</v>
      </c>
      <c r="E223" s="43"/>
      <c r="F223" s="43"/>
      <c r="G223" s="59">
        <f t="shared" si="42"/>
        <v>0</v>
      </c>
      <c r="H223" s="46"/>
      <c r="I223" s="46"/>
      <c r="J223" s="59">
        <f t="shared" si="43"/>
        <v>0</v>
      </c>
      <c r="K223" s="46">
        <v>0</v>
      </c>
      <c r="L223" s="43">
        <v>0</v>
      </c>
      <c r="M223" s="59">
        <f t="shared" si="44"/>
        <v>0</v>
      </c>
      <c r="N223" s="43"/>
      <c r="O223" s="43"/>
      <c r="P223" s="59">
        <f t="shared" si="45"/>
        <v>0</v>
      </c>
      <c r="Q223" s="58">
        <v>16</v>
      </c>
      <c r="R223" s="58">
        <v>1745</v>
      </c>
      <c r="S223" s="59">
        <f t="shared" si="46"/>
        <v>436.25</v>
      </c>
      <c r="T223" s="58">
        <v>5</v>
      </c>
      <c r="U223" s="103">
        <v>490</v>
      </c>
      <c r="V223" s="59">
        <f t="shared" si="47"/>
        <v>122.5</v>
      </c>
      <c r="W223" s="103">
        <v>0</v>
      </c>
      <c r="X223" s="103">
        <v>0</v>
      </c>
      <c r="Y223" s="59">
        <f t="shared" si="48"/>
        <v>0</v>
      </c>
      <c r="Z223" s="103">
        <v>0</v>
      </c>
      <c r="AA223" s="103">
        <v>0</v>
      </c>
      <c r="AB223" s="59">
        <f t="shared" si="49"/>
        <v>0</v>
      </c>
      <c r="AC223" s="58">
        <v>0</v>
      </c>
      <c r="AD223" s="103">
        <v>0</v>
      </c>
      <c r="AE223" s="59">
        <f t="shared" si="50"/>
        <v>0</v>
      </c>
      <c r="AF223" s="103">
        <v>0</v>
      </c>
      <c r="AG223" s="103">
        <v>0</v>
      </c>
      <c r="AH223" s="220">
        <f t="shared" si="51"/>
        <v>0</v>
      </c>
      <c r="AI223" s="103">
        <v>0</v>
      </c>
      <c r="AJ223" s="103">
        <v>0</v>
      </c>
      <c r="AK223" s="220">
        <f t="shared" si="52"/>
        <v>0</v>
      </c>
      <c r="AL223" s="103">
        <v>0</v>
      </c>
      <c r="AM223" s="103"/>
      <c r="AN223" s="220">
        <f t="shared" si="53"/>
        <v>0</v>
      </c>
      <c r="AO223" s="275">
        <v>0</v>
      </c>
      <c r="AP223" s="275">
        <v>0</v>
      </c>
      <c r="AQ223" s="220">
        <f t="shared" si="54"/>
        <v>0</v>
      </c>
      <c r="AR223" s="226">
        <v>0</v>
      </c>
      <c r="AS223" s="226">
        <v>0</v>
      </c>
      <c r="AT223" s="220">
        <f t="shared" si="55"/>
        <v>0</v>
      </c>
    </row>
    <row r="224" spans="1:46">
      <c r="A224" s="134"/>
      <c r="B224" s="42" t="s">
        <v>728</v>
      </c>
      <c r="C224" s="342" t="s">
        <v>729</v>
      </c>
      <c r="D224" s="462" t="s">
        <v>23</v>
      </c>
      <c r="E224" s="43"/>
      <c r="F224" s="43"/>
      <c r="G224" s="59">
        <f t="shared" si="42"/>
        <v>0</v>
      </c>
      <c r="H224" s="46"/>
      <c r="I224" s="46"/>
      <c r="J224" s="59">
        <f t="shared" si="43"/>
        <v>0</v>
      </c>
      <c r="K224" s="46">
        <v>0</v>
      </c>
      <c r="L224" s="43">
        <v>0</v>
      </c>
      <c r="M224" s="59">
        <f t="shared" si="44"/>
        <v>0</v>
      </c>
      <c r="N224" s="43"/>
      <c r="O224" s="43">
        <v>1285</v>
      </c>
      <c r="P224" s="59">
        <f t="shared" si="45"/>
        <v>321.25</v>
      </c>
      <c r="Q224" s="58">
        <v>81</v>
      </c>
      <c r="R224" s="58">
        <v>6885</v>
      </c>
      <c r="S224" s="59">
        <f t="shared" si="46"/>
        <v>1721.25</v>
      </c>
      <c r="T224" s="58">
        <v>112</v>
      </c>
      <c r="U224" s="103">
        <v>17560</v>
      </c>
      <c r="V224" s="59">
        <f t="shared" si="47"/>
        <v>4390</v>
      </c>
      <c r="W224" s="103">
        <v>67</v>
      </c>
      <c r="X224" s="103">
        <v>20000</v>
      </c>
      <c r="Y224" s="59">
        <f t="shared" si="48"/>
        <v>5000</v>
      </c>
      <c r="Z224" s="103">
        <v>257</v>
      </c>
      <c r="AA224" s="103">
        <v>23725</v>
      </c>
      <c r="AB224" s="59">
        <f t="shared" si="49"/>
        <v>5931.25</v>
      </c>
      <c r="AC224" s="58">
        <v>213</v>
      </c>
      <c r="AD224" s="103">
        <v>22460</v>
      </c>
      <c r="AE224" s="59">
        <f t="shared" si="50"/>
        <v>5615</v>
      </c>
      <c r="AF224" s="103">
        <v>516</v>
      </c>
      <c r="AG224" s="103">
        <v>39125</v>
      </c>
      <c r="AH224" s="220">
        <f t="shared" si="51"/>
        <v>9781.25</v>
      </c>
      <c r="AI224" s="103">
        <v>1017</v>
      </c>
      <c r="AJ224" s="103">
        <v>69195</v>
      </c>
      <c r="AK224" s="220">
        <f t="shared" si="52"/>
        <v>17298.75</v>
      </c>
      <c r="AL224" s="103">
        <v>471</v>
      </c>
      <c r="AM224" s="103">
        <v>64440</v>
      </c>
      <c r="AN224" s="220">
        <f t="shared" si="53"/>
        <v>16110</v>
      </c>
      <c r="AO224" s="275">
        <v>444</v>
      </c>
      <c r="AP224" s="275">
        <v>54335</v>
      </c>
      <c r="AQ224" s="220">
        <f t="shared" si="54"/>
        <v>13583.75</v>
      </c>
      <c r="AR224" s="226">
        <v>300</v>
      </c>
      <c r="AS224" s="226">
        <v>30615</v>
      </c>
      <c r="AT224" s="220">
        <f t="shared" si="55"/>
        <v>7653.75</v>
      </c>
    </row>
    <row r="225" spans="1:46">
      <c r="A225" s="134"/>
      <c r="B225" s="42" t="s">
        <v>730</v>
      </c>
      <c r="C225" s="342" t="s">
        <v>731</v>
      </c>
      <c r="D225" s="462" t="s">
        <v>5</v>
      </c>
      <c r="E225" s="43"/>
      <c r="F225" s="43"/>
      <c r="G225" s="59">
        <f t="shared" si="42"/>
        <v>0</v>
      </c>
      <c r="H225" s="46"/>
      <c r="I225" s="46"/>
      <c r="J225" s="59">
        <f t="shared" si="43"/>
        <v>0</v>
      </c>
      <c r="K225" s="46">
        <v>0</v>
      </c>
      <c r="L225" s="43">
        <v>0</v>
      </c>
      <c r="M225" s="59">
        <f t="shared" si="44"/>
        <v>0</v>
      </c>
      <c r="N225" s="43"/>
      <c r="O225" s="43">
        <v>1475</v>
      </c>
      <c r="P225" s="59">
        <f t="shared" si="45"/>
        <v>368.75</v>
      </c>
      <c r="Q225" s="58">
        <v>61</v>
      </c>
      <c r="R225" s="58">
        <v>8285</v>
      </c>
      <c r="S225" s="59">
        <f t="shared" si="46"/>
        <v>2071.25</v>
      </c>
      <c r="T225" s="58">
        <v>85</v>
      </c>
      <c r="U225" s="103">
        <v>16140</v>
      </c>
      <c r="V225" s="59">
        <f t="shared" si="47"/>
        <v>4035</v>
      </c>
      <c r="W225" s="103">
        <v>183</v>
      </c>
      <c r="X225" s="103">
        <v>23980</v>
      </c>
      <c r="Y225" s="59">
        <f t="shared" si="48"/>
        <v>5995</v>
      </c>
      <c r="Z225" s="103">
        <v>238</v>
      </c>
      <c r="AA225" s="103">
        <v>33020</v>
      </c>
      <c r="AB225" s="59">
        <f t="shared" si="49"/>
        <v>8255</v>
      </c>
      <c r="AC225" s="58">
        <v>192</v>
      </c>
      <c r="AD225" s="103">
        <v>22930</v>
      </c>
      <c r="AE225" s="59">
        <f t="shared" si="50"/>
        <v>5732.5</v>
      </c>
      <c r="AF225" s="103">
        <v>249</v>
      </c>
      <c r="AG225" s="103">
        <v>26755</v>
      </c>
      <c r="AH225" s="220">
        <f t="shared" si="51"/>
        <v>6688.75</v>
      </c>
      <c r="AI225" s="103">
        <v>203</v>
      </c>
      <c r="AJ225" s="103">
        <v>23010</v>
      </c>
      <c r="AK225" s="220">
        <f t="shared" si="52"/>
        <v>5752.5</v>
      </c>
      <c r="AL225" s="103">
        <v>222</v>
      </c>
      <c r="AM225" s="103">
        <v>29250</v>
      </c>
      <c r="AN225" s="220">
        <f t="shared" si="53"/>
        <v>7312.5</v>
      </c>
      <c r="AO225" s="275">
        <v>186</v>
      </c>
      <c r="AP225" s="275">
        <v>22490</v>
      </c>
      <c r="AQ225" s="220">
        <f t="shared" si="54"/>
        <v>5622.5</v>
      </c>
      <c r="AR225" s="226">
        <v>206</v>
      </c>
      <c r="AS225" s="226">
        <v>23705</v>
      </c>
      <c r="AT225" s="220">
        <f t="shared" si="55"/>
        <v>5926.25</v>
      </c>
    </row>
    <row r="226" spans="1:46">
      <c r="A226" s="134"/>
      <c r="B226" s="42" t="s">
        <v>732</v>
      </c>
      <c r="C226" s="342" t="s">
        <v>733</v>
      </c>
      <c r="D226" s="462" t="s">
        <v>5</v>
      </c>
      <c r="E226" s="43"/>
      <c r="F226" s="43"/>
      <c r="G226" s="59">
        <f t="shared" si="42"/>
        <v>0</v>
      </c>
      <c r="H226" s="46"/>
      <c r="I226" s="46"/>
      <c r="J226" s="59">
        <f t="shared" si="43"/>
        <v>0</v>
      </c>
      <c r="K226" s="46">
        <v>0</v>
      </c>
      <c r="L226" s="43">
        <v>0</v>
      </c>
      <c r="M226" s="59">
        <f t="shared" si="44"/>
        <v>0</v>
      </c>
      <c r="N226" s="43"/>
      <c r="O226" s="43"/>
      <c r="P226" s="59">
        <f t="shared" si="45"/>
        <v>0</v>
      </c>
      <c r="Q226" s="58">
        <v>44</v>
      </c>
      <c r="R226" s="58">
        <v>4355</v>
      </c>
      <c r="S226" s="59">
        <f t="shared" si="46"/>
        <v>1088.75</v>
      </c>
      <c r="T226" s="58">
        <v>81</v>
      </c>
      <c r="U226" s="103">
        <v>9720</v>
      </c>
      <c r="V226" s="59">
        <f t="shared" si="47"/>
        <v>2430</v>
      </c>
      <c r="W226" s="103">
        <v>44</v>
      </c>
      <c r="X226" s="103">
        <v>16270</v>
      </c>
      <c r="Y226" s="59">
        <f t="shared" si="48"/>
        <v>4067.5</v>
      </c>
      <c r="Z226" s="103">
        <v>182</v>
      </c>
      <c r="AA226" s="103">
        <v>18600</v>
      </c>
      <c r="AB226" s="59">
        <f t="shared" si="49"/>
        <v>4650</v>
      </c>
      <c r="AC226" s="58">
        <v>184</v>
      </c>
      <c r="AD226" s="103">
        <v>17300</v>
      </c>
      <c r="AE226" s="59">
        <f t="shared" si="50"/>
        <v>4325</v>
      </c>
      <c r="AF226" s="103">
        <v>352</v>
      </c>
      <c r="AG226" s="103">
        <v>31450</v>
      </c>
      <c r="AH226" s="220">
        <f t="shared" si="51"/>
        <v>7862.5</v>
      </c>
      <c r="AI226" s="103">
        <v>244</v>
      </c>
      <c r="AJ226" s="103">
        <v>24660</v>
      </c>
      <c r="AK226" s="220">
        <f t="shared" si="52"/>
        <v>6165</v>
      </c>
      <c r="AL226" s="103">
        <v>222</v>
      </c>
      <c r="AM226" s="103">
        <v>22285</v>
      </c>
      <c r="AN226" s="220">
        <f t="shared" si="53"/>
        <v>5571.25</v>
      </c>
      <c r="AO226" s="275">
        <v>270</v>
      </c>
      <c r="AP226" s="275">
        <v>29465</v>
      </c>
      <c r="AQ226" s="220">
        <f t="shared" si="54"/>
        <v>7366.25</v>
      </c>
      <c r="AR226" s="226">
        <v>229</v>
      </c>
      <c r="AS226" s="226">
        <v>21625</v>
      </c>
      <c r="AT226" s="220">
        <f t="shared" si="55"/>
        <v>5406.25</v>
      </c>
    </row>
    <row r="227" spans="1:46">
      <c r="A227" s="134"/>
      <c r="B227" s="42" t="s">
        <v>734</v>
      </c>
      <c r="C227" s="342" t="s">
        <v>3180</v>
      </c>
      <c r="D227" s="462" t="s">
        <v>5</v>
      </c>
      <c r="E227" s="43"/>
      <c r="F227" s="43"/>
      <c r="G227" s="59">
        <f t="shared" si="42"/>
        <v>0</v>
      </c>
      <c r="H227" s="46"/>
      <c r="I227" s="46"/>
      <c r="J227" s="59">
        <f t="shared" si="43"/>
        <v>0</v>
      </c>
      <c r="K227" s="46">
        <v>0</v>
      </c>
      <c r="L227" s="43">
        <v>0</v>
      </c>
      <c r="M227" s="59">
        <f t="shared" si="44"/>
        <v>0</v>
      </c>
      <c r="N227" s="43"/>
      <c r="O227" s="43">
        <v>3710</v>
      </c>
      <c r="P227" s="59">
        <f t="shared" si="45"/>
        <v>927.5</v>
      </c>
      <c r="Q227" s="58">
        <v>57</v>
      </c>
      <c r="R227" s="58">
        <v>6620</v>
      </c>
      <c r="S227" s="59">
        <f t="shared" si="46"/>
        <v>1655</v>
      </c>
      <c r="T227" s="58">
        <v>24</v>
      </c>
      <c r="U227" s="103">
        <v>3220</v>
      </c>
      <c r="V227" s="59">
        <f t="shared" si="47"/>
        <v>805</v>
      </c>
      <c r="W227" s="103">
        <v>37</v>
      </c>
      <c r="X227" s="103">
        <v>3055</v>
      </c>
      <c r="Y227" s="59">
        <f t="shared" si="48"/>
        <v>763.75</v>
      </c>
      <c r="Z227" s="103">
        <v>26</v>
      </c>
      <c r="AA227" s="103">
        <v>2920</v>
      </c>
      <c r="AB227" s="59">
        <f t="shared" si="49"/>
        <v>730</v>
      </c>
      <c r="AC227" s="58">
        <v>0</v>
      </c>
      <c r="AD227" s="103">
        <v>0</v>
      </c>
      <c r="AE227" s="59">
        <f t="shared" si="50"/>
        <v>0</v>
      </c>
      <c r="AF227" s="103">
        <v>0</v>
      </c>
      <c r="AG227" s="103">
        <v>0</v>
      </c>
      <c r="AH227" s="220">
        <f t="shared" si="51"/>
        <v>0</v>
      </c>
      <c r="AI227" s="103">
        <v>0</v>
      </c>
      <c r="AJ227" s="103"/>
      <c r="AK227" s="220">
        <f t="shared" si="52"/>
        <v>0</v>
      </c>
      <c r="AL227" s="103">
        <v>0</v>
      </c>
      <c r="AM227" s="103">
        <v>0</v>
      </c>
      <c r="AN227" s="220">
        <f t="shared" si="53"/>
        <v>0</v>
      </c>
      <c r="AO227" s="275">
        <v>0</v>
      </c>
      <c r="AP227" s="275">
        <v>0</v>
      </c>
      <c r="AQ227" s="220">
        <f t="shared" si="54"/>
        <v>0</v>
      </c>
      <c r="AR227" s="226">
        <v>0</v>
      </c>
      <c r="AS227" s="226">
        <v>0</v>
      </c>
      <c r="AT227" s="220">
        <f t="shared" si="55"/>
        <v>0</v>
      </c>
    </row>
    <row r="228" spans="1:46">
      <c r="A228" s="134"/>
      <c r="B228" s="42" t="s">
        <v>736</v>
      </c>
      <c r="C228" s="342" t="s">
        <v>3180</v>
      </c>
      <c r="D228" s="462" t="s">
        <v>5</v>
      </c>
      <c r="E228" s="43"/>
      <c r="F228" s="43"/>
      <c r="G228" s="59">
        <f t="shared" si="42"/>
        <v>0</v>
      </c>
      <c r="H228" s="46"/>
      <c r="I228" s="46"/>
      <c r="J228" s="59">
        <f t="shared" si="43"/>
        <v>0</v>
      </c>
      <c r="K228" s="46">
        <v>0</v>
      </c>
      <c r="L228" s="43">
        <v>0</v>
      </c>
      <c r="M228" s="59">
        <f t="shared" si="44"/>
        <v>0</v>
      </c>
      <c r="N228" s="43"/>
      <c r="O228" s="43"/>
      <c r="P228" s="59">
        <f t="shared" si="45"/>
        <v>0</v>
      </c>
      <c r="Q228" s="58">
        <v>0</v>
      </c>
      <c r="R228" s="58">
        <v>0</v>
      </c>
      <c r="S228" s="59">
        <f t="shared" si="46"/>
        <v>0</v>
      </c>
      <c r="T228" s="58">
        <v>0</v>
      </c>
      <c r="U228" s="103">
        <v>0</v>
      </c>
      <c r="V228" s="59">
        <f t="shared" si="47"/>
        <v>0</v>
      </c>
      <c r="W228" s="103">
        <v>0</v>
      </c>
      <c r="X228" s="103">
        <v>0</v>
      </c>
      <c r="Y228" s="59">
        <f t="shared" si="48"/>
        <v>0</v>
      </c>
      <c r="Z228" s="103">
        <v>0</v>
      </c>
      <c r="AA228" s="103">
        <v>0</v>
      </c>
      <c r="AB228" s="59">
        <f t="shared" si="49"/>
        <v>0</v>
      </c>
      <c r="AC228" s="58">
        <v>0</v>
      </c>
      <c r="AD228" s="103">
        <v>0</v>
      </c>
      <c r="AE228" s="59">
        <f t="shared" si="50"/>
        <v>0</v>
      </c>
      <c r="AF228" s="103">
        <v>0</v>
      </c>
      <c r="AG228" s="103">
        <v>0</v>
      </c>
      <c r="AH228" s="220">
        <f t="shared" si="51"/>
        <v>0</v>
      </c>
      <c r="AI228" s="103">
        <v>0</v>
      </c>
      <c r="AJ228" s="103"/>
      <c r="AK228" s="220">
        <f t="shared" si="52"/>
        <v>0</v>
      </c>
      <c r="AL228" s="103">
        <v>0</v>
      </c>
      <c r="AM228" s="103">
        <v>0</v>
      </c>
      <c r="AN228" s="220">
        <f t="shared" si="53"/>
        <v>0</v>
      </c>
      <c r="AO228" s="275">
        <v>0</v>
      </c>
      <c r="AP228" s="275">
        <v>0</v>
      </c>
      <c r="AQ228" s="220">
        <f t="shared" si="54"/>
        <v>0</v>
      </c>
      <c r="AR228" s="226">
        <v>0</v>
      </c>
      <c r="AS228" s="226">
        <v>0</v>
      </c>
      <c r="AT228" s="220">
        <f t="shared" si="55"/>
        <v>0</v>
      </c>
    </row>
    <row r="229" spans="1:46">
      <c r="A229" s="134"/>
      <c r="B229" s="42" t="s">
        <v>738</v>
      </c>
      <c r="C229" s="342" t="s">
        <v>739</v>
      </c>
      <c r="D229" s="462" t="s">
        <v>23</v>
      </c>
      <c r="E229" s="43"/>
      <c r="F229" s="43"/>
      <c r="G229" s="59">
        <f t="shared" si="42"/>
        <v>0</v>
      </c>
      <c r="H229" s="46"/>
      <c r="I229" s="46"/>
      <c r="J229" s="59">
        <f t="shared" si="43"/>
        <v>0</v>
      </c>
      <c r="K229" s="46">
        <v>0</v>
      </c>
      <c r="L229" s="43">
        <v>0</v>
      </c>
      <c r="M229" s="59">
        <f t="shared" si="44"/>
        <v>0</v>
      </c>
      <c r="N229" s="43"/>
      <c r="O229" s="43">
        <v>785</v>
      </c>
      <c r="P229" s="59">
        <f t="shared" si="45"/>
        <v>196.25</v>
      </c>
      <c r="Q229" s="58">
        <v>21</v>
      </c>
      <c r="R229" s="58">
        <v>1415</v>
      </c>
      <c r="S229" s="59">
        <f t="shared" si="46"/>
        <v>353.75</v>
      </c>
      <c r="T229" s="58">
        <v>27</v>
      </c>
      <c r="U229" s="103">
        <v>2980</v>
      </c>
      <c r="V229" s="59">
        <f t="shared" si="47"/>
        <v>745</v>
      </c>
      <c r="W229" s="103">
        <v>23</v>
      </c>
      <c r="X229" s="103">
        <v>4950</v>
      </c>
      <c r="Y229" s="59">
        <f t="shared" si="48"/>
        <v>1237.5</v>
      </c>
      <c r="Z229" s="103">
        <v>102</v>
      </c>
      <c r="AA229" s="103">
        <v>9260</v>
      </c>
      <c r="AB229" s="59">
        <f t="shared" si="49"/>
        <v>2315</v>
      </c>
      <c r="AC229" s="58">
        <v>70</v>
      </c>
      <c r="AD229" s="103">
        <v>5605</v>
      </c>
      <c r="AE229" s="59">
        <f t="shared" si="50"/>
        <v>1401.25</v>
      </c>
      <c r="AF229" s="103">
        <v>120</v>
      </c>
      <c r="AG229" s="103">
        <v>8280</v>
      </c>
      <c r="AH229" s="220">
        <f t="shared" si="51"/>
        <v>2070</v>
      </c>
      <c r="AI229" s="103">
        <v>100</v>
      </c>
      <c r="AJ229" s="103">
        <v>8600</v>
      </c>
      <c r="AK229" s="220">
        <f t="shared" si="52"/>
        <v>2150</v>
      </c>
      <c r="AL229" s="103">
        <v>111</v>
      </c>
      <c r="AM229" s="103">
        <v>11090</v>
      </c>
      <c r="AN229" s="220">
        <f t="shared" si="53"/>
        <v>2772.5</v>
      </c>
      <c r="AO229" s="275">
        <v>225</v>
      </c>
      <c r="AP229" s="275">
        <v>18495</v>
      </c>
      <c r="AQ229" s="220">
        <f t="shared" si="54"/>
        <v>4623.75</v>
      </c>
      <c r="AR229" s="226">
        <v>126</v>
      </c>
      <c r="AS229" s="226">
        <v>12430</v>
      </c>
      <c r="AT229" s="220">
        <f t="shared" si="55"/>
        <v>3107.5</v>
      </c>
    </row>
    <row r="230" spans="1:46">
      <c r="A230" s="134"/>
      <c r="B230" s="42" t="s">
        <v>1046</v>
      </c>
      <c r="C230" s="342" t="s">
        <v>1047</v>
      </c>
      <c r="D230" s="462" t="s">
        <v>16</v>
      </c>
      <c r="E230" s="43"/>
      <c r="F230" s="43"/>
      <c r="G230" s="59">
        <f t="shared" si="42"/>
        <v>0</v>
      </c>
      <c r="H230" s="46"/>
      <c r="I230" s="46"/>
      <c r="J230" s="59">
        <f t="shared" si="43"/>
        <v>0</v>
      </c>
      <c r="K230" s="46"/>
      <c r="L230" s="43"/>
      <c r="M230" s="59">
        <f t="shared" si="44"/>
        <v>0</v>
      </c>
      <c r="N230" s="43"/>
      <c r="O230" s="43"/>
      <c r="P230" s="59">
        <f t="shared" si="45"/>
        <v>0</v>
      </c>
      <c r="Q230" s="58">
        <v>30</v>
      </c>
      <c r="R230" s="58">
        <v>3610</v>
      </c>
      <c r="S230" s="59">
        <f t="shared" si="46"/>
        <v>902.5</v>
      </c>
      <c r="T230" s="58">
        <v>56</v>
      </c>
      <c r="U230" s="103">
        <v>7695</v>
      </c>
      <c r="V230" s="59">
        <f t="shared" si="47"/>
        <v>1923.75</v>
      </c>
      <c r="W230" s="103">
        <v>25</v>
      </c>
      <c r="X230" s="103">
        <v>12510</v>
      </c>
      <c r="Y230" s="59">
        <f t="shared" si="48"/>
        <v>3127.5</v>
      </c>
      <c r="Z230" s="103">
        <v>138</v>
      </c>
      <c r="AA230" s="103">
        <v>15725</v>
      </c>
      <c r="AB230" s="59">
        <f t="shared" si="49"/>
        <v>3931.25</v>
      </c>
      <c r="AC230" s="58">
        <v>103</v>
      </c>
      <c r="AD230" s="103">
        <v>10110</v>
      </c>
      <c r="AE230" s="59">
        <f t="shared" si="50"/>
        <v>2527.5</v>
      </c>
      <c r="AF230" s="103">
        <v>195</v>
      </c>
      <c r="AG230" s="103">
        <v>19395</v>
      </c>
      <c r="AH230" s="220">
        <f t="shared" si="51"/>
        <v>4848.75</v>
      </c>
      <c r="AI230" s="103">
        <v>200</v>
      </c>
      <c r="AJ230" s="103">
        <v>19160</v>
      </c>
      <c r="AK230" s="220">
        <f t="shared" si="52"/>
        <v>4790</v>
      </c>
      <c r="AL230" s="103">
        <v>172</v>
      </c>
      <c r="AM230" s="103">
        <v>16670</v>
      </c>
      <c r="AN230" s="220">
        <f t="shared" si="53"/>
        <v>4167.5</v>
      </c>
      <c r="AO230" s="275">
        <v>224</v>
      </c>
      <c r="AP230" s="275">
        <v>22045</v>
      </c>
      <c r="AQ230" s="220">
        <f t="shared" si="54"/>
        <v>5511.25</v>
      </c>
      <c r="AR230" s="226">
        <v>238</v>
      </c>
      <c r="AS230" s="226">
        <v>21340</v>
      </c>
      <c r="AT230" s="220">
        <f t="shared" si="55"/>
        <v>5335</v>
      </c>
    </row>
    <row r="231" spans="1:46">
      <c r="A231" s="134"/>
      <c r="B231" s="42" t="s">
        <v>740</v>
      </c>
      <c r="C231" s="342" t="s">
        <v>741</v>
      </c>
      <c r="D231" s="462" t="s">
        <v>5</v>
      </c>
      <c r="E231" s="43"/>
      <c r="F231" s="43"/>
      <c r="G231" s="59">
        <f t="shared" si="42"/>
        <v>0</v>
      </c>
      <c r="H231" s="46"/>
      <c r="I231" s="46"/>
      <c r="J231" s="59">
        <f t="shared" si="43"/>
        <v>0</v>
      </c>
      <c r="K231" s="46">
        <v>0</v>
      </c>
      <c r="L231" s="43">
        <v>0</v>
      </c>
      <c r="M231" s="59">
        <f t="shared" si="44"/>
        <v>0</v>
      </c>
      <c r="N231" s="43"/>
      <c r="O231" s="43"/>
      <c r="P231" s="59">
        <f t="shared" si="45"/>
        <v>0</v>
      </c>
      <c r="Q231" s="58">
        <v>12</v>
      </c>
      <c r="R231" s="58">
        <v>1930</v>
      </c>
      <c r="S231" s="59">
        <f t="shared" si="46"/>
        <v>482.5</v>
      </c>
      <c r="T231" s="58">
        <v>17</v>
      </c>
      <c r="U231" s="103">
        <v>2660</v>
      </c>
      <c r="V231" s="59">
        <f t="shared" si="47"/>
        <v>665</v>
      </c>
      <c r="W231" s="103">
        <v>7</v>
      </c>
      <c r="X231" s="103">
        <v>3535</v>
      </c>
      <c r="Y231" s="59">
        <f t="shared" si="48"/>
        <v>883.75</v>
      </c>
      <c r="Z231" s="103">
        <v>57</v>
      </c>
      <c r="AA231" s="103">
        <v>5785</v>
      </c>
      <c r="AB231" s="59">
        <f t="shared" si="49"/>
        <v>1446.25</v>
      </c>
      <c r="AC231" s="58">
        <v>49</v>
      </c>
      <c r="AD231" s="103">
        <v>5290</v>
      </c>
      <c r="AE231" s="59">
        <f t="shared" si="50"/>
        <v>1322.5</v>
      </c>
      <c r="AF231" s="103">
        <v>65</v>
      </c>
      <c r="AG231" s="103">
        <v>6000</v>
      </c>
      <c r="AH231" s="220">
        <f t="shared" si="51"/>
        <v>1500</v>
      </c>
      <c r="AI231" s="103">
        <v>60</v>
      </c>
      <c r="AJ231" s="103">
        <v>6410</v>
      </c>
      <c r="AK231" s="220">
        <f t="shared" si="52"/>
        <v>1602.5</v>
      </c>
      <c r="AL231" s="103">
        <v>83</v>
      </c>
      <c r="AM231" s="103">
        <v>9835</v>
      </c>
      <c r="AN231" s="220">
        <f t="shared" si="53"/>
        <v>2458.75</v>
      </c>
      <c r="AO231" s="275">
        <v>64</v>
      </c>
      <c r="AP231" s="275">
        <v>6930</v>
      </c>
      <c r="AQ231" s="220">
        <f t="shared" si="54"/>
        <v>1732.5</v>
      </c>
      <c r="AR231" s="226">
        <v>61</v>
      </c>
      <c r="AS231" s="226">
        <v>5660</v>
      </c>
      <c r="AT231" s="220">
        <f t="shared" si="55"/>
        <v>1415</v>
      </c>
    </row>
    <row r="232" spans="1:46">
      <c r="A232" s="134"/>
      <c r="B232" s="42" t="s">
        <v>742</v>
      </c>
      <c r="C232" s="342" t="s">
        <v>743</v>
      </c>
      <c r="D232" s="462" t="s">
        <v>5</v>
      </c>
      <c r="E232" s="43"/>
      <c r="F232" s="43"/>
      <c r="G232" s="59">
        <f t="shared" si="42"/>
        <v>0</v>
      </c>
      <c r="H232" s="46"/>
      <c r="I232" s="46"/>
      <c r="J232" s="59">
        <f t="shared" si="43"/>
        <v>0</v>
      </c>
      <c r="K232" s="46">
        <v>0</v>
      </c>
      <c r="L232" s="43">
        <v>0</v>
      </c>
      <c r="M232" s="59">
        <f t="shared" si="44"/>
        <v>0</v>
      </c>
      <c r="N232" s="43"/>
      <c r="O232" s="43"/>
      <c r="P232" s="59">
        <f t="shared" si="45"/>
        <v>0</v>
      </c>
      <c r="Q232" s="58">
        <v>2</v>
      </c>
      <c r="R232" s="58">
        <v>125</v>
      </c>
      <c r="S232" s="59">
        <f t="shared" si="46"/>
        <v>31.25</v>
      </c>
      <c r="T232" s="58">
        <v>8</v>
      </c>
      <c r="U232" s="103">
        <v>760</v>
      </c>
      <c r="V232" s="59">
        <f t="shared" si="47"/>
        <v>190</v>
      </c>
      <c r="W232" s="103">
        <v>4</v>
      </c>
      <c r="X232" s="103">
        <v>1145</v>
      </c>
      <c r="Y232" s="59">
        <f t="shared" si="48"/>
        <v>286.25</v>
      </c>
      <c r="Z232" s="103">
        <v>17</v>
      </c>
      <c r="AA232" s="103">
        <v>2125</v>
      </c>
      <c r="AB232" s="59">
        <f t="shared" si="49"/>
        <v>531.25</v>
      </c>
      <c r="AC232" s="58">
        <v>18</v>
      </c>
      <c r="AD232" s="103">
        <v>1690</v>
      </c>
      <c r="AE232" s="59">
        <f t="shared" si="50"/>
        <v>422.5</v>
      </c>
      <c r="AF232" s="103">
        <v>17</v>
      </c>
      <c r="AG232" s="103">
        <v>2160</v>
      </c>
      <c r="AH232" s="220">
        <f t="shared" si="51"/>
        <v>540</v>
      </c>
      <c r="AI232" s="103">
        <v>15</v>
      </c>
      <c r="AJ232" s="103">
        <v>1600</v>
      </c>
      <c r="AK232" s="220">
        <f t="shared" si="52"/>
        <v>400</v>
      </c>
      <c r="AL232" s="103">
        <v>5</v>
      </c>
      <c r="AM232" s="103">
        <v>720</v>
      </c>
      <c r="AN232" s="220">
        <f t="shared" si="53"/>
        <v>180</v>
      </c>
      <c r="AO232" s="275">
        <v>6</v>
      </c>
      <c r="AP232" s="275">
        <v>575</v>
      </c>
      <c r="AQ232" s="220">
        <f t="shared" si="54"/>
        <v>143.75</v>
      </c>
      <c r="AR232" s="226">
        <v>6</v>
      </c>
      <c r="AS232" s="226">
        <v>745</v>
      </c>
      <c r="AT232" s="220">
        <f t="shared" si="55"/>
        <v>186.25</v>
      </c>
    </row>
    <row r="233" spans="1:46">
      <c r="A233" s="134"/>
      <c r="B233" s="42" t="s">
        <v>744</v>
      </c>
      <c r="C233" s="342" t="s">
        <v>745</v>
      </c>
      <c r="D233" s="462" t="s">
        <v>5</v>
      </c>
      <c r="E233" s="43"/>
      <c r="F233" s="43"/>
      <c r="G233" s="59">
        <f t="shared" si="42"/>
        <v>0</v>
      </c>
      <c r="H233" s="46"/>
      <c r="I233" s="46"/>
      <c r="J233" s="59">
        <f t="shared" si="43"/>
        <v>0</v>
      </c>
      <c r="K233" s="46">
        <v>0</v>
      </c>
      <c r="L233" s="43">
        <v>0</v>
      </c>
      <c r="M233" s="59">
        <f t="shared" si="44"/>
        <v>0</v>
      </c>
      <c r="N233" s="43"/>
      <c r="O233" s="43">
        <v>14400</v>
      </c>
      <c r="P233" s="59">
        <f t="shared" si="45"/>
        <v>3600</v>
      </c>
      <c r="Q233" s="58">
        <v>505</v>
      </c>
      <c r="R233" s="58">
        <v>42245</v>
      </c>
      <c r="S233" s="59">
        <f t="shared" si="46"/>
        <v>10561.25</v>
      </c>
      <c r="T233" s="58">
        <v>476</v>
      </c>
      <c r="U233" s="103">
        <v>50915</v>
      </c>
      <c r="V233" s="59">
        <f t="shared" si="47"/>
        <v>12728.75</v>
      </c>
      <c r="W233" s="103">
        <v>242</v>
      </c>
      <c r="X233" s="103">
        <v>72295</v>
      </c>
      <c r="Y233" s="59">
        <f t="shared" si="48"/>
        <v>18073.75</v>
      </c>
      <c r="Z233" s="103">
        <v>674</v>
      </c>
      <c r="AA233" s="103">
        <v>55605</v>
      </c>
      <c r="AB233" s="59">
        <f t="shared" si="49"/>
        <v>13901.25</v>
      </c>
      <c r="AC233" s="58">
        <v>701</v>
      </c>
      <c r="AD233" s="103">
        <v>56900</v>
      </c>
      <c r="AE233" s="59">
        <f t="shared" si="50"/>
        <v>14225</v>
      </c>
      <c r="AF233" s="103">
        <v>914</v>
      </c>
      <c r="AG233" s="103">
        <v>72465</v>
      </c>
      <c r="AH233" s="220">
        <f t="shared" si="51"/>
        <v>18116.25</v>
      </c>
      <c r="AI233" s="103">
        <v>1101</v>
      </c>
      <c r="AJ233" s="103">
        <v>80770</v>
      </c>
      <c r="AK233" s="220">
        <f t="shared" si="52"/>
        <v>20192.5</v>
      </c>
      <c r="AL233" s="103">
        <v>1046</v>
      </c>
      <c r="AM233" s="103">
        <v>81290</v>
      </c>
      <c r="AN233" s="220">
        <f t="shared" si="53"/>
        <v>20322.5</v>
      </c>
      <c r="AO233" s="275">
        <v>646</v>
      </c>
      <c r="AP233" s="275">
        <v>50820</v>
      </c>
      <c r="AQ233" s="220">
        <f t="shared" si="54"/>
        <v>12705</v>
      </c>
      <c r="AR233" s="226">
        <v>519</v>
      </c>
      <c r="AS233" s="226">
        <v>39400</v>
      </c>
      <c r="AT233" s="220">
        <f t="shared" si="55"/>
        <v>9850</v>
      </c>
    </row>
    <row r="234" spans="1:46">
      <c r="A234" s="134"/>
      <c r="B234" s="42" t="s">
        <v>746</v>
      </c>
      <c r="C234" s="342" t="s">
        <v>3180</v>
      </c>
      <c r="D234" s="462" t="s">
        <v>204</v>
      </c>
      <c r="E234" s="43"/>
      <c r="F234" s="43"/>
      <c r="G234" s="59">
        <f t="shared" si="42"/>
        <v>0</v>
      </c>
      <c r="H234" s="46"/>
      <c r="I234" s="46"/>
      <c r="J234" s="59">
        <f t="shared" si="43"/>
        <v>0</v>
      </c>
      <c r="K234" s="46">
        <v>0</v>
      </c>
      <c r="L234" s="43">
        <v>0</v>
      </c>
      <c r="M234" s="59">
        <f t="shared" si="44"/>
        <v>0</v>
      </c>
      <c r="N234" s="43"/>
      <c r="O234" s="43"/>
      <c r="P234" s="59">
        <f t="shared" si="45"/>
        <v>0</v>
      </c>
      <c r="Q234" s="58">
        <v>0</v>
      </c>
      <c r="R234" s="58">
        <v>0</v>
      </c>
      <c r="S234" s="59">
        <f t="shared" si="46"/>
        <v>0</v>
      </c>
      <c r="T234" s="58">
        <v>23</v>
      </c>
      <c r="U234" s="103">
        <v>2545</v>
      </c>
      <c r="V234" s="59">
        <f t="shared" si="47"/>
        <v>636.25</v>
      </c>
      <c r="W234" s="103">
        <v>13</v>
      </c>
      <c r="X234" s="103">
        <v>4480</v>
      </c>
      <c r="Y234" s="59">
        <f t="shared" si="48"/>
        <v>1120</v>
      </c>
      <c r="Z234" s="103">
        <v>63</v>
      </c>
      <c r="AA234" s="103">
        <v>5300</v>
      </c>
      <c r="AB234" s="59">
        <f t="shared" si="49"/>
        <v>1325</v>
      </c>
      <c r="AC234" s="58">
        <v>44</v>
      </c>
      <c r="AD234" s="103">
        <v>4350</v>
      </c>
      <c r="AE234" s="59">
        <f t="shared" si="50"/>
        <v>1087.5</v>
      </c>
      <c r="AF234" s="103">
        <v>0</v>
      </c>
      <c r="AG234" s="103">
        <v>0</v>
      </c>
      <c r="AH234" s="220">
        <f t="shared" si="51"/>
        <v>0</v>
      </c>
      <c r="AI234" s="103">
        <v>0</v>
      </c>
      <c r="AJ234" s="103">
        <v>0</v>
      </c>
      <c r="AK234" s="220">
        <f t="shared" si="52"/>
        <v>0</v>
      </c>
      <c r="AL234" s="103">
        <v>0</v>
      </c>
      <c r="AM234" s="103"/>
      <c r="AN234" s="220">
        <f t="shared" si="53"/>
        <v>0</v>
      </c>
      <c r="AO234" s="275">
        <v>0</v>
      </c>
      <c r="AP234" s="275">
        <v>0</v>
      </c>
      <c r="AQ234" s="220">
        <f t="shared" si="54"/>
        <v>0</v>
      </c>
      <c r="AR234" s="226">
        <v>0</v>
      </c>
      <c r="AS234" s="226">
        <v>0</v>
      </c>
      <c r="AT234" s="220">
        <f t="shared" si="55"/>
        <v>0</v>
      </c>
    </row>
    <row r="235" spans="1:46">
      <c r="A235" s="134"/>
      <c r="B235" s="42" t="s">
        <v>748</v>
      </c>
      <c r="C235" s="342" t="s">
        <v>749</v>
      </c>
      <c r="D235" s="462" t="s">
        <v>148</v>
      </c>
      <c r="E235" s="43"/>
      <c r="F235" s="43"/>
      <c r="G235" s="59">
        <f t="shared" si="42"/>
        <v>0</v>
      </c>
      <c r="H235" s="46"/>
      <c r="I235" s="46"/>
      <c r="J235" s="59">
        <f t="shared" si="43"/>
        <v>0</v>
      </c>
      <c r="K235" s="46">
        <v>0</v>
      </c>
      <c r="L235" s="43">
        <v>0</v>
      </c>
      <c r="M235" s="59">
        <f t="shared" si="44"/>
        <v>0</v>
      </c>
      <c r="N235" s="43"/>
      <c r="O235" s="43"/>
      <c r="P235" s="59">
        <f t="shared" si="45"/>
        <v>0</v>
      </c>
      <c r="Q235" s="58">
        <v>13</v>
      </c>
      <c r="R235" s="58">
        <v>1610</v>
      </c>
      <c r="S235" s="59">
        <f t="shared" si="46"/>
        <v>402.5</v>
      </c>
      <c r="T235" s="58">
        <v>6</v>
      </c>
      <c r="U235" s="103">
        <v>1120</v>
      </c>
      <c r="V235" s="59">
        <f t="shared" si="47"/>
        <v>280</v>
      </c>
      <c r="W235" s="103">
        <v>5</v>
      </c>
      <c r="X235" s="103">
        <v>1850</v>
      </c>
      <c r="Y235" s="59">
        <f t="shared" si="48"/>
        <v>462.5</v>
      </c>
      <c r="Z235" s="103">
        <v>26</v>
      </c>
      <c r="AA235" s="103">
        <v>1975</v>
      </c>
      <c r="AB235" s="59">
        <f t="shared" si="49"/>
        <v>493.75</v>
      </c>
      <c r="AC235" s="58">
        <v>14</v>
      </c>
      <c r="AD235" s="103">
        <v>1395</v>
      </c>
      <c r="AE235" s="59">
        <f t="shared" si="50"/>
        <v>348.75</v>
      </c>
      <c r="AF235" s="103">
        <v>32</v>
      </c>
      <c r="AG235" s="103">
        <v>4065</v>
      </c>
      <c r="AH235" s="220">
        <f t="shared" si="51"/>
        <v>1016.25</v>
      </c>
      <c r="AI235" s="103">
        <v>35</v>
      </c>
      <c r="AJ235" s="103">
        <v>3720</v>
      </c>
      <c r="AK235" s="220">
        <f t="shared" si="52"/>
        <v>930</v>
      </c>
      <c r="AL235" s="103">
        <v>58</v>
      </c>
      <c r="AM235" s="103">
        <v>4510</v>
      </c>
      <c r="AN235" s="220">
        <f t="shared" si="53"/>
        <v>1127.5</v>
      </c>
      <c r="AO235" s="275">
        <v>67</v>
      </c>
      <c r="AP235" s="275">
        <v>6275</v>
      </c>
      <c r="AQ235" s="220">
        <f t="shared" si="54"/>
        <v>1568.75</v>
      </c>
      <c r="AR235" s="226">
        <v>59</v>
      </c>
      <c r="AS235" s="226">
        <v>5325</v>
      </c>
      <c r="AT235" s="220">
        <f t="shared" si="55"/>
        <v>1331.25</v>
      </c>
    </row>
    <row r="236" spans="1:46">
      <c r="A236" s="134"/>
      <c r="B236" s="42" t="s">
        <v>750</v>
      </c>
      <c r="C236" s="342" t="s">
        <v>751</v>
      </c>
      <c r="D236" s="462" t="s">
        <v>5</v>
      </c>
      <c r="E236" s="43"/>
      <c r="F236" s="43"/>
      <c r="G236" s="59">
        <f t="shared" si="42"/>
        <v>0</v>
      </c>
      <c r="H236" s="46"/>
      <c r="I236" s="46"/>
      <c r="J236" s="59">
        <f t="shared" si="43"/>
        <v>0</v>
      </c>
      <c r="K236" s="46">
        <v>0</v>
      </c>
      <c r="L236" s="43">
        <v>0</v>
      </c>
      <c r="M236" s="59">
        <f t="shared" si="44"/>
        <v>0</v>
      </c>
      <c r="N236" s="43"/>
      <c r="O236" s="43"/>
      <c r="P236" s="59">
        <f t="shared" si="45"/>
        <v>0</v>
      </c>
      <c r="Q236" s="58">
        <v>7</v>
      </c>
      <c r="R236" s="58">
        <v>450</v>
      </c>
      <c r="S236" s="59">
        <f t="shared" si="46"/>
        <v>112.5</v>
      </c>
      <c r="T236" s="58">
        <v>5</v>
      </c>
      <c r="U236" s="103">
        <v>670</v>
      </c>
      <c r="V236" s="59">
        <f t="shared" si="47"/>
        <v>167.5</v>
      </c>
      <c r="W236" s="103">
        <v>7</v>
      </c>
      <c r="X236" s="103">
        <v>1075</v>
      </c>
      <c r="Y236" s="59">
        <f t="shared" si="48"/>
        <v>268.75</v>
      </c>
      <c r="Z236" s="103">
        <v>12</v>
      </c>
      <c r="AA236" s="103">
        <v>860</v>
      </c>
      <c r="AB236" s="59">
        <f t="shared" si="49"/>
        <v>215</v>
      </c>
      <c r="AC236" s="58">
        <v>17</v>
      </c>
      <c r="AD236" s="103">
        <v>1210</v>
      </c>
      <c r="AE236" s="59">
        <f t="shared" si="50"/>
        <v>302.5</v>
      </c>
      <c r="AF236" s="103">
        <v>36</v>
      </c>
      <c r="AG236" s="103">
        <v>3505</v>
      </c>
      <c r="AH236" s="220">
        <f t="shared" si="51"/>
        <v>876.25</v>
      </c>
      <c r="AI236" s="103">
        <v>32</v>
      </c>
      <c r="AJ236" s="103">
        <v>3225</v>
      </c>
      <c r="AK236" s="220">
        <f t="shared" si="52"/>
        <v>806.25</v>
      </c>
      <c r="AL236" s="103">
        <v>41</v>
      </c>
      <c r="AM236" s="103">
        <v>4145</v>
      </c>
      <c r="AN236" s="220">
        <f t="shared" si="53"/>
        <v>1036.25</v>
      </c>
      <c r="AO236" s="275">
        <v>56</v>
      </c>
      <c r="AP236" s="275">
        <v>5985</v>
      </c>
      <c r="AQ236" s="220">
        <f t="shared" si="54"/>
        <v>1496.25</v>
      </c>
      <c r="AR236" s="226">
        <v>44</v>
      </c>
      <c r="AS236" s="226">
        <v>3910</v>
      </c>
      <c r="AT236" s="220">
        <f t="shared" si="55"/>
        <v>977.5</v>
      </c>
    </row>
    <row r="237" spans="1:46">
      <c r="A237" s="135"/>
      <c r="B237" s="42" t="s">
        <v>752</v>
      </c>
      <c r="C237" s="342" t="s">
        <v>753</v>
      </c>
      <c r="D237" s="462" t="s">
        <v>5</v>
      </c>
      <c r="E237" s="43"/>
      <c r="F237" s="43"/>
      <c r="G237" s="59">
        <f t="shared" si="42"/>
        <v>0</v>
      </c>
      <c r="H237" s="46"/>
      <c r="I237" s="46"/>
      <c r="J237" s="59">
        <f t="shared" si="43"/>
        <v>0</v>
      </c>
      <c r="K237" s="46">
        <v>0</v>
      </c>
      <c r="L237" s="43">
        <v>0</v>
      </c>
      <c r="M237" s="59">
        <f t="shared" si="44"/>
        <v>0</v>
      </c>
      <c r="N237" s="43"/>
      <c r="O237" s="43"/>
      <c r="P237" s="59">
        <f t="shared" si="45"/>
        <v>0</v>
      </c>
      <c r="Q237" s="58">
        <v>8</v>
      </c>
      <c r="R237" s="58">
        <v>910</v>
      </c>
      <c r="S237" s="59">
        <f t="shared" si="46"/>
        <v>227.5</v>
      </c>
      <c r="T237" s="58">
        <v>21</v>
      </c>
      <c r="U237" s="103">
        <v>4050</v>
      </c>
      <c r="V237" s="59">
        <f t="shared" si="47"/>
        <v>1012.5</v>
      </c>
      <c r="W237" s="103">
        <v>12</v>
      </c>
      <c r="X237" s="103">
        <v>3125</v>
      </c>
      <c r="Y237" s="59">
        <f t="shared" si="48"/>
        <v>781.25</v>
      </c>
      <c r="Z237" s="103">
        <v>32</v>
      </c>
      <c r="AA237" s="103">
        <v>4080</v>
      </c>
      <c r="AB237" s="59">
        <f t="shared" si="49"/>
        <v>1020</v>
      </c>
      <c r="AC237" s="58">
        <v>89</v>
      </c>
      <c r="AD237" s="103">
        <v>6785</v>
      </c>
      <c r="AE237" s="59">
        <f t="shared" si="50"/>
        <v>1696.25</v>
      </c>
      <c r="AF237" s="103">
        <v>28</v>
      </c>
      <c r="AG237" s="103">
        <v>2310</v>
      </c>
      <c r="AH237" s="220">
        <f t="shared" si="51"/>
        <v>577.5</v>
      </c>
      <c r="AI237" s="103">
        <v>0</v>
      </c>
      <c r="AJ237" s="103">
        <v>0</v>
      </c>
      <c r="AK237" s="220">
        <f t="shared" si="52"/>
        <v>0</v>
      </c>
      <c r="AL237" s="103">
        <v>0</v>
      </c>
      <c r="AM237" s="103">
        <v>0</v>
      </c>
      <c r="AN237" s="220">
        <f t="shared" si="53"/>
        <v>0</v>
      </c>
      <c r="AO237" s="275">
        <v>0</v>
      </c>
      <c r="AP237" s="275">
        <v>0</v>
      </c>
      <c r="AQ237" s="220">
        <f t="shared" si="54"/>
        <v>0</v>
      </c>
      <c r="AR237" s="226">
        <v>0</v>
      </c>
      <c r="AS237" s="226">
        <v>0</v>
      </c>
      <c r="AT237" s="220">
        <f t="shared" si="55"/>
        <v>0</v>
      </c>
    </row>
    <row r="238" spans="1:46">
      <c r="A238" s="134"/>
      <c r="B238" s="42" t="s">
        <v>754</v>
      </c>
      <c r="C238" s="342" t="s">
        <v>3180</v>
      </c>
      <c r="D238" s="462" t="s">
        <v>5</v>
      </c>
      <c r="E238" s="43"/>
      <c r="F238" s="43"/>
      <c r="G238" s="59">
        <f t="shared" si="42"/>
        <v>0</v>
      </c>
      <c r="H238" s="46"/>
      <c r="I238" s="46"/>
      <c r="J238" s="59">
        <f t="shared" si="43"/>
        <v>0</v>
      </c>
      <c r="K238" s="46">
        <v>0</v>
      </c>
      <c r="L238" s="43">
        <v>0</v>
      </c>
      <c r="M238" s="59">
        <f t="shared" si="44"/>
        <v>0</v>
      </c>
      <c r="N238" s="43"/>
      <c r="O238" s="43"/>
      <c r="P238" s="59">
        <f t="shared" si="45"/>
        <v>0</v>
      </c>
      <c r="Q238" s="58">
        <v>1</v>
      </c>
      <c r="R238" s="58">
        <v>60</v>
      </c>
      <c r="S238" s="59">
        <f t="shared" si="46"/>
        <v>15</v>
      </c>
      <c r="T238" s="58">
        <v>17</v>
      </c>
      <c r="U238" s="103">
        <v>1315</v>
      </c>
      <c r="V238" s="59">
        <f t="shared" si="47"/>
        <v>328.75</v>
      </c>
      <c r="W238" s="103">
        <v>11</v>
      </c>
      <c r="X238" s="103">
        <v>1740</v>
      </c>
      <c r="Y238" s="59">
        <f t="shared" si="48"/>
        <v>435</v>
      </c>
      <c r="Z238" s="103">
        <v>13</v>
      </c>
      <c r="AA238" s="103">
        <v>1365</v>
      </c>
      <c r="AB238" s="59">
        <f t="shared" si="49"/>
        <v>341.25</v>
      </c>
      <c r="AC238" s="58">
        <v>7</v>
      </c>
      <c r="AD238" s="103">
        <v>420</v>
      </c>
      <c r="AE238" s="59">
        <f t="shared" si="50"/>
        <v>105</v>
      </c>
      <c r="AF238" s="103">
        <v>2</v>
      </c>
      <c r="AG238" s="103">
        <v>160</v>
      </c>
      <c r="AH238" s="220">
        <f t="shared" si="51"/>
        <v>40</v>
      </c>
      <c r="AI238" s="103">
        <v>0</v>
      </c>
      <c r="AJ238" s="103">
        <v>0</v>
      </c>
      <c r="AK238" s="220">
        <f t="shared" si="52"/>
        <v>0</v>
      </c>
      <c r="AL238" s="103">
        <v>0</v>
      </c>
      <c r="AM238" s="103">
        <v>0</v>
      </c>
      <c r="AN238" s="220">
        <f t="shared" si="53"/>
        <v>0</v>
      </c>
      <c r="AO238" s="275">
        <v>0</v>
      </c>
      <c r="AP238" s="275">
        <v>0</v>
      </c>
      <c r="AQ238" s="220">
        <f t="shared" si="54"/>
        <v>0</v>
      </c>
      <c r="AR238" s="226">
        <v>0</v>
      </c>
      <c r="AS238" s="226">
        <v>0</v>
      </c>
      <c r="AT238" s="220">
        <f t="shared" si="55"/>
        <v>0</v>
      </c>
    </row>
    <row r="239" spans="1:46">
      <c r="A239" s="134"/>
      <c r="B239" s="42" t="s">
        <v>756</v>
      </c>
      <c r="C239" s="342" t="s">
        <v>757</v>
      </c>
      <c r="D239" s="462" t="s">
        <v>5</v>
      </c>
      <c r="E239" s="43"/>
      <c r="F239" s="43"/>
      <c r="G239" s="59">
        <f t="shared" si="42"/>
        <v>0</v>
      </c>
      <c r="H239" s="46"/>
      <c r="I239" s="46"/>
      <c r="J239" s="59">
        <f t="shared" si="43"/>
        <v>0</v>
      </c>
      <c r="K239" s="46">
        <v>0</v>
      </c>
      <c r="L239" s="43">
        <v>0</v>
      </c>
      <c r="M239" s="59">
        <f t="shared" si="44"/>
        <v>0</v>
      </c>
      <c r="N239" s="43"/>
      <c r="O239" s="43"/>
      <c r="P239" s="59">
        <f t="shared" si="45"/>
        <v>0</v>
      </c>
      <c r="Q239" s="58">
        <v>1</v>
      </c>
      <c r="R239" s="58">
        <v>150</v>
      </c>
      <c r="S239" s="59">
        <f t="shared" si="46"/>
        <v>37.5</v>
      </c>
      <c r="T239" s="58">
        <v>2</v>
      </c>
      <c r="U239" s="103">
        <v>120</v>
      </c>
      <c r="V239" s="59">
        <f t="shared" si="47"/>
        <v>30</v>
      </c>
      <c r="W239" s="103">
        <v>0</v>
      </c>
      <c r="X239" s="103">
        <v>100</v>
      </c>
      <c r="Y239" s="59">
        <f t="shared" si="48"/>
        <v>25</v>
      </c>
      <c r="Z239" s="103">
        <v>38</v>
      </c>
      <c r="AA239" s="103">
        <v>2135</v>
      </c>
      <c r="AB239" s="59">
        <f t="shared" si="49"/>
        <v>533.75</v>
      </c>
      <c r="AC239" s="58">
        <v>9</v>
      </c>
      <c r="AD239" s="103">
        <v>1060</v>
      </c>
      <c r="AE239" s="59">
        <f t="shared" si="50"/>
        <v>265</v>
      </c>
      <c r="AF239" s="103">
        <v>19</v>
      </c>
      <c r="AG239" s="103">
        <v>1295</v>
      </c>
      <c r="AH239" s="220">
        <f t="shared" si="51"/>
        <v>323.75</v>
      </c>
      <c r="AI239" s="103">
        <v>23</v>
      </c>
      <c r="AJ239" s="103">
        <v>1910</v>
      </c>
      <c r="AK239" s="220">
        <f t="shared" si="52"/>
        <v>477.5</v>
      </c>
      <c r="AL239" s="103">
        <v>24</v>
      </c>
      <c r="AM239" s="103">
        <v>2710</v>
      </c>
      <c r="AN239" s="220">
        <f t="shared" si="53"/>
        <v>677.5</v>
      </c>
      <c r="AO239" s="275">
        <v>9</v>
      </c>
      <c r="AP239" s="275">
        <v>740</v>
      </c>
      <c r="AQ239" s="220">
        <f t="shared" si="54"/>
        <v>185</v>
      </c>
      <c r="AR239" s="226">
        <v>17</v>
      </c>
      <c r="AS239" s="226">
        <v>2020</v>
      </c>
      <c r="AT239" s="220">
        <f t="shared" si="55"/>
        <v>505</v>
      </c>
    </row>
    <row r="240" spans="1:46">
      <c r="A240" s="134"/>
      <c r="B240" s="42" t="s">
        <v>758</v>
      </c>
      <c r="C240" s="342" t="s">
        <v>759</v>
      </c>
      <c r="D240" s="462" t="s">
        <v>58</v>
      </c>
      <c r="E240" s="43"/>
      <c r="F240" s="43"/>
      <c r="G240" s="59">
        <f t="shared" si="42"/>
        <v>0</v>
      </c>
      <c r="H240" s="46"/>
      <c r="I240" s="46"/>
      <c r="J240" s="59">
        <f t="shared" si="43"/>
        <v>0</v>
      </c>
      <c r="K240" s="46">
        <v>0</v>
      </c>
      <c r="L240" s="43">
        <v>0</v>
      </c>
      <c r="M240" s="59">
        <f t="shared" si="44"/>
        <v>0</v>
      </c>
      <c r="N240" s="43"/>
      <c r="O240" s="43"/>
      <c r="P240" s="59">
        <f t="shared" si="45"/>
        <v>0</v>
      </c>
      <c r="Q240" s="58">
        <v>5</v>
      </c>
      <c r="R240" s="58">
        <v>495</v>
      </c>
      <c r="S240" s="59">
        <f t="shared" si="46"/>
        <v>123.75</v>
      </c>
      <c r="T240" s="58">
        <v>5</v>
      </c>
      <c r="U240" s="103">
        <v>1110</v>
      </c>
      <c r="V240" s="59">
        <f t="shared" si="47"/>
        <v>277.5</v>
      </c>
      <c r="W240" s="103">
        <v>4</v>
      </c>
      <c r="X240" s="103">
        <v>755</v>
      </c>
      <c r="Y240" s="59">
        <f t="shared" si="48"/>
        <v>188.75</v>
      </c>
      <c r="Z240" s="103">
        <v>17</v>
      </c>
      <c r="AA240" s="103">
        <v>1480</v>
      </c>
      <c r="AB240" s="59">
        <f t="shared" si="49"/>
        <v>370</v>
      </c>
      <c r="AC240" s="58">
        <v>7</v>
      </c>
      <c r="AD240" s="103">
        <v>540</v>
      </c>
      <c r="AE240" s="59">
        <f t="shared" si="50"/>
        <v>135</v>
      </c>
      <c r="AF240" s="103">
        <v>12</v>
      </c>
      <c r="AG240" s="103">
        <v>1385</v>
      </c>
      <c r="AH240" s="220">
        <f t="shared" si="51"/>
        <v>346.25</v>
      </c>
      <c r="AI240" s="103">
        <v>14</v>
      </c>
      <c r="AJ240" s="103">
        <v>1480</v>
      </c>
      <c r="AK240" s="220">
        <f t="shared" si="52"/>
        <v>370</v>
      </c>
      <c r="AL240" s="103">
        <v>21</v>
      </c>
      <c r="AM240" s="103">
        <v>2210</v>
      </c>
      <c r="AN240" s="220">
        <f t="shared" si="53"/>
        <v>552.5</v>
      </c>
      <c r="AO240" s="275">
        <v>17</v>
      </c>
      <c r="AP240" s="275">
        <v>1610</v>
      </c>
      <c r="AQ240" s="220">
        <f t="shared" si="54"/>
        <v>402.5</v>
      </c>
      <c r="AR240" s="226">
        <v>23</v>
      </c>
      <c r="AS240" s="226">
        <v>2605</v>
      </c>
      <c r="AT240" s="220">
        <f t="shared" si="55"/>
        <v>651.25</v>
      </c>
    </row>
    <row r="241" spans="1:46">
      <c r="A241" s="135"/>
      <c r="B241" s="42" t="s">
        <v>760</v>
      </c>
      <c r="C241" s="342" t="s">
        <v>761</v>
      </c>
      <c r="D241" s="462" t="s">
        <v>5</v>
      </c>
      <c r="E241" s="43"/>
      <c r="F241" s="43"/>
      <c r="G241" s="59">
        <f t="shared" si="42"/>
        <v>0</v>
      </c>
      <c r="H241" s="46"/>
      <c r="I241" s="46"/>
      <c r="J241" s="59">
        <f t="shared" si="43"/>
        <v>0</v>
      </c>
      <c r="K241" s="46">
        <v>0</v>
      </c>
      <c r="L241" s="43">
        <v>0</v>
      </c>
      <c r="M241" s="59">
        <f t="shared" si="44"/>
        <v>0</v>
      </c>
      <c r="N241" s="43"/>
      <c r="O241" s="43"/>
      <c r="P241" s="59">
        <f t="shared" si="45"/>
        <v>0</v>
      </c>
      <c r="Q241" s="58">
        <v>28</v>
      </c>
      <c r="R241" s="58">
        <v>3735</v>
      </c>
      <c r="S241" s="59">
        <f t="shared" si="46"/>
        <v>933.75</v>
      </c>
      <c r="T241" s="58">
        <v>15</v>
      </c>
      <c r="U241" s="103">
        <v>2545</v>
      </c>
      <c r="V241" s="59">
        <f t="shared" si="47"/>
        <v>636.25</v>
      </c>
      <c r="W241" s="103">
        <v>12</v>
      </c>
      <c r="X241" s="103">
        <v>1770</v>
      </c>
      <c r="Y241" s="59">
        <f t="shared" si="48"/>
        <v>442.5</v>
      </c>
      <c r="Z241" s="103">
        <v>28</v>
      </c>
      <c r="AA241" s="103">
        <v>3870</v>
      </c>
      <c r="AB241" s="59">
        <f t="shared" si="49"/>
        <v>967.5</v>
      </c>
      <c r="AC241" s="58">
        <v>17</v>
      </c>
      <c r="AD241" s="103">
        <v>1800</v>
      </c>
      <c r="AE241" s="59">
        <f t="shared" si="50"/>
        <v>450</v>
      </c>
      <c r="AF241" s="103">
        <v>39</v>
      </c>
      <c r="AG241" s="103">
        <v>4430</v>
      </c>
      <c r="AH241" s="220">
        <f t="shared" si="51"/>
        <v>1107.5</v>
      </c>
      <c r="AI241" s="103">
        <v>34</v>
      </c>
      <c r="AJ241" s="103">
        <v>3620</v>
      </c>
      <c r="AK241" s="220">
        <f t="shared" si="52"/>
        <v>905</v>
      </c>
      <c r="AL241" s="103">
        <v>49</v>
      </c>
      <c r="AM241" s="103">
        <v>4875</v>
      </c>
      <c r="AN241" s="220">
        <f t="shared" si="53"/>
        <v>1218.75</v>
      </c>
      <c r="AO241" s="275">
        <v>39</v>
      </c>
      <c r="AP241" s="275">
        <v>3325</v>
      </c>
      <c r="AQ241" s="220">
        <f t="shared" si="54"/>
        <v>831.25</v>
      </c>
      <c r="AR241" s="226">
        <v>30</v>
      </c>
      <c r="AS241" s="226">
        <v>2780</v>
      </c>
      <c r="AT241" s="220">
        <f t="shared" si="55"/>
        <v>695</v>
      </c>
    </row>
    <row r="242" spans="1:46">
      <c r="A242" s="134"/>
      <c r="B242" s="42" t="s">
        <v>762</v>
      </c>
      <c r="C242" s="342" t="s">
        <v>763</v>
      </c>
      <c r="D242" s="462" t="s">
        <v>19</v>
      </c>
      <c r="E242" s="43"/>
      <c r="F242" s="43"/>
      <c r="G242" s="59">
        <f t="shared" si="42"/>
        <v>0</v>
      </c>
      <c r="H242" s="46"/>
      <c r="I242" s="46"/>
      <c r="J242" s="59">
        <f t="shared" si="43"/>
        <v>0</v>
      </c>
      <c r="K242" s="46">
        <v>0</v>
      </c>
      <c r="L242" s="43">
        <v>0</v>
      </c>
      <c r="M242" s="59">
        <f t="shared" si="44"/>
        <v>0</v>
      </c>
      <c r="N242" s="43"/>
      <c r="O242" s="43"/>
      <c r="P242" s="59">
        <f t="shared" si="45"/>
        <v>0</v>
      </c>
      <c r="Q242" s="58">
        <v>0</v>
      </c>
      <c r="R242" s="58">
        <v>0</v>
      </c>
      <c r="S242" s="59">
        <f t="shared" si="46"/>
        <v>0</v>
      </c>
      <c r="T242" s="58">
        <v>4</v>
      </c>
      <c r="U242" s="103">
        <v>800</v>
      </c>
      <c r="V242" s="59">
        <f t="shared" si="47"/>
        <v>200</v>
      </c>
      <c r="W242" s="103">
        <v>1</v>
      </c>
      <c r="X242" s="103">
        <v>80</v>
      </c>
      <c r="Y242" s="59">
        <f t="shared" si="48"/>
        <v>20</v>
      </c>
      <c r="Z242" s="103">
        <v>1</v>
      </c>
      <c r="AA242" s="103">
        <v>250</v>
      </c>
      <c r="AB242" s="59">
        <f t="shared" si="49"/>
        <v>62.5</v>
      </c>
      <c r="AC242" s="58">
        <v>11</v>
      </c>
      <c r="AD242" s="103">
        <v>930</v>
      </c>
      <c r="AE242" s="59">
        <f t="shared" si="50"/>
        <v>232.5</v>
      </c>
      <c r="AF242" s="103">
        <v>3</v>
      </c>
      <c r="AG242" s="103">
        <v>365</v>
      </c>
      <c r="AH242" s="220">
        <f t="shared" si="51"/>
        <v>91.25</v>
      </c>
      <c r="AI242" s="103">
        <v>1</v>
      </c>
      <c r="AJ242" s="103">
        <v>100</v>
      </c>
      <c r="AK242" s="220">
        <f t="shared" si="52"/>
        <v>25</v>
      </c>
      <c r="AL242" s="103">
        <v>3</v>
      </c>
      <c r="AM242" s="103">
        <v>190</v>
      </c>
      <c r="AN242" s="220">
        <f t="shared" si="53"/>
        <v>47.5</v>
      </c>
      <c r="AO242" s="275">
        <v>10</v>
      </c>
      <c r="AP242" s="275">
        <v>740</v>
      </c>
      <c r="AQ242" s="220">
        <f t="shared" si="54"/>
        <v>185</v>
      </c>
      <c r="AR242" s="226">
        <v>4</v>
      </c>
      <c r="AS242" s="226">
        <v>435</v>
      </c>
      <c r="AT242" s="220">
        <f t="shared" si="55"/>
        <v>108.75</v>
      </c>
    </row>
    <row r="243" spans="1:46">
      <c r="A243" s="134"/>
      <c r="B243" s="42" t="s">
        <v>764</v>
      </c>
      <c r="C243" s="342" t="s">
        <v>765</v>
      </c>
      <c r="D243" s="462" t="s">
        <v>19</v>
      </c>
      <c r="E243" s="43"/>
      <c r="F243" s="43"/>
      <c r="G243" s="59">
        <f t="shared" si="42"/>
        <v>0</v>
      </c>
      <c r="H243" s="46"/>
      <c r="I243" s="46"/>
      <c r="J243" s="59">
        <f t="shared" si="43"/>
        <v>0</v>
      </c>
      <c r="K243" s="46">
        <v>0</v>
      </c>
      <c r="L243" s="43">
        <v>0</v>
      </c>
      <c r="M243" s="59">
        <f t="shared" si="44"/>
        <v>0</v>
      </c>
      <c r="N243" s="43"/>
      <c r="O243" s="43"/>
      <c r="P243" s="59">
        <f t="shared" si="45"/>
        <v>0</v>
      </c>
      <c r="Q243" s="58">
        <v>10</v>
      </c>
      <c r="R243" s="58">
        <v>895</v>
      </c>
      <c r="S243" s="59">
        <f t="shared" si="46"/>
        <v>223.75</v>
      </c>
      <c r="T243" s="58">
        <v>34</v>
      </c>
      <c r="U243" s="103">
        <v>2500</v>
      </c>
      <c r="V243" s="59">
        <f t="shared" si="47"/>
        <v>625</v>
      </c>
      <c r="W243" s="103">
        <v>30</v>
      </c>
      <c r="X243" s="103">
        <v>2824</v>
      </c>
      <c r="Y243" s="59">
        <f t="shared" si="48"/>
        <v>706</v>
      </c>
      <c r="Z243" s="103">
        <v>37</v>
      </c>
      <c r="AA243" s="103">
        <v>3354</v>
      </c>
      <c r="AB243" s="59">
        <f t="shared" si="49"/>
        <v>838.5</v>
      </c>
      <c r="AC243" s="58">
        <v>49</v>
      </c>
      <c r="AD243" s="103">
        <v>3880</v>
      </c>
      <c r="AE243" s="59">
        <f t="shared" si="50"/>
        <v>970</v>
      </c>
      <c r="AF243" s="103">
        <v>54</v>
      </c>
      <c r="AG243" s="103">
        <v>5045</v>
      </c>
      <c r="AH243" s="220">
        <f t="shared" si="51"/>
        <v>1261.25</v>
      </c>
      <c r="AI243" s="103">
        <v>55</v>
      </c>
      <c r="AJ243" s="103">
        <v>4815</v>
      </c>
      <c r="AK243" s="220">
        <f t="shared" si="52"/>
        <v>1203.75</v>
      </c>
      <c r="AL243" s="103">
        <v>58</v>
      </c>
      <c r="AM243" s="103">
        <v>4825</v>
      </c>
      <c r="AN243" s="220">
        <f t="shared" si="53"/>
        <v>1206.25</v>
      </c>
      <c r="AO243" s="275">
        <v>60</v>
      </c>
      <c r="AP243" s="275">
        <v>5315</v>
      </c>
      <c r="AQ243" s="220">
        <f t="shared" si="54"/>
        <v>1328.75</v>
      </c>
      <c r="AR243" s="226">
        <v>48</v>
      </c>
      <c r="AS243" s="226">
        <v>4435</v>
      </c>
      <c r="AT243" s="220">
        <f t="shared" si="55"/>
        <v>1108.75</v>
      </c>
    </row>
    <row r="244" spans="1:46">
      <c r="A244" s="134"/>
      <c r="B244" s="42" t="s">
        <v>766</v>
      </c>
      <c r="C244" s="342" t="s">
        <v>767</v>
      </c>
      <c r="D244" s="462" t="s">
        <v>19</v>
      </c>
      <c r="E244" s="43"/>
      <c r="F244" s="43"/>
      <c r="G244" s="59">
        <f t="shared" si="42"/>
        <v>0</v>
      </c>
      <c r="H244" s="46"/>
      <c r="I244" s="46"/>
      <c r="J244" s="59">
        <f t="shared" si="43"/>
        <v>0</v>
      </c>
      <c r="K244" s="46">
        <v>0</v>
      </c>
      <c r="L244" s="43">
        <v>0</v>
      </c>
      <c r="M244" s="59">
        <f t="shared" si="44"/>
        <v>0</v>
      </c>
      <c r="N244" s="43"/>
      <c r="O244" s="43"/>
      <c r="P244" s="59">
        <f t="shared" si="45"/>
        <v>0</v>
      </c>
      <c r="Q244" s="58">
        <v>16</v>
      </c>
      <c r="R244" s="58">
        <v>1375</v>
      </c>
      <c r="S244" s="59">
        <f t="shared" si="46"/>
        <v>343.75</v>
      </c>
      <c r="T244" s="58">
        <v>46</v>
      </c>
      <c r="U244" s="103">
        <v>6325</v>
      </c>
      <c r="V244" s="59">
        <f t="shared" si="47"/>
        <v>1581.25</v>
      </c>
      <c r="W244" s="103">
        <v>52</v>
      </c>
      <c r="X244" s="103">
        <v>5655</v>
      </c>
      <c r="Y244" s="59">
        <f t="shared" si="48"/>
        <v>1413.75</v>
      </c>
      <c r="Z244" s="103">
        <v>68</v>
      </c>
      <c r="AA244" s="103">
        <v>6710</v>
      </c>
      <c r="AB244" s="59">
        <f t="shared" si="49"/>
        <v>1677.5</v>
      </c>
      <c r="AC244" s="58">
        <v>58</v>
      </c>
      <c r="AD244" s="103">
        <v>4905</v>
      </c>
      <c r="AE244" s="59">
        <f t="shared" si="50"/>
        <v>1226.25</v>
      </c>
      <c r="AF244" s="103">
        <v>88</v>
      </c>
      <c r="AG244" s="103">
        <v>8145</v>
      </c>
      <c r="AH244" s="220">
        <f t="shared" si="51"/>
        <v>2036.25</v>
      </c>
      <c r="AI244" s="103">
        <v>146</v>
      </c>
      <c r="AJ244" s="103">
        <v>16950</v>
      </c>
      <c r="AK244" s="220">
        <f t="shared" si="52"/>
        <v>4237.5</v>
      </c>
      <c r="AL244" s="103">
        <v>155</v>
      </c>
      <c r="AM244" s="103">
        <v>18855</v>
      </c>
      <c r="AN244" s="220">
        <f t="shared" si="53"/>
        <v>4713.75</v>
      </c>
      <c r="AO244" s="275">
        <v>188</v>
      </c>
      <c r="AP244" s="275">
        <v>22450</v>
      </c>
      <c r="AQ244" s="220">
        <f t="shared" si="54"/>
        <v>5612.5</v>
      </c>
      <c r="AR244" s="226">
        <v>162</v>
      </c>
      <c r="AS244" s="226">
        <v>20925</v>
      </c>
      <c r="AT244" s="220">
        <f t="shared" si="55"/>
        <v>5231.25</v>
      </c>
    </row>
    <row r="245" spans="1:46">
      <c r="A245" s="134"/>
      <c r="B245" s="42" t="s">
        <v>768</v>
      </c>
      <c r="C245" s="342" t="s">
        <v>769</v>
      </c>
      <c r="D245" s="462" t="s">
        <v>29</v>
      </c>
      <c r="E245" s="43"/>
      <c r="F245" s="43"/>
      <c r="G245" s="59">
        <f t="shared" si="42"/>
        <v>0</v>
      </c>
      <c r="H245" s="46"/>
      <c r="I245" s="46"/>
      <c r="J245" s="59">
        <f t="shared" si="43"/>
        <v>0</v>
      </c>
      <c r="K245" s="46">
        <v>0</v>
      </c>
      <c r="L245" s="43">
        <v>0</v>
      </c>
      <c r="M245" s="59">
        <f t="shared" si="44"/>
        <v>0</v>
      </c>
      <c r="N245" s="43"/>
      <c r="O245" s="43"/>
      <c r="P245" s="59">
        <f t="shared" si="45"/>
        <v>0</v>
      </c>
      <c r="Q245" s="58">
        <v>6</v>
      </c>
      <c r="R245" s="58">
        <v>775</v>
      </c>
      <c r="S245" s="59">
        <f t="shared" si="46"/>
        <v>193.75</v>
      </c>
      <c r="T245" s="58">
        <v>24</v>
      </c>
      <c r="U245" s="103">
        <v>1690</v>
      </c>
      <c r="V245" s="59">
        <f t="shared" si="47"/>
        <v>422.5</v>
      </c>
      <c r="W245" s="103">
        <v>22</v>
      </c>
      <c r="X245" s="103">
        <v>1760</v>
      </c>
      <c r="Y245" s="59">
        <f t="shared" si="48"/>
        <v>440</v>
      </c>
      <c r="Z245" s="103">
        <v>25</v>
      </c>
      <c r="AA245" s="103">
        <v>2000</v>
      </c>
      <c r="AB245" s="59">
        <f t="shared" si="49"/>
        <v>500</v>
      </c>
      <c r="AC245" s="58">
        <v>30</v>
      </c>
      <c r="AD245" s="103">
        <v>3285</v>
      </c>
      <c r="AE245" s="59">
        <f t="shared" si="50"/>
        <v>821.25</v>
      </c>
      <c r="AF245" s="103">
        <v>47</v>
      </c>
      <c r="AG245" s="103">
        <v>4080</v>
      </c>
      <c r="AH245" s="220">
        <f t="shared" si="51"/>
        <v>1020</v>
      </c>
      <c r="AI245" s="103">
        <v>48</v>
      </c>
      <c r="AJ245" s="103">
        <v>3685</v>
      </c>
      <c r="AK245" s="220">
        <f t="shared" si="52"/>
        <v>921.25</v>
      </c>
      <c r="AL245" s="103">
        <v>33</v>
      </c>
      <c r="AM245" s="103">
        <v>2935</v>
      </c>
      <c r="AN245" s="220">
        <f t="shared" si="53"/>
        <v>733.75</v>
      </c>
      <c r="AO245" s="275">
        <v>48</v>
      </c>
      <c r="AP245" s="275">
        <v>4270</v>
      </c>
      <c r="AQ245" s="220">
        <f t="shared" si="54"/>
        <v>1067.5</v>
      </c>
      <c r="AR245" s="226">
        <v>56</v>
      </c>
      <c r="AS245" s="226">
        <v>6730</v>
      </c>
      <c r="AT245" s="220">
        <f t="shared" si="55"/>
        <v>1682.5</v>
      </c>
    </row>
    <row r="246" spans="1:46">
      <c r="A246" s="134"/>
      <c r="B246" s="42" t="s">
        <v>770</v>
      </c>
      <c r="C246" s="342" t="s">
        <v>771</v>
      </c>
      <c r="D246" s="462" t="s">
        <v>19</v>
      </c>
      <c r="E246" s="43"/>
      <c r="F246" s="43"/>
      <c r="G246" s="59">
        <f t="shared" si="42"/>
        <v>0</v>
      </c>
      <c r="H246" s="46"/>
      <c r="I246" s="46"/>
      <c r="J246" s="59">
        <f t="shared" si="43"/>
        <v>0</v>
      </c>
      <c r="K246" s="46">
        <v>0</v>
      </c>
      <c r="L246" s="43">
        <v>0</v>
      </c>
      <c r="M246" s="59">
        <f t="shared" si="44"/>
        <v>0</v>
      </c>
      <c r="N246" s="43"/>
      <c r="O246" s="43"/>
      <c r="P246" s="59">
        <f t="shared" si="45"/>
        <v>0</v>
      </c>
      <c r="Q246" s="58">
        <v>15</v>
      </c>
      <c r="R246" s="58">
        <v>1250</v>
      </c>
      <c r="S246" s="59">
        <f t="shared" si="46"/>
        <v>312.5</v>
      </c>
      <c r="T246" s="58">
        <v>38</v>
      </c>
      <c r="U246" s="103">
        <v>3910</v>
      </c>
      <c r="V246" s="59">
        <f t="shared" si="47"/>
        <v>977.5</v>
      </c>
      <c r="W246" s="103">
        <v>73</v>
      </c>
      <c r="X246" s="103">
        <v>6635</v>
      </c>
      <c r="Y246" s="59">
        <f t="shared" si="48"/>
        <v>1658.75</v>
      </c>
      <c r="Z246" s="103">
        <v>69</v>
      </c>
      <c r="AA246" s="103">
        <v>5020</v>
      </c>
      <c r="AB246" s="59">
        <f t="shared" si="49"/>
        <v>1255</v>
      </c>
      <c r="AC246" s="58">
        <v>78</v>
      </c>
      <c r="AD246" s="103">
        <v>7615</v>
      </c>
      <c r="AE246" s="59">
        <f t="shared" si="50"/>
        <v>1903.75</v>
      </c>
      <c r="AF246" s="103">
        <v>95</v>
      </c>
      <c r="AG246" s="103">
        <v>7855</v>
      </c>
      <c r="AH246" s="220">
        <f t="shared" si="51"/>
        <v>1963.75</v>
      </c>
      <c r="AI246" s="103">
        <v>121</v>
      </c>
      <c r="AJ246" s="103">
        <v>9695</v>
      </c>
      <c r="AK246" s="220">
        <f t="shared" si="52"/>
        <v>2423.75</v>
      </c>
      <c r="AL246" s="103">
        <v>132</v>
      </c>
      <c r="AM246" s="103">
        <v>13120</v>
      </c>
      <c r="AN246" s="220">
        <f t="shared" si="53"/>
        <v>3280</v>
      </c>
      <c r="AO246" s="275">
        <v>129</v>
      </c>
      <c r="AP246" s="275">
        <v>11330</v>
      </c>
      <c r="AQ246" s="220">
        <f t="shared" si="54"/>
        <v>2832.5</v>
      </c>
      <c r="AR246" s="226">
        <v>116</v>
      </c>
      <c r="AS246" s="226">
        <v>9580</v>
      </c>
      <c r="AT246" s="220">
        <f t="shared" si="55"/>
        <v>2395</v>
      </c>
    </row>
    <row r="247" spans="1:46">
      <c r="A247" s="134"/>
      <c r="B247" s="42" t="s">
        <v>772</v>
      </c>
      <c r="C247" s="342" t="s">
        <v>773</v>
      </c>
      <c r="D247" s="462" t="s">
        <v>12</v>
      </c>
      <c r="E247" s="43"/>
      <c r="F247" s="43"/>
      <c r="G247" s="59">
        <f t="shared" si="42"/>
        <v>0</v>
      </c>
      <c r="H247" s="46"/>
      <c r="I247" s="46"/>
      <c r="J247" s="59">
        <f t="shared" si="43"/>
        <v>0</v>
      </c>
      <c r="K247" s="46">
        <v>0</v>
      </c>
      <c r="L247" s="43">
        <v>0</v>
      </c>
      <c r="M247" s="59">
        <f t="shared" si="44"/>
        <v>0</v>
      </c>
      <c r="N247" s="43"/>
      <c r="O247" s="43"/>
      <c r="P247" s="59">
        <f t="shared" si="45"/>
        <v>0</v>
      </c>
      <c r="Q247" s="58">
        <v>37</v>
      </c>
      <c r="R247" s="58">
        <v>3145</v>
      </c>
      <c r="S247" s="59">
        <f t="shared" si="46"/>
        <v>786.25</v>
      </c>
      <c r="T247" s="58">
        <v>14</v>
      </c>
      <c r="U247" s="103">
        <v>905</v>
      </c>
      <c r="V247" s="59">
        <f t="shared" si="47"/>
        <v>226.25</v>
      </c>
      <c r="W247" s="103">
        <v>22</v>
      </c>
      <c r="X247" s="103">
        <v>1830</v>
      </c>
      <c r="Y247" s="59">
        <f t="shared" si="48"/>
        <v>457.5</v>
      </c>
      <c r="Z247" s="103">
        <v>6</v>
      </c>
      <c r="AA247" s="103">
        <v>710</v>
      </c>
      <c r="AB247" s="59">
        <f t="shared" si="49"/>
        <v>177.5</v>
      </c>
      <c r="AC247" s="58">
        <v>0</v>
      </c>
      <c r="AD247" s="103">
        <v>0</v>
      </c>
      <c r="AE247" s="59">
        <f t="shared" si="50"/>
        <v>0</v>
      </c>
      <c r="AF247" s="103">
        <v>0</v>
      </c>
      <c r="AG247" s="103">
        <v>0</v>
      </c>
      <c r="AH247" s="220">
        <f t="shared" si="51"/>
        <v>0</v>
      </c>
      <c r="AI247" s="103">
        <v>0</v>
      </c>
      <c r="AJ247" s="103">
        <v>0</v>
      </c>
      <c r="AK247" s="220">
        <f t="shared" si="52"/>
        <v>0</v>
      </c>
      <c r="AL247" s="103">
        <v>0</v>
      </c>
      <c r="AM247" s="103">
        <v>0</v>
      </c>
      <c r="AN247" s="220">
        <f t="shared" si="53"/>
        <v>0</v>
      </c>
      <c r="AO247" s="275">
        <v>0</v>
      </c>
      <c r="AP247" s="275">
        <v>0</v>
      </c>
      <c r="AQ247" s="220">
        <f t="shared" si="54"/>
        <v>0</v>
      </c>
      <c r="AR247" s="226">
        <v>0</v>
      </c>
      <c r="AS247" s="226">
        <v>0</v>
      </c>
      <c r="AT247" s="220">
        <f t="shared" si="55"/>
        <v>0</v>
      </c>
    </row>
    <row r="248" spans="1:46">
      <c r="A248" s="134"/>
      <c r="B248" s="42" t="s">
        <v>1082</v>
      </c>
      <c r="C248" s="342" t="s">
        <v>1083</v>
      </c>
      <c r="D248" s="462" t="s">
        <v>19</v>
      </c>
      <c r="E248" s="43"/>
      <c r="F248" s="43"/>
      <c r="G248" s="59">
        <f t="shared" si="42"/>
        <v>0</v>
      </c>
      <c r="H248" s="46"/>
      <c r="I248" s="46"/>
      <c r="J248" s="59">
        <f t="shared" si="43"/>
        <v>0</v>
      </c>
      <c r="K248" s="46"/>
      <c r="L248" s="43"/>
      <c r="M248" s="59">
        <f t="shared" si="44"/>
        <v>0</v>
      </c>
      <c r="N248" s="43"/>
      <c r="O248" s="43"/>
      <c r="P248" s="59">
        <f t="shared" si="45"/>
        <v>0</v>
      </c>
      <c r="Q248" s="58">
        <v>0</v>
      </c>
      <c r="R248" s="58">
        <v>0</v>
      </c>
      <c r="S248" s="59">
        <f t="shared" si="46"/>
        <v>0</v>
      </c>
      <c r="T248" s="58">
        <v>7</v>
      </c>
      <c r="U248" s="103">
        <v>1305</v>
      </c>
      <c r="V248" s="59">
        <f t="shared" si="47"/>
        <v>326.25</v>
      </c>
      <c r="W248" s="103">
        <v>35</v>
      </c>
      <c r="X248" s="103">
        <v>4485</v>
      </c>
      <c r="Y248" s="59">
        <f t="shared" si="48"/>
        <v>1121.25</v>
      </c>
      <c r="Z248" s="103">
        <v>32</v>
      </c>
      <c r="AA248" s="103">
        <v>4130</v>
      </c>
      <c r="AB248" s="59">
        <f t="shared" si="49"/>
        <v>1032.5</v>
      </c>
      <c r="AC248" s="58">
        <v>22</v>
      </c>
      <c r="AD248" s="103">
        <v>2570</v>
      </c>
      <c r="AE248" s="59">
        <f t="shared" si="50"/>
        <v>642.5</v>
      </c>
      <c r="AF248" s="103">
        <v>41</v>
      </c>
      <c r="AG248" s="103">
        <v>4625</v>
      </c>
      <c r="AH248" s="220">
        <f t="shared" si="51"/>
        <v>1156.25</v>
      </c>
      <c r="AI248" s="103">
        <v>57</v>
      </c>
      <c r="AJ248" s="103">
        <v>6435</v>
      </c>
      <c r="AK248" s="220">
        <f t="shared" si="52"/>
        <v>1608.75</v>
      </c>
      <c r="AL248" s="103">
        <v>49</v>
      </c>
      <c r="AM248" s="103">
        <v>4990</v>
      </c>
      <c r="AN248" s="220">
        <f t="shared" si="53"/>
        <v>1247.5</v>
      </c>
      <c r="AO248" s="275">
        <v>92</v>
      </c>
      <c r="AP248" s="275">
        <v>9605</v>
      </c>
      <c r="AQ248" s="220">
        <f t="shared" si="54"/>
        <v>2401.25</v>
      </c>
      <c r="AR248" s="226">
        <v>101</v>
      </c>
      <c r="AS248" s="226">
        <v>9600</v>
      </c>
      <c r="AT248" s="220">
        <f t="shared" si="55"/>
        <v>2400</v>
      </c>
    </row>
    <row r="249" spans="1:46">
      <c r="A249" s="134"/>
      <c r="B249" s="42" t="s">
        <v>774</v>
      </c>
      <c r="C249" s="342" t="s">
        <v>3180</v>
      </c>
      <c r="D249" s="462" t="s">
        <v>12</v>
      </c>
      <c r="E249" s="43"/>
      <c r="F249" s="43"/>
      <c r="G249" s="59">
        <f t="shared" si="42"/>
        <v>0</v>
      </c>
      <c r="H249" s="46"/>
      <c r="I249" s="46"/>
      <c r="J249" s="59">
        <f t="shared" si="43"/>
        <v>0</v>
      </c>
      <c r="K249" s="46">
        <v>0</v>
      </c>
      <c r="L249" s="43">
        <v>0</v>
      </c>
      <c r="M249" s="59">
        <f t="shared" si="44"/>
        <v>0</v>
      </c>
      <c r="N249" s="43"/>
      <c r="O249" s="43"/>
      <c r="P249" s="59">
        <f t="shared" si="45"/>
        <v>0</v>
      </c>
      <c r="Q249" s="58">
        <v>0</v>
      </c>
      <c r="R249" s="58">
        <v>0</v>
      </c>
      <c r="S249" s="59">
        <f t="shared" si="46"/>
        <v>0</v>
      </c>
      <c r="T249" s="58">
        <v>0</v>
      </c>
      <c r="U249" s="103">
        <v>0</v>
      </c>
      <c r="V249" s="59">
        <f t="shared" si="47"/>
        <v>0</v>
      </c>
      <c r="W249" s="103">
        <v>0</v>
      </c>
      <c r="X249" s="103">
        <v>0</v>
      </c>
      <c r="Y249" s="59">
        <f t="shared" si="48"/>
        <v>0</v>
      </c>
      <c r="Z249" s="103">
        <v>0</v>
      </c>
      <c r="AA249" s="103">
        <v>0</v>
      </c>
      <c r="AB249" s="59">
        <f t="shared" si="49"/>
        <v>0</v>
      </c>
      <c r="AC249" s="58">
        <v>0</v>
      </c>
      <c r="AD249" s="103">
        <v>0</v>
      </c>
      <c r="AE249" s="59">
        <f t="shared" si="50"/>
        <v>0</v>
      </c>
      <c r="AF249" s="103">
        <v>0</v>
      </c>
      <c r="AG249" s="103">
        <v>0</v>
      </c>
      <c r="AH249" s="220">
        <f t="shared" si="51"/>
        <v>0</v>
      </c>
      <c r="AI249" s="103">
        <v>0</v>
      </c>
      <c r="AJ249" s="103">
        <v>0</v>
      </c>
      <c r="AK249" s="220">
        <f t="shared" si="52"/>
        <v>0</v>
      </c>
      <c r="AL249" s="103">
        <v>0</v>
      </c>
      <c r="AM249" s="103">
        <v>0</v>
      </c>
      <c r="AN249" s="220">
        <f t="shared" si="53"/>
        <v>0</v>
      </c>
      <c r="AO249" s="275">
        <v>0</v>
      </c>
      <c r="AP249" s="275">
        <v>0</v>
      </c>
      <c r="AQ249" s="220">
        <f t="shared" si="54"/>
        <v>0</v>
      </c>
      <c r="AR249" s="226">
        <v>0</v>
      </c>
      <c r="AS249" s="226">
        <v>0</v>
      </c>
      <c r="AT249" s="220">
        <f t="shared" si="55"/>
        <v>0</v>
      </c>
    </row>
    <row r="250" spans="1:46">
      <c r="A250" s="134"/>
      <c r="B250" s="42" t="s">
        <v>776</v>
      </c>
      <c r="C250" s="342" t="s">
        <v>777</v>
      </c>
      <c r="D250" s="462" t="s">
        <v>12</v>
      </c>
      <c r="E250" s="43"/>
      <c r="F250" s="43"/>
      <c r="G250" s="59">
        <f t="shared" si="42"/>
        <v>0</v>
      </c>
      <c r="H250" s="46"/>
      <c r="I250" s="46"/>
      <c r="J250" s="59">
        <f t="shared" si="43"/>
        <v>0</v>
      </c>
      <c r="K250" s="46">
        <v>0</v>
      </c>
      <c r="L250" s="43">
        <v>0</v>
      </c>
      <c r="M250" s="59">
        <f t="shared" si="44"/>
        <v>0</v>
      </c>
      <c r="N250" s="43"/>
      <c r="O250" s="43"/>
      <c r="P250" s="59">
        <f t="shared" si="45"/>
        <v>0</v>
      </c>
      <c r="Q250" s="58">
        <v>7</v>
      </c>
      <c r="R250" s="58">
        <v>1310</v>
      </c>
      <c r="S250" s="59">
        <f t="shared" si="46"/>
        <v>327.5</v>
      </c>
      <c r="T250" s="58">
        <v>3</v>
      </c>
      <c r="U250" s="103">
        <v>440</v>
      </c>
      <c r="V250" s="59">
        <f t="shared" si="47"/>
        <v>110</v>
      </c>
      <c r="W250" s="103">
        <v>6</v>
      </c>
      <c r="X250" s="103">
        <v>870</v>
      </c>
      <c r="Y250" s="59">
        <f t="shared" si="48"/>
        <v>217.5</v>
      </c>
      <c r="Z250" s="103">
        <v>11</v>
      </c>
      <c r="AA250" s="103">
        <v>1005</v>
      </c>
      <c r="AB250" s="59">
        <f t="shared" si="49"/>
        <v>251.25</v>
      </c>
      <c r="AC250" s="58">
        <v>4</v>
      </c>
      <c r="AD250" s="103">
        <v>240</v>
      </c>
      <c r="AE250" s="59">
        <f t="shared" si="50"/>
        <v>60</v>
      </c>
      <c r="AF250" s="103">
        <v>5</v>
      </c>
      <c r="AG250" s="103">
        <v>435</v>
      </c>
      <c r="AH250" s="220">
        <f t="shared" si="51"/>
        <v>108.75</v>
      </c>
      <c r="AI250" s="103">
        <v>18</v>
      </c>
      <c r="AJ250" s="103">
        <v>1730</v>
      </c>
      <c r="AK250" s="220">
        <f t="shared" si="52"/>
        <v>432.5</v>
      </c>
      <c r="AL250" s="103">
        <v>7</v>
      </c>
      <c r="AM250" s="103">
        <v>980</v>
      </c>
      <c r="AN250" s="220">
        <f t="shared" si="53"/>
        <v>245</v>
      </c>
      <c r="AO250" s="275">
        <v>18</v>
      </c>
      <c r="AP250" s="275">
        <v>2140</v>
      </c>
      <c r="AQ250" s="220">
        <f t="shared" si="54"/>
        <v>535</v>
      </c>
      <c r="AR250" s="226">
        <v>10</v>
      </c>
      <c r="AS250" s="226">
        <v>980</v>
      </c>
      <c r="AT250" s="220">
        <f t="shared" si="55"/>
        <v>245</v>
      </c>
    </row>
    <row r="251" spans="1:46">
      <c r="A251" s="138"/>
      <c r="B251" s="42" t="s">
        <v>778</v>
      </c>
      <c r="C251" s="342" t="s">
        <v>779</v>
      </c>
      <c r="D251" s="462" t="s">
        <v>12</v>
      </c>
      <c r="E251" s="43"/>
      <c r="F251" s="43"/>
      <c r="G251" s="59">
        <f t="shared" si="42"/>
        <v>0</v>
      </c>
      <c r="H251" s="46"/>
      <c r="I251" s="46"/>
      <c r="J251" s="59">
        <f t="shared" si="43"/>
        <v>0</v>
      </c>
      <c r="K251" s="46">
        <v>0</v>
      </c>
      <c r="L251" s="43">
        <v>0</v>
      </c>
      <c r="M251" s="59">
        <f t="shared" si="44"/>
        <v>0</v>
      </c>
      <c r="N251" s="43"/>
      <c r="O251" s="43"/>
      <c r="P251" s="59">
        <f t="shared" si="45"/>
        <v>0</v>
      </c>
      <c r="Q251" s="58">
        <v>8</v>
      </c>
      <c r="R251" s="58">
        <v>745</v>
      </c>
      <c r="S251" s="59">
        <f t="shared" si="46"/>
        <v>186.25</v>
      </c>
      <c r="T251" s="58">
        <v>8</v>
      </c>
      <c r="U251" s="103">
        <v>790</v>
      </c>
      <c r="V251" s="59">
        <f t="shared" si="47"/>
        <v>197.5</v>
      </c>
      <c r="W251" s="103">
        <v>12</v>
      </c>
      <c r="X251" s="103">
        <v>2490</v>
      </c>
      <c r="Y251" s="59">
        <f t="shared" si="48"/>
        <v>622.5</v>
      </c>
      <c r="Z251" s="103">
        <v>30</v>
      </c>
      <c r="AA251" s="103">
        <v>2880</v>
      </c>
      <c r="AB251" s="59">
        <f t="shared" si="49"/>
        <v>720</v>
      </c>
      <c r="AC251" s="58">
        <v>22</v>
      </c>
      <c r="AD251" s="103">
        <v>2220</v>
      </c>
      <c r="AE251" s="59">
        <f t="shared" si="50"/>
        <v>555</v>
      </c>
      <c r="AF251" s="103">
        <v>47</v>
      </c>
      <c r="AG251" s="103">
        <v>4755</v>
      </c>
      <c r="AH251" s="220">
        <f t="shared" si="51"/>
        <v>1188.75</v>
      </c>
      <c r="AI251" s="103">
        <v>44</v>
      </c>
      <c r="AJ251" s="103">
        <v>3785</v>
      </c>
      <c r="AK251" s="220">
        <f t="shared" si="52"/>
        <v>946.25</v>
      </c>
      <c r="AL251" s="103">
        <v>56</v>
      </c>
      <c r="AM251" s="103">
        <v>5480</v>
      </c>
      <c r="AN251" s="220">
        <f t="shared" si="53"/>
        <v>1370</v>
      </c>
      <c r="AO251" s="275">
        <v>108</v>
      </c>
      <c r="AP251" s="275">
        <v>8955</v>
      </c>
      <c r="AQ251" s="220">
        <f t="shared" si="54"/>
        <v>2238.75</v>
      </c>
      <c r="AR251" s="226">
        <v>83</v>
      </c>
      <c r="AS251" s="226">
        <v>6750</v>
      </c>
      <c r="AT251" s="220">
        <f t="shared" si="55"/>
        <v>1687.5</v>
      </c>
    </row>
    <row r="252" spans="1:46">
      <c r="A252" s="138"/>
      <c r="B252" s="42" t="s">
        <v>780</v>
      </c>
      <c r="C252" s="342" t="s">
        <v>781</v>
      </c>
      <c r="D252" s="462" t="s">
        <v>12</v>
      </c>
      <c r="E252" s="43"/>
      <c r="F252" s="43"/>
      <c r="G252" s="59">
        <f t="shared" si="42"/>
        <v>0</v>
      </c>
      <c r="H252" s="46"/>
      <c r="I252" s="46"/>
      <c r="J252" s="59">
        <f t="shared" si="43"/>
        <v>0</v>
      </c>
      <c r="K252" s="46">
        <v>0</v>
      </c>
      <c r="L252" s="43">
        <v>0</v>
      </c>
      <c r="M252" s="59">
        <f t="shared" si="44"/>
        <v>0</v>
      </c>
      <c r="N252" s="43"/>
      <c r="O252" s="43"/>
      <c r="P252" s="59">
        <f t="shared" si="45"/>
        <v>0</v>
      </c>
      <c r="Q252" s="58">
        <v>26</v>
      </c>
      <c r="R252" s="58">
        <v>2410</v>
      </c>
      <c r="S252" s="59">
        <f t="shared" si="46"/>
        <v>602.5</v>
      </c>
      <c r="T252" s="58">
        <v>80</v>
      </c>
      <c r="U252" s="103">
        <v>9980</v>
      </c>
      <c r="V252" s="59">
        <f t="shared" si="47"/>
        <v>2495</v>
      </c>
      <c r="W252" s="103">
        <v>130</v>
      </c>
      <c r="X252" s="103">
        <v>10795</v>
      </c>
      <c r="Y252" s="59">
        <f t="shared" si="48"/>
        <v>2698.75</v>
      </c>
      <c r="Z252" s="103">
        <v>197</v>
      </c>
      <c r="AA252" s="103">
        <v>20915</v>
      </c>
      <c r="AB252" s="59">
        <f t="shared" si="49"/>
        <v>5228.75</v>
      </c>
      <c r="AC252" s="58">
        <v>221</v>
      </c>
      <c r="AD252" s="103">
        <v>19200</v>
      </c>
      <c r="AE252" s="59">
        <f t="shared" si="50"/>
        <v>4800</v>
      </c>
      <c r="AF252" s="103">
        <v>298</v>
      </c>
      <c r="AG252" s="103">
        <v>22820</v>
      </c>
      <c r="AH252" s="220">
        <f t="shared" si="51"/>
        <v>5705</v>
      </c>
      <c r="AI252" s="103">
        <v>292</v>
      </c>
      <c r="AJ252" s="103">
        <v>22470</v>
      </c>
      <c r="AK252" s="220">
        <f t="shared" si="52"/>
        <v>5617.5</v>
      </c>
      <c r="AL252" s="103">
        <v>278</v>
      </c>
      <c r="AM252" s="103">
        <v>24770</v>
      </c>
      <c r="AN252" s="220">
        <f t="shared" si="53"/>
        <v>6192.5</v>
      </c>
      <c r="AO252" s="275">
        <v>311</v>
      </c>
      <c r="AP252" s="275">
        <v>26855</v>
      </c>
      <c r="AQ252" s="220">
        <f t="shared" si="54"/>
        <v>6713.75</v>
      </c>
      <c r="AR252" s="226">
        <v>321</v>
      </c>
      <c r="AS252" s="226">
        <v>27000</v>
      </c>
      <c r="AT252" s="220">
        <f t="shared" si="55"/>
        <v>6750</v>
      </c>
    </row>
    <row r="253" spans="1:46">
      <c r="A253" s="134"/>
      <c r="B253" s="42" t="s">
        <v>782</v>
      </c>
      <c r="C253" s="342" t="s">
        <v>783</v>
      </c>
      <c r="D253" s="462" t="s">
        <v>5</v>
      </c>
      <c r="E253" s="43"/>
      <c r="F253" s="43"/>
      <c r="G253" s="59">
        <f t="shared" si="42"/>
        <v>0</v>
      </c>
      <c r="H253" s="46"/>
      <c r="I253" s="46"/>
      <c r="J253" s="59">
        <f t="shared" si="43"/>
        <v>0</v>
      </c>
      <c r="K253" s="46">
        <v>0</v>
      </c>
      <c r="L253" s="43">
        <v>0</v>
      </c>
      <c r="M253" s="59">
        <f t="shared" si="44"/>
        <v>0</v>
      </c>
      <c r="N253" s="43"/>
      <c r="O253" s="43"/>
      <c r="P253" s="59">
        <f t="shared" si="45"/>
        <v>0</v>
      </c>
      <c r="Q253" s="58">
        <v>14</v>
      </c>
      <c r="R253" s="58">
        <v>1660</v>
      </c>
      <c r="S253" s="59">
        <f t="shared" si="46"/>
        <v>415</v>
      </c>
      <c r="T253" s="58">
        <v>59</v>
      </c>
      <c r="U253" s="103">
        <v>8070</v>
      </c>
      <c r="V253" s="59">
        <f t="shared" si="47"/>
        <v>2017.5</v>
      </c>
      <c r="W253" s="103">
        <v>20</v>
      </c>
      <c r="X253" s="103">
        <v>8505</v>
      </c>
      <c r="Y253" s="59">
        <f t="shared" si="48"/>
        <v>2126.25</v>
      </c>
      <c r="Z253" s="103">
        <v>78</v>
      </c>
      <c r="AA253" s="103">
        <v>7625</v>
      </c>
      <c r="AB253" s="59">
        <f t="shared" si="49"/>
        <v>1906.25</v>
      </c>
      <c r="AC253" s="58">
        <v>93</v>
      </c>
      <c r="AD253" s="103">
        <v>10550</v>
      </c>
      <c r="AE253" s="59">
        <f t="shared" si="50"/>
        <v>2637.5</v>
      </c>
      <c r="AF253" s="103">
        <v>145</v>
      </c>
      <c r="AG253" s="103">
        <v>13750</v>
      </c>
      <c r="AH253" s="220">
        <f t="shared" si="51"/>
        <v>3437.5</v>
      </c>
      <c r="AI253" s="103">
        <v>186</v>
      </c>
      <c r="AJ253" s="103">
        <v>17255</v>
      </c>
      <c r="AK253" s="220">
        <f t="shared" si="52"/>
        <v>4313.75</v>
      </c>
      <c r="AL253" s="103">
        <v>110</v>
      </c>
      <c r="AM253" s="103">
        <v>11815</v>
      </c>
      <c r="AN253" s="220">
        <f t="shared" si="53"/>
        <v>2953.75</v>
      </c>
      <c r="AO253" s="275">
        <v>109</v>
      </c>
      <c r="AP253" s="275">
        <v>10190</v>
      </c>
      <c r="AQ253" s="220">
        <f t="shared" si="54"/>
        <v>2547.5</v>
      </c>
      <c r="AR253" s="226">
        <v>124</v>
      </c>
      <c r="AS253" s="226">
        <v>12615</v>
      </c>
      <c r="AT253" s="220">
        <f t="shared" si="55"/>
        <v>3153.75</v>
      </c>
    </row>
    <row r="254" spans="1:46">
      <c r="A254" s="134"/>
      <c r="B254" s="42" t="s">
        <v>784</v>
      </c>
      <c r="C254" s="342" t="s">
        <v>785</v>
      </c>
      <c r="D254" s="462" t="s">
        <v>5</v>
      </c>
      <c r="E254" s="43"/>
      <c r="F254" s="43"/>
      <c r="G254" s="59">
        <f t="shared" si="42"/>
        <v>0</v>
      </c>
      <c r="H254" s="46"/>
      <c r="I254" s="46"/>
      <c r="J254" s="59">
        <f t="shared" si="43"/>
        <v>0</v>
      </c>
      <c r="K254" s="46">
        <v>0</v>
      </c>
      <c r="L254" s="43">
        <v>0</v>
      </c>
      <c r="M254" s="59">
        <f t="shared" si="44"/>
        <v>0</v>
      </c>
      <c r="N254" s="43"/>
      <c r="O254" s="43"/>
      <c r="P254" s="59">
        <f t="shared" si="45"/>
        <v>0</v>
      </c>
      <c r="Q254" s="58">
        <v>5</v>
      </c>
      <c r="R254" s="58">
        <v>300</v>
      </c>
      <c r="S254" s="59">
        <f t="shared" si="46"/>
        <v>75</v>
      </c>
      <c r="T254" s="58">
        <v>8</v>
      </c>
      <c r="U254" s="103">
        <v>1120</v>
      </c>
      <c r="V254" s="59">
        <f t="shared" si="47"/>
        <v>280</v>
      </c>
      <c r="W254" s="103">
        <v>11</v>
      </c>
      <c r="X254" s="103">
        <v>1235</v>
      </c>
      <c r="Y254" s="59">
        <f t="shared" si="48"/>
        <v>308.75</v>
      </c>
      <c r="Z254" s="103">
        <v>17</v>
      </c>
      <c r="AA254" s="103">
        <v>2000</v>
      </c>
      <c r="AB254" s="59">
        <f t="shared" si="49"/>
        <v>500</v>
      </c>
      <c r="AC254" s="58">
        <v>24</v>
      </c>
      <c r="AD254" s="103">
        <v>2130</v>
      </c>
      <c r="AE254" s="59">
        <f t="shared" si="50"/>
        <v>532.5</v>
      </c>
      <c r="AF254" s="103">
        <v>33</v>
      </c>
      <c r="AG254" s="103">
        <v>3440</v>
      </c>
      <c r="AH254" s="220">
        <f t="shared" si="51"/>
        <v>860</v>
      </c>
      <c r="AI254" s="103">
        <v>20</v>
      </c>
      <c r="AJ254" s="103">
        <v>1765</v>
      </c>
      <c r="AK254" s="220">
        <f t="shared" si="52"/>
        <v>441.25</v>
      </c>
      <c r="AL254" s="103">
        <v>21</v>
      </c>
      <c r="AM254" s="103">
        <v>2065</v>
      </c>
      <c r="AN254" s="220">
        <f t="shared" si="53"/>
        <v>516.25</v>
      </c>
      <c r="AO254" s="275">
        <v>22</v>
      </c>
      <c r="AP254" s="275">
        <v>1890</v>
      </c>
      <c r="AQ254" s="220">
        <f t="shared" si="54"/>
        <v>472.5</v>
      </c>
      <c r="AR254" s="226">
        <v>1</v>
      </c>
      <c r="AS254" s="226">
        <v>100</v>
      </c>
      <c r="AT254" s="220">
        <f t="shared" si="55"/>
        <v>25</v>
      </c>
    </row>
    <row r="255" spans="1:46">
      <c r="A255" s="134"/>
      <c r="B255" s="42" t="s">
        <v>786</v>
      </c>
      <c r="C255" s="342" t="s">
        <v>787</v>
      </c>
      <c r="D255" s="462" t="s">
        <v>23</v>
      </c>
      <c r="E255" s="43"/>
      <c r="F255" s="43"/>
      <c r="G255" s="59">
        <f t="shared" si="42"/>
        <v>0</v>
      </c>
      <c r="H255" s="46"/>
      <c r="I255" s="46"/>
      <c r="J255" s="59">
        <f t="shared" si="43"/>
        <v>0</v>
      </c>
      <c r="K255" s="46">
        <v>0</v>
      </c>
      <c r="L255" s="43">
        <v>0</v>
      </c>
      <c r="M255" s="59">
        <f t="shared" si="44"/>
        <v>0</v>
      </c>
      <c r="N255" s="43"/>
      <c r="O255" s="43"/>
      <c r="P255" s="59">
        <f t="shared" si="45"/>
        <v>0</v>
      </c>
      <c r="Q255" s="58">
        <v>31</v>
      </c>
      <c r="R255" s="58">
        <v>2255</v>
      </c>
      <c r="S255" s="59">
        <f t="shared" si="46"/>
        <v>563.75</v>
      </c>
      <c r="T255" s="58">
        <v>35</v>
      </c>
      <c r="U255" s="103">
        <v>2975</v>
      </c>
      <c r="V255" s="59">
        <f t="shared" si="47"/>
        <v>743.75</v>
      </c>
      <c r="W255" s="103">
        <v>17</v>
      </c>
      <c r="X255" s="103">
        <v>3885</v>
      </c>
      <c r="Y255" s="59">
        <f t="shared" si="48"/>
        <v>971.25</v>
      </c>
      <c r="Z255" s="103">
        <v>35</v>
      </c>
      <c r="AA255" s="103">
        <v>3130</v>
      </c>
      <c r="AB255" s="59">
        <f t="shared" si="49"/>
        <v>782.5</v>
      </c>
      <c r="AC255" s="58">
        <v>37</v>
      </c>
      <c r="AD255" s="103">
        <v>3365</v>
      </c>
      <c r="AE255" s="59">
        <f t="shared" si="50"/>
        <v>841.25</v>
      </c>
      <c r="AF255" s="103">
        <v>40</v>
      </c>
      <c r="AG255" s="103">
        <v>3620</v>
      </c>
      <c r="AH255" s="220">
        <f t="shared" si="51"/>
        <v>905</v>
      </c>
      <c r="AI255" s="103">
        <v>40</v>
      </c>
      <c r="AJ255" s="103">
        <v>3445</v>
      </c>
      <c r="AK255" s="220">
        <f t="shared" si="52"/>
        <v>861.25</v>
      </c>
      <c r="AL255" s="103">
        <v>84</v>
      </c>
      <c r="AM255" s="103">
        <v>7965</v>
      </c>
      <c r="AN255" s="220">
        <f t="shared" si="53"/>
        <v>1991.25</v>
      </c>
      <c r="AO255" s="275">
        <v>90</v>
      </c>
      <c r="AP255" s="275">
        <v>8985</v>
      </c>
      <c r="AQ255" s="220">
        <f t="shared" si="54"/>
        <v>2246.25</v>
      </c>
      <c r="AR255" s="226">
        <v>74</v>
      </c>
      <c r="AS255" s="226">
        <v>7115</v>
      </c>
      <c r="AT255" s="220">
        <f t="shared" si="55"/>
        <v>1778.75</v>
      </c>
    </row>
    <row r="256" spans="1:46">
      <c r="A256" s="134"/>
      <c r="B256" s="42" t="s">
        <v>788</v>
      </c>
      <c r="C256" s="342" t="s">
        <v>789</v>
      </c>
      <c r="D256" s="462" t="s">
        <v>23</v>
      </c>
      <c r="E256" s="43"/>
      <c r="F256" s="43"/>
      <c r="G256" s="59">
        <f t="shared" si="42"/>
        <v>0</v>
      </c>
      <c r="H256" s="46"/>
      <c r="I256" s="46"/>
      <c r="J256" s="59">
        <f t="shared" si="43"/>
        <v>0</v>
      </c>
      <c r="K256" s="46">
        <v>0</v>
      </c>
      <c r="L256" s="43">
        <v>0</v>
      </c>
      <c r="M256" s="59">
        <f t="shared" si="44"/>
        <v>0</v>
      </c>
      <c r="N256" s="43"/>
      <c r="O256" s="43"/>
      <c r="P256" s="59">
        <f t="shared" si="45"/>
        <v>0</v>
      </c>
      <c r="Q256" s="58">
        <v>102</v>
      </c>
      <c r="R256" s="58">
        <v>8545</v>
      </c>
      <c r="S256" s="59">
        <f t="shared" si="46"/>
        <v>2136.25</v>
      </c>
      <c r="T256" s="58">
        <v>220</v>
      </c>
      <c r="U256" s="103">
        <v>16910</v>
      </c>
      <c r="V256" s="59">
        <f t="shared" si="47"/>
        <v>4227.5</v>
      </c>
      <c r="W256" s="103">
        <v>169</v>
      </c>
      <c r="X256" s="103">
        <v>12840</v>
      </c>
      <c r="Y256" s="59">
        <f t="shared" si="48"/>
        <v>3210</v>
      </c>
      <c r="Z256" s="103">
        <v>234</v>
      </c>
      <c r="AA256" s="103">
        <v>19955</v>
      </c>
      <c r="AB256" s="59">
        <f t="shared" si="49"/>
        <v>4988.75</v>
      </c>
      <c r="AC256" s="58">
        <v>196</v>
      </c>
      <c r="AD256" s="103">
        <v>15870</v>
      </c>
      <c r="AE256" s="59">
        <f t="shared" si="50"/>
        <v>3967.5</v>
      </c>
      <c r="AF256" s="103">
        <v>235</v>
      </c>
      <c r="AG256" s="103">
        <v>19555</v>
      </c>
      <c r="AH256" s="220">
        <f t="shared" si="51"/>
        <v>4888.75</v>
      </c>
      <c r="AI256" s="103">
        <v>251</v>
      </c>
      <c r="AJ256" s="103">
        <v>20995</v>
      </c>
      <c r="AK256" s="220">
        <f t="shared" si="52"/>
        <v>5248.75</v>
      </c>
      <c r="AL256" s="103">
        <v>258</v>
      </c>
      <c r="AM256" s="103">
        <v>21675</v>
      </c>
      <c r="AN256" s="220">
        <f t="shared" si="53"/>
        <v>5418.75</v>
      </c>
      <c r="AO256" s="275">
        <v>250</v>
      </c>
      <c r="AP256" s="275">
        <v>22715</v>
      </c>
      <c r="AQ256" s="220">
        <f t="shared" si="54"/>
        <v>5678.75</v>
      </c>
      <c r="AR256" s="226">
        <v>264</v>
      </c>
      <c r="AS256" s="226">
        <v>23405</v>
      </c>
      <c r="AT256" s="220">
        <f t="shared" si="55"/>
        <v>5851.25</v>
      </c>
    </row>
    <row r="257" spans="1:46">
      <c r="A257" s="134"/>
      <c r="B257" s="42" t="s">
        <v>790</v>
      </c>
      <c r="C257" s="342" t="s">
        <v>791</v>
      </c>
      <c r="D257" s="462" t="s">
        <v>23</v>
      </c>
      <c r="E257" s="43"/>
      <c r="F257" s="43"/>
      <c r="G257" s="59">
        <f t="shared" si="42"/>
        <v>0</v>
      </c>
      <c r="H257" s="46"/>
      <c r="I257" s="46"/>
      <c r="J257" s="59">
        <f t="shared" si="43"/>
        <v>0</v>
      </c>
      <c r="K257" s="46">
        <v>0</v>
      </c>
      <c r="L257" s="43">
        <v>0</v>
      </c>
      <c r="M257" s="59">
        <f t="shared" si="44"/>
        <v>0</v>
      </c>
      <c r="N257" s="43"/>
      <c r="O257" s="43"/>
      <c r="P257" s="59">
        <f t="shared" si="45"/>
        <v>0</v>
      </c>
      <c r="Q257" s="58">
        <v>107</v>
      </c>
      <c r="R257" s="58">
        <v>9095</v>
      </c>
      <c r="S257" s="59">
        <f t="shared" si="46"/>
        <v>2273.75</v>
      </c>
      <c r="T257" s="58">
        <v>105</v>
      </c>
      <c r="U257" s="103">
        <v>11075</v>
      </c>
      <c r="V257" s="59">
        <f t="shared" si="47"/>
        <v>2768.75</v>
      </c>
      <c r="W257" s="103">
        <v>43</v>
      </c>
      <c r="X257" s="103">
        <v>12940</v>
      </c>
      <c r="Y257" s="59">
        <f t="shared" si="48"/>
        <v>3235</v>
      </c>
      <c r="Z257" s="103">
        <v>232</v>
      </c>
      <c r="AA257" s="103">
        <v>20415</v>
      </c>
      <c r="AB257" s="59">
        <f t="shared" si="49"/>
        <v>5103.75</v>
      </c>
      <c r="AC257" s="58">
        <v>170</v>
      </c>
      <c r="AD257" s="103">
        <v>14880</v>
      </c>
      <c r="AE257" s="59">
        <f t="shared" si="50"/>
        <v>3720</v>
      </c>
      <c r="AF257" s="103">
        <v>291</v>
      </c>
      <c r="AG257" s="103">
        <v>27290</v>
      </c>
      <c r="AH257" s="220">
        <f t="shared" si="51"/>
        <v>6822.5</v>
      </c>
      <c r="AI257" s="103">
        <v>274</v>
      </c>
      <c r="AJ257" s="103">
        <v>22715</v>
      </c>
      <c r="AK257" s="220">
        <f t="shared" si="52"/>
        <v>5678.75</v>
      </c>
      <c r="AL257" s="103">
        <v>196</v>
      </c>
      <c r="AM257" s="103">
        <v>16470</v>
      </c>
      <c r="AN257" s="220">
        <f t="shared" si="53"/>
        <v>4117.5</v>
      </c>
      <c r="AO257" s="275">
        <v>261</v>
      </c>
      <c r="AP257" s="275">
        <v>22545</v>
      </c>
      <c r="AQ257" s="220">
        <f t="shared" si="54"/>
        <v>5636.25</v>
      </c>
      <c r="AR257" s="226">
        <v>276</v>
      </c>
      <c r="AS257" s="226">
        <v>24015</v>
      </c>
      <c r="AT257" s="220">
        <f t="shared" si="55"/>
        <v>6003.75</v>
      </c>
    </row>
    <row r="258" spans="1:46">
      <c r="A258" s="134"/>
      <c r="B258" s="42" t="s">
        <v>792</v>
      </c>
      <c r="C258" s="342" t="s">
        <v>793</v>
      </c>
      <c r="D258" s="462" t="s">
        <v>23</v>
      </c>
      <c r="E258" s="43"/>
      <c r="F258" s="43"/>
      <c r="G258" s="59">
        <f t="shared" si="42"/>
        <v>0</v>
      </c>
      <c r="H258" s="46"/>
      <c r="I258" s="46"/>
      <c r="J258" s="59">
        <f t="shared" si="43"/>
        <v>0</v>
      </c>
      <c r="K258" s="46">
        <v>0</v>
      </c>
      <c r="L258" s="43">
        <v>0</v>
      </c>
      <c r="M258" s="59">
        <f t="shared" si="44"/>
        <v>0</v>
      </c>
      <c r="N258" s="43"/>
      <c r="O258" s="43"/>
      <c r="P258" s="59">
        <f t="shared" si="45"/>
        <v>0</v>
      </c>
      <c r="Q258" s="58">
        <v>26</v>
      </c>
      <c r="R258" s="58">
        <v>4100</v>
      </c>
      <c r="S258" s="59">
        <f t="shared" si="46"/>
        <v>1025</v>
      </c>
      <c r="T258" s="58">
        <v>68</v>
      </c>
      <c r="U258" s="103">
        <v>7250</v>
      </c>
      <c r="V258" s="59">
        <f t="shared" si="47"/>
        <v>1812.5</v>
      </c>
      <c r="W258" s="103">
        <v>142</v>
      </c>
      <c r="X258" s="103">
        <v>12085</v>
      </c>
      <c r="Y258" s="59">
        <f t="shared" si="48"/>
        <v>3021.25</v>
      </c>
      <c r="Z258" s="103">
        <v>250</v>
      </c>
      <c r="AA258" s="103">
        <v>22230</v>
      </c>
      <c r="AB258" s="59">
        <f t="shared" si="49"/>
        <v>5557.5</v>
      </c>
      <c r="AC258" s="58">
        <v>191</v>
      </c>
      <c r="AD258" s="103">
        <v>17835</v>
      </c>
      <c r="AE258" s="59">
        <f t="shared" si="50"/>
        <v>4458.75</v>
      </c>
      <c r="AF258" s="103">
        <v>217</v>
      </c>
      <c r="AG258" s="103">
        <v>19855</v>
      </c>
      <c r="AH258" s="220">
        <f t="shared" si="51"/>
        <v>4963.75</v>
      </c>
      <c r="AI258" s="103">
        <v>185</v>
      </c>
      <c r="AJ258" s="103">
        <v>16220</v>
      </c>
      <c r="AK258" s="220">
        <f t="shared" si="52"/>
        <v>4055</v>
      </c>
      <c r="AL258" s="103">
        <v>260</v>
      </c>
      <c r="AM258" s="103">
        <v>22600</v>
      </c>
      <c r="AN258" s="220">
        <f t="shared" si="53"/>
        <v>5650</v>
      </c>
      <c r="AO258" s="275">
        <v>282</v>
      </c>
      <c r="AP258" s="275">
        <v>25165</v>
      </c>
      <c r="AQ258" s="220">
        <f t="shared" si="54"/>
        <v>6291.25</v>
      </c>
      <c r="AR258" s="226">
        <v>235</v>
      </c>
      <c r="AS258" s="226">
        <v>21550</v>
      </c>
      <c r="AT258" s="220">
        <f t="shared" si="55"/>
        <v>5387.5</v>
      </c>
    </row>
    <row r="259" spans="1:46">
      <c r="A259" s="134"/>
      <c r="B259" s="42" t="s">
        <v>794</v>
      </c>
      <c r="C259" s="342" t="s">
        <v>795</v>
      </c>
      <c r="D259" s="462" t="s">
        <v>23</v>
      </c>
      <c r="E259" s="43"/>
      <c r="F259" s="43"/>
      <c r="G259" s="59">
        <f t="shared" ref="G259:G302" si="56">F259*25%</f>
        <v>0</v>
      </c>
      <c r="H259" s="46"/>
      <c r="I259" s="46"/>
      <c r="J259" s="59">
        <f t="shared" ref="J259:J302" si="57">I259*25%</f>
        <v>0</v>
      </c>
      <c r="K259" s="46">
        <v>0</v>
      </c>
      <c r="L259" s="43">
        <v>0</v>
      </c>
      <c r="M259" s="59">
        <f t="shared" ref="M259:M302" si="58">L259*25%</f>
        <v>0</v>
      </c>
      <c r="N259" s="43"/>
      <c r="O259" s="43"/>
      <c r="P259" s="59">
        <f t="shared" ref="P259:P302" si="59">O259*25%</f>
        <v>0</v>
      </c>
      <c r="Q259" s="58">
        <v>1</v>
      </c>
      <c r="R259" s="58">
        <v>190</v>
      </c>
      <c r="S259" s="59">
        <f t="shared" ref="S259:S302" si="60">R259*25%</f>
        <v>47.5</v>
      </c>
      <c r="T259" s="58">
        <v>19</v>
      </c>
      <c r="U259" s="103">
        <v>2265</v>
      </c>
      <c r="V259" s="59">
        <f t="shared" si="47"/>
        <v>566.25</v>
      </c>
      <c r="W259" s="103">
        <v>51</v>
      </c>
      <c r="X259" s="103">
        <v>9720</v>
      </c>
      <c r="Y259" s="59">
        <f t="shared" si="48"/>
        <v>2430</v>
      </c>
      <c r="Z259" s="103">
        <v>35</v>
      </c>
      <c r="AA259" s="103">
        <v>4665</v>
      </c>
      <c r="AB259" s="59">
        <f t="shared" si="49"/>
        <v>1166.25</v>
      </c>
      <c r="AC259" s="58">
        <v>45</v>
      </c>
      <c r="AD259" s="103">
        <v>7800</v>
      </c>
      <c r="AE259" s="59">
        <f t="shared" si="50"/>
        <v>1950</v>
      </c>
      <c r="AF259" s="103">
        <v>26</v>
      </c>
      <c r="AG259" s="103">
        <v>3290</v>
      </c>
      <c r="AH259" s="220">
        <f t="shared" si="51"/>
        <v>822.5</v>
      </c>
      <c r="AI259" s="103">
        <v>39</v>
      </c>
      <c r="AJ259" s="103">
        <v>4390</v>
      </c>
      <c r="AK259" s="220">
        <f t="shared" si="52"/>
        <v>1097.5</v>
      </c>
      <c r="AL259" s="103">
        <v>41</v>
      </c>
      <c r="AM259" s="103">
        <v>4910</v>
      </c>
      <c r="AN259" s="220">
        <f t="shared" si="53"/>
        <v>1227.5</v>
      </c>
      <c r="AO259" s="275">
        <v>49</v>
      </c>
      <c r="AP259" s="275">
        <v>6460</v>
      </c>
      <c r="AQ259" s="220">
        <f t="shared" si="54"/>
        <v>1615</v>
      </c>
      <c r="AR259" s="226">
        <v>30</v>
      </c>
      <c r="AS259" s="226">
        <v>3085</v>
      </c>
      <c r="AT259" s="220">
        <f t="shared" si="55"/>
        <v>771.25</v>
      </c>
    </row>
    <row r="260" spans="1:46">
      <c r="A260" s="134"/>
      <c r="B260" s="42" t="s">
        <v>796</v>
      </c>
      <c r="C260" s="342" t="s">
        <v>797</v>
      </c>
      <c r="D260" s="462" t="s">
        <v>23</v>
      </c>
      <c r="E260" s="43"/>
      <c r="F260" s="43"/>
      <c r="G260" s="59">
        <f t="shared" si="56"/>
        <v>0</v>
      </c>
      <c r="H260" s="46"/>
      <c r="I260" s="46"/>
      <c r="J260" s="59">
        <f t="shared" si="57"/>
        <v>0</v>
      </c>
      <c r="K260" s="46">
        <v>0</v>
      </c>
      <c r="L260" s="43">
        <v>0</v>
      </c>
      <c r="M260" s="59">
        <f t="shared" si="58"/>
        <v>0</v>
      </c>
      <c r="N260" s="43"/>
      <c r="O260" s="43"/>
      <c r="P260" s="59">
        <f t="shared" si="59"/>
        <v>0</v>
      </c>
      <c r="Q260" s="58">
        <v>1</v>
      </c>
      <c r="R260" s="58">
        <v>45</v>
      </c>
      <c r="S260" s="59">
        <f t="shared" si="60"/>
        <v>11.25</v>
      </c>
      <c r="T260" s="58">
        <v>2</v>
      </c>
      <c r="U260" s="103">
        <v>210</v>
      </c>
      <c r="V260" s="59">
        <f t="shared" ref="V260:V313" si="61">U260*25%</f>
        <v>52.5</v>
      </c>
      <c r="W260" s="103">
        <v>1</v>
      </c>
      <c r="X260" s="103">
        <v>100</v>
      </c>
      <c r="Y260" s="59">
        <f t="shared" ref="Y260:Y323" si="62">X260*25%</f>
        <v>25</v>
      </c>
      <c r="Z260" s="103">
        <v>3</v>
      </c>
      <c r="AA260" s="103">
        <v>380</v>
      </c>
      <c r="AB260" s="59">
        <f t="shared" ref="AB260:AB323" si="63">AA260*25%</f>
        <v>95</v>
      </c>
      <c r="AC260" s="58">
        <v>4</v>
      </c>
      <c r="AD260" s="103">
        <v>555</v>
      </c>
      <c r="AE260" s="59">
        <f t="shared" ref="AE260:AE323" si="64">AD260*25%</f>
        <v>138.75</v>
      </c>
      <c r="AF260" s="103">
        <v>10</v>
      </c>
      <c r="AG260" s="103">
        <v>990</v>
      </c>
      <c r="AH260" s="220">
        <f t="shared" ref="AH260:AH323" si="65">AG260*25%</f>
        <v>247.5</v>
      </c>
      <c r="AI260" s="103">
        <v>14</v>
      </c>
      <c r="AJ260" s="103">
        <v>1610</v>
      </c>
      <c r="AK260" s="220">
        <f t="shared" ref="AK260:AK323" si="66">AJ260*25%</f>
        <v>402.5</v>
      </c>
      <c r="AL260" s="103">
        <v>10</v>
      </c>
      <c r="AM260" s="103">
        <v>970</v>
      </c>
      <c r="AN260" s="220">
        <f t="shared" ref="AN260:AN323" si="67">AM260*25%</f>
        <v>242.5</v>
      </c>
      <c r="AO260" s="275">
        <v>7</v>
      </c>
      <c r="AP260" s="275">
        <v>930</v>
      </c>
      <c r="AQ260" s="220">
        <f t="shared" ref="AQ260:AQ323" si="68">AP260*25%</f>
        <v>232.5</v>
      </c>
      <c r="AR260" s="226">
        <v>9</v>
      </c>
      <c r="AS260" s="226">
        <v>965</v>
      </c>
      <c r="AT260" s="220">
        <f t="shared" ref="AT260:AT323" si="69">AS260*25%</f>
        <v>241.25</v>
      </c>
    </row>
    <row r="261" spans="1:46">
      <c r="A261" s="134"/>
      <c r="B261" s="42" t="s">
        <v>798</v>
      </c>
      <c r="C261" s="342" t="s">
        <v>799</v>
      </c>
      <c r="D261" s="462" t="s">
        <v>23</v>
      </c>
      <c r="E261" s="43"/>
      <c r="F261" s="43"/>
      <c r="G261" s="59">
        <f t="shared" si="56"/>
        <v>0</v>
      </c>
      <c r="H261" s="46"/>
      <c r="I261" s="46"/>
      <c r="J261" s="59">
        <f t="shared" si="57"/>
        <v>0</v>
      </c>
      <c r="K261" s="46">
        <v>0</v>
      </c>
      <c r="L261" s="43">
        <v>0</v>
      </c>
      <c r="M261" s="59">
        <f t="shared" si="58"/>
        <v>0</v>
      </c>
      <c r="N261" s="43"/>
      <c r="O261" s="43"/>
      <c r="P261" s="59">
        <f t="shared" si="59"/>
        <v>0</v>
      </c>
      <c r="Q261" s="58">
        <v>35</v>
      </c>
      <c r="R261" s="58">
        <v>2880</v>
      </c>
      <c r="S261" s="59">
        <f t="shared" si="60"/>
        <v>720</v>
      </c>
      <c r="T261" s="58">
        <v>24</v>
      </c>
      <c r="U261" s="103">
        <v>2240</v>
      </c>
      <c r="V261" s="59">
        <f t="shared" si="61"/>
        <v>560</v>
      </c>
      <c r="W261" s="103">
        <v>22</v>
      </c>
      <c r="X261" s="103">
        <v>1960</v>
      </c>
      <c r="Y261" s="59">
        <f t="shared" si="62"/>
        <v>490</v>
      </c>
      <c r="Z261" s="103">
        <v>0</v>
      </c>
      <c r="AA261" s="103">
        <v>0</v>
      </c>
      <c r="AB261" s="59">
        <f t="shared" si="63"/>
        <v>0</v>
      </c>
      <c r="AC261" s="58">
        <v>10</v>
      </c>
      <c r="AD261" s="103">
        <v>1245</v>
      </c>
      <c r="AE261" s="59">
        <f t="shared" si="64"/>
        <v>311.25</v>
      </c>
      <c r="AF261" s="103">
        <v>14</v>
      </c>
      <c r="AG261" s="103">
        <v>960</v>
      </c>
      <c r="AH261" s="220">
        <f t="shared" si="65"/>
        <v>240</v>
      </c>
      <c r="AI261" s="103">
        <v>16</v>
      </c>
      <c r="AJ261" s="103">
        <v>1400</v>
      </c>
      <c r="AK261" s="220">
        <f t="shared" si="66"/>
        <v>350</v>
      </c>
      <c r="AL261" s="103">
        <v>12</v>
      </c>
      <c r="AM261" s="103">
        <v>1015</v>
      </c>
      <c r="AN261" s="220">
        <f t="shared" si="67"/>
        <v>253.75</v>
      </c>
      <c r="AO261" s="275">
        <v>9</v>
      </c>
      <c r="AP261" s="275">
        <v>540</v>
      </c>
      <c r="AQ261" s="220">
        <f t="shared" si="68"/>
        <v>135</v>
      </c>
      <c r="AR261" s="226">
        <v>13</v>
      </c>
      <c r="AS261" s="226">
        <v>1270</v>
      </c>
      <c r="AT261" s="220">
        <f t="shared" si="69"/>
        <v>317.5</v>
      </c>
    </row>
    <row r="262" spans="1:46">
      <c r="A262" s="134"/>
      <c r="B262" s="42" t="s">
        <v>1084</v>
      </c>
      <c r="C262" s="342" t="s">
        <v>3200</v>
      </c>
      <c r="D262" s="462" t="s">
        <v>16</v>
      </c>
      <c r="E262" s="43"/>
      <c r="F262" s="43"/>
      <c r="G262" s="59">
        <f t="shared" si="56"/>
        <v>0</v>
      </c>
      <c r="H262" s="46"/>
      <c r="I262" s="46"/>
      <c r="J262" s="59">
        <f t="shared" si="57"/>
        <v>0</v>
      </c>
      <c r="K262" s="46"/>
      <c r="L262" s="43"/>
      <c r="M262" s="59">
        <f t="shared" si="58"/>
        <v>0</v>
      </c>
      <c r="N262" s="43"/>
      <c r="O262" s="43"/>
      <c r="P262" s="59">
        <f t="shared" si="59"/>
        <v>0</v>
      </c>
      <c r="Q262" s="58">
        <v>9</v>
      </c>
      <c r="R262" s="58">
        <v>910</v>
      </c>
      <c r="S262" s="59">
        <f t="shared" si="60"/>
        <v>227.5</v>
      </c>
      <c r="T262" s="58">
        <v>6</v>
      </c>
      <c r="U262" s="103">
        <v>2280</v>
      </c>
      <c r="V262" s="59">
        <f t="shared" si="61"/>
        <v>570</v>
      </c>
      <c r="W262" s="103">
        <v>13</v>
      </c>
      <c r="X262" s="103">
        <v>3640</v>
      </c>
      <c r="Y262" s="59">
        <f t="shared" si="62"/>
        <v>910</v>
      </c>
      <c r="Z262" s="103">
        <v>58</v>
      </c>
      <c r="AA262" s="103">
        <v>6085</v>
      </c>
      <c r="AB262" s="59">
        <f t="shared" si="63"/>
        <v>1521.25</v>
      </c>
      <c r="AC262" s="58">
        <v>50</v>
      </c>
      <c r="AD262" s="103">
        <v>5740</v>
      </c>
      <c r="AE262" s="59">
        <f t="shared" si="64"/>
        <v>1435</v>
      </c>
      <c r="AF262" s="103">
        <v>34</v>
      </c>
      <c r="AG262" s="103">
        <v>2890</v>
      </c>
      <c r="AH262" s="220">
        <f t="shared" si="65"/>
        <v>722.5</v>
      </c>
      <c r="AI262" s="103">
        <v>15</v>
      </c>
      <c r="AJ262" s="103">
        <v>1250</v>
      </c>
      <c r="AK262" s="220">
        <f t="shared" si="66"/>
        <v>312.5</v>
      </c>
      <c r="AL262" s="103">
        <v>12</v>
      </c>
      <c r="AM262" s="103">
        <v>1690</v>
      </c>
      <c r="AN262" s="220">
        <f t="shared" si="67"/>
        <v>422.5</v>
      </c>
      <c r="AO262" s="275">
        <v>20</v>
      </c>
      <c r="AP262" s="275">
        <v>1770</v>
      </c>
      <c r="AQ262" s="220">
        <f t="shared" si="68"/>
        <v>442.5</v>
      </c>
      <c r="AR262" s="226">
        <v>7</v>
      </c>
      <c r="AS262" s="226">
        <v>640</v>
      </c>
      <c r="AT262" s="220">
        <f t="shared" si="69"/>
        <v>160</v>
      </c>
    </row>
    <row r="263" spans="1:46">
      <c r="A263" s="134"/>
      <c r="B263" s="42" t="s">
        <v>800</v>
      </c>
      <c r="C263" s="342" t="s">
        <v>801</v>
      </c>
      <c r="D263" s="462" t="s">
        <v>29</v>
      </c>
      <c r="E263" s="43"/>
      <c r="F263" s="43"/>
      <c r="G263" s="59">
        <f t="shared" si="56"/>
        <v>0</v>
      </c>
      <c r="H263" s="46"/>
      <c r="I263" s="46"/>
      <c r="J263" s="59">
        <f t="shared" si="57"/>
        <v>0</v>
      </c>
      <c r="K263" s="46">
        <v>0</v>
      </c>
      <c r="L263" s="43">
        <v>0</v>
      </c>
      <c r="M263" s="59">
        <f t="shared" si="58"/>
        <v>0</v>
      </c>
      <c r="N263" s="43"/>
      <c r="O263" s="43"/>
      <c r="P263" s="59">
        <f t="shared" si="59"/>
        <v>0</v>
      </c>
      <c r="Q263" s="58">
        <v>10</v>
      </c>
      <c r="R263" s="58">
        <v>680</v>
      </c>
      <c r="S263" s="59">
        <f t="shared" si="60"/>
        <v>170</v>
      </c>
      <c r="T263" s="58">
        <v>35</v>
      </c>
      <c r="U263" s="103">
        <v>4290</v>
      </c>
      <c r="V263" s="59">
        <f t="shared" si="61"/>
        <v>1072.5</v>
      </c>
      <c r="W263" s="103">
        <v>38</v>
      </c>
      <c r="X263" s="103">
        <v>4570</v>
      </c>
      <c r="Y263" s="59">
        <f t="shared" si="62"/>
        <v>1142.5</v>
      </c>
      <c r="Z263" s="103">
        <v>60</v>
      </c>
      <c r="AA263" s="103">
        <v>7225</v>
      </c>
      <c r="AB263" s="59">
        <f t="shared" si="63"/>
        <v>1806.25</v>
      </c>
      <c r="AC263" s="58">
        <v>66</v>
      </c>
      <c r="AD263" s="103">
        <v>7470</v>
      </c>
      <c r="AE263" s="59">
        <f t="shared" si="64"/>
        <v>1867.5</v>
      </c>
      <c r="AF263" s="103">
        <v>92</v>
      </c>
      <c r="AG263" s="103">
        <v>7425</v>
      </c>
      <c r="AH263" s="220">
        <f t="shared" si="65"/>
        <v>1856.25</v>
      </c>
      <c r="AI263" s="103">
        <v>115</v>
      </c>
      <c r="AJ263" s="103">
        <v>11015</v>
      </c>
      <c r="AK263" s="220">
        <f t="shared" si="66"/>
        <v>2753.75</v>
      </c>
      <c r="AL263" s="103">
        <v>172</v>
      </c>
      <c r="AM263" s="103">
        <v>16235</v>
      </c>
      <c r="AN263" s="220">
        <f t="shared" si="67"/>
        <v>4058.75</v>
      </c>
      <c r="AO263" s="275">
        <v>200</v>
      </c>
      <c r="AP263" s="275">
        <v>20910</v>
      </c>
      <c r="AQ263" s="220">
        <f t="shared" si="68"/>
        <v>5227.5</v>
      </c>
      <c r="AR263" s="226">
        <v>168</v>
      </c>
      <c r="AS263" s="226">
        <v>17435</v>
      </c>
      <c r="AT263" s="220">
        <f t="shared" si="69"/>
        <v>4358.75</v>
      </c>
    </row>
    <row r="264" spans="1:46">
      <c r="A264" s="134"/>
      <c r="B264" s="42" t="s">
        <v>802</v>
      </c>
      <c r="C264" s="342" t="s">
        <v>803</v>
      </c>
      <c r="D264" s="462" t="s">
        <v>29</v>
      </c>
      <c r="E264" s="43"/>
      <c r="F264" s="43"/>
      <c r="G264" s="59">
        <f t="shared" si="56"/>
        <v>0</v>
      </c>
      <c r="H264" s="46"/>
      <c r="I264" s="46"/>
      <c r="J264" s="59">
        <f t="shared" si="57"/>
        <v>0</v>
      </c>
      <c r="K264" s="46">
        <v>0</v>
      </c>
      <c r="L264" s="43">
        <v>0</v>
      </c>
      <c r="M264" s="59">
        <f t="shared" si="58"/>
        <v>0</v>
      </c>
      <c r="N264" s="43"/>
      <c r="O264" s="43"/>
      <c r="P264" s="59">
        <f t="shared" si="59"/>
        <v>0</v>
      </c>
      <c r="Q264" s="58">
        <v>5</v>
      </c>
      <c r="R264" s="58">
        <v>640</v>
      </c>
      <c r="S264" s="59">
        <f t="shared" si="60"/>
        <v>160</v>
      </c>
      <c r="T264" s="58">
        <v>30</v>
      </c>
      <c r="U264" s="103">
        <v>3015</v>
      </c>
      <c r="V264" s="59">
        <f t="shared" si="61"/>
        <v>753.75</v>
      </c>
      <c r="W264" s="103">
        <v>55</v>
      </c>
      <c r="X264" s="103">
        <v>5555</v>
      </c>
      <c r="Y264" s="59">
        <f t="shared" si="62"/>
        <v>1388.75</v>
      </c>
      <c r="Z264" s="103">
        <v>54</v>
      </c>
      <c r="AA264" s="103">
        <v>6220</v>
      </c>
      <c r="AB264" s="59">
        <f t="shared" si="63"/>
        <v>1555</v>
      </c>
      <c r="AC264" s="58">
        <v>56</v>
      </c>
      <c r="AD264" s="103">
        <v>5890</v>
      </c>
      <c r="AE264" s="59">
        <f t="shared" si="64"/>
        <v>1472.5</v>
      </c>
      <c r="AF264" s="103">
        <v>81</v>
      </c>
      <c r="AG264" s="103">
        <v>7560</v>
      </c>
      <c r="AH264" s="220">
        <f t="shared" si="65"/>
        <v>1890</v>
      </c>
      <c r="AI264" s="103">
        <v>84</v>
      </c>
      <c r="AJ264" s="103">
        <v>7390</v>
      </c>
      <c r="AK264" s="220">
        <f t="shared" si="66"/>
        <v>1847.5</v>
      </c>
      <c r="AL264" s="103">
        <v>93</v>
      </c>
      <c r="AM264" s="103">
        <v>8045</v>
      </c>
      <c r="AN264" s="220">
        <f t="shared" si="67"/>
        <v>2011.25</v>
      </c>
      <c r="AO264" s="275">
        <v>76</v>
      </c>
      <c r="AP264" s="275">
        <v>7365</v>
      </c>
      <c r="AQ264" s="220">
        <f t="shared" si="68"/>
        <v>1841.25</v>
      </c>
      <c r="AR264" s="226">
        <v>84</v>
      </c>
      <c r="AS264" s="226">
        <v>7240</v>
      </c>
      <c r="AT264" s="220">
        <f t="shared" si="69"/>
        <v>1810</v>
      </c>
    </row>
    <row r="265" spans="1:46">
      <c r="A265" s="134"/>
      <c r="B265" s="42" t="s">
        <v>804</v>
      </c>
      <c r="C265" s="342" t="s">
        <v>805</v>
      </c>
      <c r="D265" s="462" t="s">
        <v>19</v>
      </c>
      <c r="E265" s="43"/>
      <c r="F265" s="43"/>
      <c r="G265" s="59">
        <f t="shared" si="56"/>
        <v>0</v>
      </c>
      <c r="H265" s="46"/>
      <c r="I265" s="46"/>
      <c r="J265" s="59">
        <f t="shared" si="57"/>
        <v>0</v>
      </c>
      <c r="K265" s="46">
        <v>0</v>
      </c>
      <c r="L265" s="43">
        <v>0</v>
      </c>
      <c r="M265" s="59">
        <f t="shared" si="58"/>
        <v>0</v>
      </c>
      <c r="N265" s="43"/>
      <c r="O265" s="43"/>
      <c r="P265" s="59">
        <f t="shared" si="59"/>
        <v>0</v>
      </c>
      <c r="Q265" s="58">
        <v>4</v>
      </c>
      <c r="R265" s="58">
        <v>530</v>
      </c>
      <c r="S265" s="59">
        <f t="shared" si="60"/>
        <v>132.5</v>
      </c>
      <c r="T265" s="58">
        <v>68</v>
      </c>
      <c r="U265" s="103">
        <v>6000</v>
      </c>
      <c r="V265" s="59">
        <f t="shared" si="61"/>
        <v>1500</v>
      </c>
      <c r="W265" s="103">
        <v>128</v>
      </c>
      <c r="X265" s="103">
        <v>10565</v>
      </c>
      <c r="Y265" s="59">
        <f t="shared" si="62"/>
        <v>2641.25</v>
      </c>
      <c r="Z265" s="103">
        <v>189</v>
      </c>
      <c r="AA265" s="103">
        <v>16700</v>
      </c>
      <c r="AB265" s="59">
        <f t="shared" si="63"/>
        <v>4175</v>
      </c>
      <c r="AC265" s="58">
        <v>162</v>
      </c>
      <c r="AD265" s="103">
        <v>13305</v>
      </c>
      <c r="AE265" s="59">
        <f t="shared" si="64"/>
        <v>3326.25</v>
      </c>
      <c r="AF265" s="103">
        <v>157</v>
      </c>
      <c r="AG265" s="103">
        <v>13170</v>
      </c>
      <c r="AH265" s="220">
        <f t="shared" si="65"/>
        <v>3292.5</v>
      </c>
      <c r="AI265" s="103">
        <v>219</v>
      </c>
      <c r="AJ265" s="103">
        <v>19965</v>
      </c>
      <c r="AK265" s="220">
        <f t="shared" si="66"/>
        <v>4991.25</v>
      </c>
      <c r="AL265" s="103">
        <v>181</v>
      </c>
      <c r="AM265" s="103">
        <v>15630</v>
      </c>
      <c r="AN265" s="220">
        <f t="shared" si="67"/>
        <v>3907.5</v>
      </c>
      <c r="AO265" s="275">
        <v>230</v>
      </c>
      <c r="AP265" s="275">
        <v>18595</v>
      </c>
      <c r="AQ265" s="220">
        <f t="shared" si="68"/>
        <v>4648.75</v>
      </c>
      <c r="AR265" s="226">
        <v>331</v>
      </c>
      <c r="AS265" s="226">
        <v>25860</v>
      </c>
      <c r="AT265" s="220">
        <f t="shared" si="69"/>
        <v>6465</v>
      </c>
    </row>
    <row r="266" spans="1:46">
      <c r="A266" s="134"/>
      <c r="B266" s="42" t="s">
        <v>806</v>
      </c>
      <c r="C266" s="342" t="s">
        <v>807</v>
      </c>
      <c r="D266" s="462" t="s">
        <v>19</v>
      </c>
      <c r="E266" s="43"/>
      <c r="F266" s="43"/>
      <c r="G266" s="59">
        <f t="shared" si="56"/>
        <v>0</v>
      </c>
      <c r="H266" s="46"/>
      <c r="I266" s="46"/>
      <c r="J266" s="59">
        <f t="shared" si="57"/>
        <v>0</v>
      </c>
      <c r="K266" s="46">
        <v>0</v>
      </c>
      <c r="L266" s="43">
        <v>0</v>
      </c>
      <c r="M266" s="59">
        <f t="shared" si="58"/>
        <v>0</v>
      </c>
      <c r="N266" s="43"/>
      <c r="O266" s="43"/>
      <c r="P266" s="59">
        <f t="shared" si="59"/>
        <v>0</v>
      </c>
      <c r="Q266" s="58">
        <v>11</v>
      </c>
      <c r="R266" s="58">
        <v>1430</v>
      </c>
      <c r="S266" s="59">
        <f t="shared" si="60"/>
        <v>357.5</v>
      </c>
      <c r="T266" s="58">
        <v>4</v>
      </c>
      <c r="U266" s="103">
        <v>380</v>
      </c>
      <c r="V266" s="59">
        <f t="shared" si="61"/>
        <v>95</v>
      </c>
      <c r="W266" s="103">
        <v>38</v>
      </c>
      <c r="X266" s="103">
        <v>4300</v>
      </c>
      <c r="Y266" s="59">
        <f t="shared" si="62"/>
        <v>1075</v>
      </c>
      <c r="Z266" s="103">
        <v>49</v>
      </c>
      <c r="AA266" s="103">
        <v>5370</v>
      </c>
      <c r="AB266" s="59">
        <f t="shared" si="63"/>
        <v>1342.5</v>
      </c>
      <c r="AC266" s="58">
        <v>29</v>
      </c>
      <c r="AD266" s="103">
        <v>3255</v>
      </c>
      <c r="AE266" s="59">
        <f t="shared" si="64"/>
        <v>813.75</v>
      </c>
      <c r="AF266" s="103">
        <v>30</v>
      </c>
      <c r="AG266" s="103">
        <v>2680</v>
      </c>
      <c r="AH266" s="220">
        <f t="shared" si="65"/>
        <v>670</v>
      </c>
      <c r="AI266" s="103">
        <v>30</v>
      </c>
      <c r="AJ266" s="103">
        <v>4235</v>
      </c>
      <c r="AK266" s="220">
        <f t="shared" si="66"/>
        <v>1058.75</v>
      </c>
      <c r="AL266" s="103">
        <v>64</v>
      </c>
      <c r="AM266" s="103">
        <v>6080</v>
      </c>
      <c r="AN266" s="220">
        <f t="shared" si="67"/>
        <v>1520</v>
      </c>
      <c r="AO266" s="275">
        <v>57</v>
      </c>
      <c r="AP266" s="275">
        <v>4785</v>
      </c>
      <c r="AQ266" s="220">
        <f t="shared" si="68"/>
        <v>1196.25</v>
      </c>
      <c r="AR266" s="226">
        <v>50</v>
      </c>
      <c r="AS266" s="226">
        <v>3920</v>
      </c>
      <c r="AT266" s="220">
        <f t="shared" si="69"/>
        <v>980</v>
      </c>
    </row>
    <row r="267" spans="1:46">
      <c r="A267" s="134"/>
      <c r="B267" s="42" t="s">
        <v>808</v>
      </c>
      <c r="C267" s="342" t="s">
        <v>3201</v>
      </c>
      <c r="D267" s="462" t="s">
        <v>238</v>
      </c>
      <c r="E267" s="43"/>
      <c r="F267" s="43"/>
      <c r="G267" s="59">
        <f t="shared" si="56"/>
        <v>0</v>
      </c>
      <c r="H267" s="46"/>
      <c r="I267" s="46"/>
      <c r="J267" s="59">
        <f t="shared" si="57"/>
        <v>0</v>
      </c>
      <c r="K267" s="46">
        <v>0</v>
      </c>
      <c r="L267" s="43">
        <v>0</v>
      </c>
      <c r="M267" s="59">
        <f t="shared" si="58"/>
        <v>0</v>
      </c>
      <c r="N267" s="43"/>
      <c r="O267" s="43"/>
      <c r="P267" s="59">
        <f t="shared" si="59"/>
        <v>0</v>
      </c>
      <c r="Q267" s="58">
        <v>2</v>
      </c>
      <c r="R267" s="58">
        <v>190</v>
      </c>
      <c r="S267" s="59">
        <f t="shared" si="60"/>
        <v>47.5</v>
      </c>
      <c r="T267" s="58">
        <v>0</v>
      </c>
      <c r="U267" s="103">
        <v>0</v>
      </c>
      <c r="V267" s="59">
        <f t="shared" si="61"/>
        <v>0</v>
      </c>
      <c r="W267" s="103">
        <v>0</v>
      </c>
      <c r="X267" s="103">
        <v>0</v>
      </c>
      <c r="Y267" s="59">
        <f t="shared" si="62"/>
        <v>0</v>
      </c>
      <c r="Z267" s="103">
        <v>7</v>
      </c>
      <c r="AA267" s="103">
        <v>400</v>
      </c>
      <c r="AB267" s="59">
        <f t="shared" si="63"/>
        <v>100</v>
      </c>
      <c r="AC267" s="58">
        <v>4</v>
      </c>
      <c r="AD267" s="103">
        <v>400</v>
      </c>
      <c r="AE267" s="59">
        <f t="shared" si="64"/>
        <v>100</v>
      </c>
      <c r="AF267" s="103">
        <v>4</v>
      </c>
      <c r="AG267" s="103">
        <v>340</v>
      </c>
      <c r="AH267" s="220">
        <f t="shared" si="65"/>
        <v>85</v>
      </c>
      <c r="AI267" s="103">
        <v>4</v>
      </c>
      <c r="AJ267" s="103">
        <v>355</v>
      </c>
      <c r="AK267" s="220">
        <f t="shared" si="66"/>
        <v>88.75</v>
      </c>
      <c r="AL267" s="103">
        <v>2</v>
      </c>
      <c r="AM267" s="103">
        <v>440</v>
      </c>
      <c r="AN267" s="220">
        <f t="shared" si="67"/>
        <v>110</v>
      </c>
      <c r="AO267" s="275">
        <v>11</v>
      </c>
      <c r="AP267" s="275">
        <v>1095</v>
      </c>
      <c r="AQ267" s="220">
        <f t="shared" si="68"/>
        <v>273.75</v>
      </c>
      <c r="AR267" s="226">
        <v>2</v>
      </c>
      <c r="AS267" s="226">
        <v>140</v>
      </c>
      <c r="AT267" s="220">
        <f t="shared" si="69"/>
        <v>35</v>
      </c>
    </row>
    <row r="268" spans="1:46">
      <c r="A268" s="134"/>
      <c r="B268" s="42" t="s">
        <v>810</v>
      </c>
      <c r="C268" s="342" t="s">
        <v>811</v>
      </c>
      <c r="D268" s="462" t="s">
        <v>29</v>
      </c>
      <c r="E268" s="43"/>
      <c r="F268" s="43"/>
      <c r="G268" s="59">
        <f t="shared" si="56"/>
        <v>0</v>
      </c>
      <c r="H268" s="46"/>
      <c r="I268" s="46"/>
      <c r="J268" s="59">
        <f t="shared" si="57"/>
        <v>0</v>
      </c>
      <c r="K268" s="46">
        <v>0</v>
      </c>
      <c r="L268" s="43">
        <v>0</v>
      </c>
      <c r="M268" s="59">
        <f t="shared" si="58"/>
        <v>0</v>
      </c>
      <c r="N268" s="43"/>
      <c r="O268" s="43"/>
      <c r="P268" s="59">
        <f t="shared" si="59"/>
        <v>0</v>
      </c>
      <c r="Q268" s="58">
        <v>14</v>
      </c>
      <c r="R268" s="58">
        <v>1590</v>
      </c>
      <c r="S268" s="59">
        <f t="shared" si="60"/>
        <v>397.5</v>
      </c>
      <c r="T268" s="58">
        <v>23</v>
      </c>
      <c r="U268" s="103">
        <v>2835</v>
      </c>
      <c r="V268" s="59">
        <f t="shared" si="61"/>
        <v>708.75</v>
      </c>
      <c r="W268" s="103">
        <v>79</v>
      </c>
      <c r="X268" s="103">
        <v>8605</v>
      </c>
      <c r="Y268" s="59">
        <f t="shared" si="62"/>
        <v>2151.25</v>
      </c>
      <c r="Z268" s="103">
        <v>125</v>
      </c>
      <c r="AA268" s="103">
        <v>12245</v>
      </c>
      <c r="AB268" s="59">
        <f t="shared" si="63"/>
        <v>3061.25</v>
      </c>
      <c r="AC268" s="58">
        <v>104</v>
      </c>
      <c r="AD268" s="103">
        <v>9745</v>
      </c>
      <c r="AE268" s="59">
        <f t="shared" si="64"/>
        <v>2436.25</v>
      </c>
      <c r="AF268" s="103">
        <v>157</v>
      </c>
      <c r="AG268" s="103">
        <v>14090</v>
      </c>
      <c r="AH268" s="220">
        <f t="shared" si="65"/>
        <v>3522.5</v>
      </c>
      <c r="AI268" s="103">
        <v>145</v>
      </c>
      <c r="AJ268" s="103">
        <v>12705</v>
      </c>
      <c r="AK268" s="220">
        <f t="shared" si="66"/>
        <v>3176.25</v>
      </c>
      <c r="AL268" s="103">
        <v>193</v>
      </c>
      <c r="AM268" s="103">
        <v>19325</v>
      </c>
      <c r="AN268" s="220">
        <f t="shared" si="67"/>
        <v>4831.25</v>
      </c>
      <c r="AO268" s="275">
        <v>207</v>
      </c>
      <c r="AP268" s="275">
        <v>18575</v>
      </c>
      <c r="AQ268" s="220">
        <f t="shared" si="68"/>
        <v>4643.75</v>
      </c>
      <c r="AR268" s="226">
        <v>226</v>
      </c>
      <c r="AS268" s="226">
        <v>19890</v>
      </c>
      <c r="AT268" s="220">
        <f t="shared" si="69"/>
        <v>4972.5</v>
      </c>
    </row>
    <row r="269" spans="1:46">
      <c r="A269" s="134"/>
      <c r="B269" s="42" t="s">
        <v>812</v>
      </c>
      <c r="C269" s="342" t="s">
        <v>3180</v>
      </c>
      <c r="D269" s="462" t="s">
        <v>19</v>
      </c>
      <c r="E269" s="43"/>
      <c r="F269" s="43"/>
      <c r="G269" s="59">
        <f t="shared" si="56"/>
        <v>0</v>
      </c>
      <c r="H269" s="46"/>
      <c r="I269" s="46"/>
      <c r="J269" s="59">
        <f t="shared" si="57"/>
        <v>0</v>
      </c>
      <c r="K269" s="46">
        <v>0</v>
      </c>
      <c r="L269" s="43">
        <v>0</v>
      </c>
      <c r="M269" s="59">
        <f t="shared" si="58"/>
        <v>0</v>
      </c>
      <c r="N269" s="43"/>
      <c r="O269" s="43"/>
      <c r="P269" s="59">
        <f t="shared" si="59"/>
        <v>0</v>
      </c>
      <c r="Q269" s="58">
        <v>18</v>
      </c>
      <c r="R269" s="58">
        <v>2530</v>
      </c>
      <c r="S269" s="59">
        <f t="shared" si="60"/>
        <v>632.5</v>
      </c>
      <c r="T269" s="58">
        <v>75</v>
      </c>
      <c r="U269" s="103">
        <v>9075</v>
      </c>
      <c r="V269" s="59">
        <f t="shared" si="61"/>
        <v>2268.75</v>
      </c>
      <c r="W269" s="103">
        <v>0</v>
      </c>
      <c r="X269" s="103">
        <v>0</v>
      </c>
      <c r="Y269" s="59">
        <f t="shared" si="62"/>
        <v>0</v>
      </c>
      <c r="Z269" s="103">
        <v>0</v>
      </c>
      <c r="AA269" s="103">
        <v>0</v>
      </c>
      <c r="AB269" s="59">
        <f t="shared" si="63"/>
        <v>0</v>
      </c>
      <c r="AC269" s="58">
        <v>0</v>
      </c>
      <c r="AD269" s="103">
        <v>0</v>
      </c>
      <c r="AE269" s="59">
        <f t="shared" si="64"/>
        <v>0</v>
      </c>
      <c r="AF269" s="103">
        <v>0</v>
      </c>
      <c r="AG269" s="103">
        <v>0</v>
      </c>
      <c r="AH269" s="220">
        <f t="shared" si="65"/>
        <v>0</v>
      </c>
      <c r="AI269" s="103">
        <v>0</v>
      </c>
      <c r="AJ269" s="103"/>
      <c r="AK269" s="220">
        <f t="shared" si="66"/>
        <v>0</v>
      </c>
      <c r="AL269" s="103">
        <v>0</v>
      </c>
      <c r="AM269" s="103">
        <v>0</v>
      </c>
      <c r="AN269" s="220">
        <f t="shared" si="67"/>
        <v>0</v>
      </c>
      <c r="AO269" s="275">
        <v>0</v>
      </c>
      <c r="AP269" s="275">
        <v>0</v>
      </c>
      <c r="AQ269" s="220">
        <f t="shared" si="68"/>
        <v>0</v>
      </c>
      <c r="AR269" s="226">
        <v>0</v>
      </c>
      <c r="AS269" s="226">
        <v>0</v>
      </c>
      <c r="AT269" s="220">
        <f t="shared" si="69"/>
        <v>0</v>
      </c>
    </row>
    <row r="270" spans="1:46">
      <c r="A270" s="134"/>
      <c r="B270" s="42" t="s">
        <v>814</v>
      </c>
      <c r="C270" s="342" t="s">
        <v>815</v>
      </c>
      <c r="D270" s="462" t="s">
        <v>19</v>
      </c>
      <c r="E270" s="43"/>
      <c r="F270" s="43"/>
      <c r="G270" s="59">
        <f t="shared" si="56"/>
        <v>0</v>
      </c>
      <c r="H270" s="46"/>
      <c r="I270" s="46"/>
      <c r="J270" s="59">
        <f t="shared" si="57"/>
        <v>0</v>
      </c>
      <c r="K270" s="46">
        <v>0</v>
      </c>
      <c r="L270" s="43">
        <v>0</v>
      </c>
      <c r="M270" s="59">
        <f t="shared" si="58"/>
        <v>0</v>
      </c>
      <c r="N270" s="43"/>
      <c r="O270" s="43"/>
      <c r="P270" s="59">
        <f t="shared" si="59"/>
        <v>0</v>
      </c>
      <c r="Q270" s="58">
        <v>7</v>
      </c>
      <c r="R270" s="58">
        <v>560</v>
      </c>
      <c r="S270" s="59">
        <f t="shared" si="60"/>
        <v>140</v>
      </c>
      <c r="T270" s="58">
        <v>24</v>
      </c>
      <c r="U270" s="103">
        <v>2505</v>
      </c>
      <c r="V270" s="59">
        <f t="shared" si="61"/>
        <v>626.25</v>
      </c>
      <c r="W270" s="103">
        <v>38</v>
      </c>
      <c r="X270" s="103">
        <v>4430</v>
      </c>
      <c r="Y270" s="59">
        <f t="shared" si="62"/>
        <v>1107.5</v>
      </c>
      <c r="Z270" s="103">
        <v>58</v>
      </c>
      <c r="AA270" s="103">
        <v>6185</v>
      </c>
      <c r="AB270" s="59">
        <f t="shared" si="63"/>
        <v>1546.25</v>
      </c>
      <c r="AC270" s="58">
        <v>50</v>
      </c>
      <c r="AD270" s="103">
        <v>5120</v>
      </c>
      <c r="AE270" s="59">
        <f t="shared" si="64"/>
        <v>1280</v>
      </c>
      <c r="AF270" s="103">
        <v>58</v>
      </c>
      <c r="AG270" s="103">
        <v>6285</v>
      </c>
      <c r="AH270" s="220">
        <f t="shared" si="65"/>
        <v>1571.25</v>
      </c>
      <c r="AI270" s="103">
        <v>95</v>
      </c>
      <c r="AJ270" s="103">
        <v>9540</v>
      </c>
      <c r="AK270" s="220">
        <f t="shared" si="66"/>
        <v>2385</v>
      </c>
      <c r="AL270" s="103">
        <v>58</v>
      </c>
      <c r="AM270" s="103">
        <v>5995</v>
      </c>
      <c r="AN270" s="220">
        <f t="shared" si="67"/>
        <v>1498.75</v>
      </c>
      <c r="AO270" s="275">
        <v>87</v>
      </c>
      <c r="AP270" s="275">
        <v>8375</v>
      </c>
      <c r="AQ270" s="220">
        <f t="shared" si="68"/>
        <v>2093.75</v>
      </c>
      <c r="AR270" s="226">
        <v>65</v>
      </c>
      <c r="AS270" s="226">
        <v>6705</v>
      </c>
      <c r="AT270" s="220">
        <f t="shared" si="69"/>
        <v>1676.25</v>
      </c>
    </row>
    <row r="271" spans="1:46">
      <c r="A271" s="134"/>
      <c r="B271" s="42" t="s">
        <v>816</v>
      </c>
      <c r="C271" s="342" t="s">
        <v>817</v>
      </c>
      <c r="D271" s="462" t="s">
        <v>29</v>
      </c>
      <c r="E271" s="43"/>
      <c r="F271" s="43"/>
      <c r="G271" s="59">
        <f t="shared" si="56"/>
        <v>0</v>
      </c>
      <c r="H271" s="46"/>
      <c r="I271" s="46"/>
      <c r="J271" s="59">
        <f t="shared" si="57"/>
        <v>0</v>
      </c>
      <c r="K271" s="46">
        <v>0</v>
      </c>
      <c r="L271" s="43">
        <v>0</v>
      </c>
      <c r="M271" s="59">
        <f t="shared" si="58"/>
        <v>0</v>
      </c>
      <c r="N271" s="43"/>
      <c r="O271" s="43"/>
      <c r="P271" s="59">
        <f t="shared" si="59"/>
        <v>0</v>
      </c>
      <c r="Q271" s="58">
        <v>16</v>
      </c>
      <c r="R271" s="58">
        <v>1745</v>
      </c>
      <c r="S271" s="59">
        <f t="shared" si="60"/>
        <v>436.25</v>
      </c>
      <c r="T271" s="58">
        <v>15</v>
      </c>
      <c r="U271" s="103">
        <v>2430</v>
      </c>
      <c r="V271" s="59">
        <f t="shared" si="61"/>
        <v>607.5</v>
      </c>
      <c r="W271" s="103">
        <v>37</v>
      </c>
      <c r="X271" s="103">
        <v>4730</v>
      </c>
      <c r="Y271" s="59">
        <f t="shared" si="62"/>
        <v>1182.5</v>
      </c>
      <c r="Z271" s="103">
        <v>77</v>
      </c>
      <c r="AA271" s="103">
        <v>8680</v>
      </c>
      <c r="AB271" s="59">
        <f t="shared" si="63"/>
        <v>2170</v>
      </c>
      <c r="AC271" s="58">
        <v>134</v>
      </c>
      <c r="AD271" s="103">
        <v>16115</v>
      </c>
      <c r="AE271" s="59">
        <f t="shared" si="64"/>
        <v>4028.75</v>
      </c>
      <c r="AF271" s="103">
        <v>147</v>
      </c>
      <c r="AG271" s="103">
        <v>17780</v>
      </c>
      <c r="AH271" s="220">
        <f t="shared" si="65"/>
        <v>4445</v>
      </c>
      <c r="AI271" s="103">
        <v>110</v>
      </c>
      <c r="AJ271" s="103">
        <v>10540</v>
      </c>
      <c r="AK271" s="220">
        <f t="shared" si="66"/>
        <v>2635</v>
      </c>
      <c r="AL271" s="103">
        <v>102</v>
      </c>
      <c r="AM271" s="103">
        <v>9520</v>
      </c>
      <c r="AN271" s="220">
        <f t="shared" si="67"/>
        <v>2380</v>
      </c>
      <c r="AO271" s="275">
        <v>152</v>
      </c>
      <c r="AP271" s="275">
        <v>12635</v>
      </c>
      <c r="AQ271" s="220">
        <f t="shared" si="68"/>
        <v>3158.75</v>
      </c>
      <c r="AR271" s="226">
        <v>105</v>
      </c>
      <c r="AS271" s="226">
        <v>10430</v>
      </c>
      <c r="AT271" s="220">
        <f t="shared" si="69"/>
        <v>2607.5</v>
      </c>
    </row>
    <row r="272" spans="1:46">
      <c r="A272" s="134"/>
      <c r="B272" s="42" t="s">
        <v>1048</v>
      </c>
      <c r="C272" s="342" t="s">
        <v>1049</v>
      </c>
      <c r="D272" s="462" t="s">
        <v>29</v>
      </c>
      <c r="E272" s="43"/>
      <c r="F272" s="43"/>
      <c r="G272" s="59">
        <f t="shared" si="56"/>
        <v>0</v>
      </c>
      <c r="H272" s="46"/>
      <c r="I272" s="46"/>
      <c r="J272" s="59">
        <f t="shared" si="57"/>
        <v>0</v>
      </c>
      <c r="K272" s="46"/>
      <c r="L272" s="43"/>
      <c r="M272" s="59">
        <f t="shared" si="58"/>
        <v>0</v>
      </c>
      <c r="N272" s="43"/>
      <c r="O272" s="43"/>
      <c r="P272" s="59">
        <f t="shared" si="59"/>
        <v>0</v>
      </c>
      <c r="Q272" s="58">
        <v>0</v>
      </c>
      <c r="R272" s="58">
        <v>0</v>
      </c>
      <c r="S272" s="59">
        <f t="shared" si="60"/>
        <v>0</v>
      </c>
      <c r="T272" s="58">
        <v>1</v>
      </c>
      <c r="U272" s="103">
        <v>310</v>
      </c>
      <c r="V272" s="59">
        <f t="shared" si="61"/>
        <v>77.5</v>
      </c>
      <c r="W272" s="103">
        <v>5</v>
      </c>
      <c r="X272" s="103">
        <v>1825</v>
      </c>
      <c r="Y272" s="59">
        <f t="shared" si="62"/>
        <v>456.25</v>
      </c>
      <c r="Z272" s="103">
        <v>31</v>
      </c>
      <c r="AA272" s="103">
        <v>3345</v>
      </c>
      <c r="AB272" s="59">
        <f t="shared" si="63"/>
        <v>836.25</v>
      </c>
      <c r="AC272" s="58">
        <v>44</v>
      </c>
      <c r="AD272" s="103">
        <v>4295</v>
      </c>
      <c r="AE272" s="59">
        <f t="shared" si="64"/>
        <v>1073.75</v>
      </c>
      <c r="AF272" s="103">
        <v>23</v>
      </c>
      <c r="AG272" s="103">
        <v>1980</v>
      </c>
      <c r="AH272" s="220">
        <f t="shared" si="65"/>
        <v>495</v>
      </c>
      <c r="AI272" s="103">
        <v>21</v>
      </c>
      <c r="AJ272" s="103">
        <v>1600</v>
      </c>
      <c r="AK272" s="220">
        <f t="shared" si="66"/>
        <v>400</v>
      </c>
      <c r="AL272" s="103">
        <v>38</v>
      </c>
      <c r="AM272" s="103">
        <v>3295</v>
      </c>
      <c r="AN272" s="220">
        <f t="shared" si="67"/>
        <v>823.75</v>
      </c>
      <c r="AO272" s="275">
        <v>46</v>
      </c>
      <c r="AP272" s="275">
        <v>4070</v>
      </c>
      <c r="AQ272" s="220">
        <f t="shared" si="68"/>
        <v>1017.5</v>
      </c>
      <c r="AR272" s="226">
        <v>49</v>
      </c>
      <c r="AS272" s="226">
        <v>4275</v>
      </c>
      <c r="AT272" s="220">
        <f t="shared" si="69"/>
        <v>1068.75</v>
      </c>
    </row>
    <row r="273" spans="1:46">
      <c r="A273" s="134"/>
      <c r="B273" s="42" t="s">
        <v>1050</v>
      </c>
      <c r="C273" s="342" t="s">
        <v>1051</v>
      </c>
      <c r="D273" s="462" t="s">
        <v>5</v>
      </c>
      <c r="E273" s="43"/>
      <c r="F273" s="43"/>
      <c r="G273" s="59">
        <f t="shared" si="56"/>
        <v>0</v>
      </c>
      <c r="H273" s="46"/>
      <c r="I273" s="46"/>
      <c r="J273" s="59">
        <f t="shared" si="57"/>
        <v>0</v>
      </c>
      <c r="K273" s="46"/>
      <c r="L273" s="43"/>
      <c r="M273" s="59">
        <f t="shared" si="58"/>
        <v>0</v>
      </c>
      <c r="N273" s="43"/>
      <c r="O273" s="43"/>
      <c r="P273" s="59">
        <f t="shared" si="59"/>
        <v>0</v>
      </c>
      <c r="Q273" s="58">
        <v>2</v>
      </c>
      <c r="R273" s="58">
        <v>250</v>
      </c>
      <c r="S273" s="59">
        <f t="shared" si="60"/>
        <v>62.5</v>
      </c>
      <c r="T273" s="58">
        <v>17</v>
      </c>
      <c r="U273" s="103">
        <v>2050</v>
      </c>
      <c r="V273" s="59">
        <f t="shared" si="61"/>
        <v>512.5</v>
      </c>
      <c r="W273" s="103">
        <v>19</v>
      </c>
      <c r="X273" s="103">
        <v>2275</v>
      </c>
      <c r="Y273" s="59">
        <f t="shared" si="62"/>
        <v>568.75</v>
      </c>
      <c r="Z273" s="103">
        <v>60</v>
      </c>
      <c r="AA273" s="103">
        <v>5135</v>
      </c>
      <c r="AB273" s="59">
        <f t="shared" si="63"/>
        <v>1283.75</v>
      </c>
      <c r="AC273" s="58">
        <v>40</v>
      </c>
      <c r="AD273" s="103">
        <v>2970</v>
      </c>
      <c r="AE273" s="59">
        <f t="shared" si="64"/>
        <v>742.5</v>
      </c>
      <c r="AF273" s="103">
        <v>20</v>
      </c>
      <c r="AG273" s="103">
        <v>1890</v>
      </c>
      <c r="AH273" s="220">
        <f t="shared" si="65"/>
        <v>472.5</v>
      </c>
      <c r="AI273" s="103">
        <v>39</v>
      </c>
      <c r="AJ273" s="103">
        <v>5320</v>
      </c>
      <c r="AK273" s="220">
        <f t="shared" si="66"/>
        <v>1330</v>
      </c>
      <c r="AL273" s="103">
        <v>39</v>
      </c>
      <c r="AM273" s="103">
        <v>3650</v>
      </c>
      <c r="AN273" s="220">
        <f t="shared" si="67"/>
        <v>912.5</v>
      </c>
      <c r="AO273" s="275">
        <v>40</v>
      </c>
      <c r="AP273" s="275">
        <v>3880</v>
      </c>
      <c r="AQ273" s="220">
        <f t="shared" si="68"/>
        <v>970</v>
      </c>
      <c r="AR273" s="226">
        <v>21</v>
      </c>
      <c r="AS273" s="226">
        <v>2010</v>
      </c>
      <c r="AT273" s="220">
        <f t="shared" si="69"/>
        <v>502.5</v>
      </c>
    </row>
    <row r="274" spans="1:46">
      <c r="A274" s="134"/>
      <c r="B274" s="42" t="s">
        <v>818</v>
      </c>
      <c r="C274" s="342" t="s">
        <v>3180</v>
      </c>
      <c r="D274" s="462" t="s">
        <v>5</v>
      </c>
      <c r="E274" s="43"/>
      <c r="F274" s="43"/>
      <c r="G274" s="59">
        <f t="shared" si="56"/>
        <v>0</v>
      </c>
      <c r="H274" s="46"/>
      <c r="I274" s="46"/>
      <c r="J274" s="59">
        <f t="shared" si="57"/>
        <v>0</v>
      </c>
      <c r="K274" s="46">
        <v>0</v>
      </c>
      <c r="L274" s="43">
        <v>0</v>
      </c>
      <c r="M274" s="59">
        <f t="shared" si="58"/>
        <v>0</v>
      </c>
      <c r="N274" s="43"/>
      <c r="O274" s="43"/>
      <c r="P274" s="59">
        <f t="shared" si="59"/>
        <v>0</v>
      </c>
      <c r="Q274" s="58">
        <v>22</v>
      </c>
      <c r="R274" s="58">
        <v>3220</v>
      </c>
      <c r="S274" s="59">
        <f t="shared" si="60"/>
        <v>805</v>
      </c>
      <c r="T274" s="58">
        <v>53</v>
      </c>
      <c r="U274" s="103">
        <v>8660</v>
      </c>
      <c r="V274" s="59">
        <f t="shared" si="61"/>
        <v>2165</v>
      </c>
      <c r="W274" s="103">
        <v>26</v>
      </c>
      <c r="X274" s="103">
        <v>9270</v>
      </c>
      <c r="Y274" s="59">
        <f t="shared" si="62"/>
        <v>2317.5</v>
      </c>
      <c r="Z274" s="103">
        <v>53</v>
      </c>
      <c r="AA274" s="103">
        <v>4685</v>
      </c>
      <c r="AB274" s="59">
        <f t="shared" si="63"/>
        <v>1171.25</v>
      </c>
      <c r="AC274" s="58">
        <v>74</v>
      </c>
      <c r="AD274" s="103">
        <v>7565</v>
      </c>
      <c r="AE274" s="59">
        <f t="shared" si="64"/>
        <v>1891.25</v>
      </c>
      <c r="AF274" s="103">
        <v>112</v>
      </c>
      <c r="AG274" s="103">
        <v>11800</v>
      </c>
      <c r="AH274" s="220">
        <f t="shared" si="65"/>
        <v>2950</v>
      </c>
      <c r="AI274" s="103">
        <v>113</v>
      </c>
      <c r="AJ274" s="103">
        <v>13465</v>
      </c>
      <c r="AK274" s="220">
        <f t="shared" si="66"/>
        <v>3366.25</v>
      </c>
      <c r="AL274" s="103">
        <v>99</v>
      </c>
      <c r="AM274" s="103">
        <v>13210</v>
      </c>
      <c r="AN274" s="220">
        <f t="shared" si="67"/>
        <v>3302.5</v>
      </c>
      <c r="AO274" s="275">
        <v>48</v>
      </c>
      <c r="AP274" s="275">
        <v>6145</v>
      </c>
      <c r="AQ274" s="220">
        <f t="shared" si="68"/>
        <v>1536.25</v>
      </c>
      <c r="AR274" s="226">
        <v>0</v>
      </c>
      <c r="AS274" s="226">
        <v>0</v>
      </c>
      <c r="AT274" s="220">
        <f t="shared" si="69"/>
        <v>0</v>
      </c>
    </row>
    <row r="275" spans="1:46">
      <c r="A275" s="134"/>
      <c r="B275" s="42" t="s">
        <v>820</v>
      </c>
      <c r="C275" s="342" t="s">
        <v>3180</v>
      </c>
      <c r="D275" s="462" t="s">
        <v>58</v>
      </c>
      <c r="E275" s="43"/>
      <c r="F275" s="43"/>
      <c r="G275" s="59">
        <f t="shared" si="56"/>
        <v>0</v>
      </c>
      <c r="H275" s="46"/>
      <c r="I275" s="46"/>
      <c r="J275" s="59">
        <f t="shared" si="57"/>
        <v>0</v>
      </c>
      <c r="K275" s="46">
        <v>0</v>
      </c>
      <c r="L275" s="43">
        <v>0</v>
      </c>
      <c r="M275" s="59">
        <f t="shared" si="58"/>
        <v>0</v>
      </c>
      <c r="N275" s="43"/>
      <c r="O275" s="43"/>
      <c r="P275" s="59">
        <f t="shared" si="59"/>
        <v>0</v>
      </c>
      <c r="Q275" s="58">
        <v>13</v>
      </c>
      <c r="R275" s="58">
        <v>1740</v>
      </c>
      <c r="S275" s="59">
        <f t="shared" si="60"/>
        <v>435</v>
      </c>
      <c r="T275" s="58">
        <v>24</v>
      </c>
      <c r="U275" s="103">
        <v>2940</v>
      </c>
      <c r="V275" s="59">
        <f t="shared" si="61"/>
        <v>735</v>
      </c>
      <c r="W275" s="103">
        <v>7</v>
      </c>
      <c r="X275" s="103">
        <v>3075</v>
      </c>
      <c r="Y275" s="59">
        <f t="shared" si="62"/>
        <v>768.75</v>
      </c>
      <c r="Z275" s="103">
        <v>40</v>
      </c>
      <c r="AA275" s="103">
        <v>3740</v>
      </c>
      <c r="AB275" s="59">
        <f t="shared" si="63"/>
        <v>935</v>
      </c>
      <c r="AC275" s="58">
        <v>46</v>
      </c>
      <c r="AD275" s="103">
        <v>4885</v>
      </c>
      <c r="AE275" s="59">
        <f t="shared" si="64"/>
        <v>1221.25</v>
      </c>
      <c r="AF275" s="103">
        <v>76</v>
      </c>
      <c r="AG275" s="103">
        <v>7540</v>
      </c>
      <c r="AH275" s="220">
        <f t="shared" si="65"/>
        <v>1885</v>
      </c>
      <c r="AI275" s="103">
        <v>57</v>
      </c>
      <c r="AJ275" s="103">
        <v>5275</v>
      </c>
      <c r="AK275" s="220">
        <f t="shared" si="66"/>
        <v>1318.75</v>
      </c>
      <c r="AL275" s="103">
        <v>46</v>
      </c>
      <c r="AM275" s="103">
        <v>3660</v>
      </c>
      <c r="AN275" s="220">
        <f t="shared" si="67"/>
        <v>915</v>
      </c>
      <c r="AO275" s="275">
        <v>19</v>
      </c>
      <c r="AP275" s="275">
        <v>1495</v>
      </c>
      <c r="AQ275" s="220">
        <f t="shared" si="68"/>
        <v>373.75</v>
      </c>
      <c r="AR275" s="226">
        <v>0</v>
      </c>
      <c r="AS275" s="226">
        <v>0</v>
      </c>
      <c r="AT275" s="220">
        <f t="shared" si="69"/>
        <v>0</v>
      </c>
    </row>
    <row r="276" spans="1:46">
      <c r="A276" s="134"/>
      <c r="B276" s="42" t="s">
        <v>822</v>
      </c>
      <c r="C276" s="342" t="s">
        <v>3180</v>
      </c>
      <c r="D276" s="462" t="s">
        <v>5</v>
      </c>
      <c r="E276" s="43"/>
      <c r="F276" s="43"/>
      <c r="G276" s="59">
        <f t="shared" si="56"/>
        <v>0</v>
      </c>
      <c r="H276" s="46"/>
      <c r="I276" s="46"/>
      <c r="J276" s="59">
        <f t="shared" si="57"/>
        <v>0</v>
      </c>
      <c r="K276" s="46">
        <v>0</v>
      </c>
      <c r="L276" s="43">
        <v>0</v>
      </c>
      <c r="M276" s="59">
        <f t="shared" si="58"/>
        <v>0</v>
      </c>
      <c r="N276" s="43"/>
      <c r="O276" s="43"/>
      <c r="P276" s="59">
        <f t="shared" si="59"/>
        <v>0</v>
      </c>
      <c r="Q276" s="58">
        <v>8</v>
      </c>
      <c r="R276" s="58">
        <v>815</v>
      </c>
      <c r="S276" s="59">
        <f t="shared" si="60"/>
        <v>203.75</v>
      </c>
      <c r="T276" s="58">
        <v>33</v>
      </c>
      <c r="U276" s="103">
        <v>4515</v>
      </c>
      <c r="V276" s="59">
        <f t="shared" si="61"/>
        <v>1128.75</v>
      </c>
      <c r="W276" s="103">
        <v>12</v>
      </c>
      <c r="X276" s="103">
        <v>3235</v>
      </c>
      <c r="Y276" s="59">
        <f t="shared" si="62"/>
        <v>808.75</v>
      </c>
      <c r="Z276" s="103">
        <v>71</v>
      </c>
      <c r="AA276" s="103">
        <v>5760</v>
      </c>
      <c r="AB276" s="59">
        <f t="shared" si="63"/>
        <v>1440</v>
      </c>
      <c r="AC276" s="58">
        <v>56</v>
      </c>
      <c r="AD276" s="103">
        <v>5900</v>
      </c>
      <c r="AE276" s="59">
        <f t="shared" si="64"/>
        <v>1475</v>
      </c>
      <c r="AF276" s="103">
        <v>108</v>
      </c>
      <c r="AG276" s="103">
        <v>11395</v>
      </c>
      <c r="AH276" s="220">
        <f t="shared" si="65"/>
        <v>2848.75</v>
      </c>
      <c r="AI276" s="103">
        <v>87</v>
      </c>
      <c r="AJ276" s="103">
        <v>7265</v>
      </c>
      <c r="AK276" s="220">
        <f t="shared" si="66"/>
        <v>1816.25</v>
      </c>
      <c r="AL276" s="103">
        <v>57</v>
      </c>
      <c r="AM276" s="103">
        <v>5140</v>
      </c>
      <c r="AN276" s="220">
        <f t="shared" si="67"/>
        <v>1285</v>
      </c>
      <c r="AO276" s="275">
        <v>34</v>
      </c>
      <c r="AP276" s="275">
        <v>2865</v>
      </c>
      <c r="AQ276" s="220">
        <f t="shared" si="68"/>
        <v>716.25</v>
      </c>
      <c r="AR276" s="226">
        <v>0</v>
      </c>
      <c r="AS276" s="226">
        <v>0</v>
      </c>
      <c r="AT276" s="220">
        <f t="shared" si="69"/>
        <v>0</v>
      </c>
    </row>
    <row r="277" spans="1:46">
      <c r="A277" s="134"/>
      <c r="B277" s="42" t="s">
        <v>824</v>
      </c>
      <c r="C277" s="342" t="s">
        <v>3180</v>
      </c>
      <c r="D277" s="462" t="s">
        <v>58</v>
      </c>
      <c r="E277" s="43"/>
      <c r="F277" s="43"/>
      <c r="G277" s="59">
        <f t="shared" si="56"/>
        <v>0</v>
      </c>
      <c r="H277" s="46"/>
      <c r="I277" s="46"/>
      <c r="J277" s="59">
        <f t="shared" si="57"/>
        <v>0</v>
      </c>
      <c r="K277" s="46">
        <v>0</v>
      </c>
      <c r="L277" s="43">
        <v>0</v>
      </c>
      <c r="M277" s="59">
        <f t="shared" si="58"/>
        <v>0</v>
      </c>
      <c r="N277" s="43"/>
      <c r="O277" s="43"/>
      <c r="P277" s="59">
        <f t="shared" si="59"/>
        <v>0</v>
      </c>
      <c r="Q277" s="58">
        <v>0</v>
      </c>
      <c r="R277" s="58">
        <v>0</v>
      </c>
      <c r="S277" s="59">
        <f t="shared" si="60"/>
        <v>0</v>
      </c>
      <c r="T277" s="58">
        <v>0</v>
      </c>
      <c r="U277" s="103">
        <v>80</v>
      </c>
      <c r="V277" s="59">
        <f t="shared" si="61"/>
        <v>20</v>
      </c>
      <c r="W277" s="103">
        <v>1</v>
      </c>
      <c r="X277" s="103">
        <v>205</v>
      </c>
      <c r="Y277" s="59">
        <f t="shared" si="62"/>
        <v>51.25</v>
      </c>
      <c r="Z277" s="103">
        <v>0</v>
      </c>
      <c r="AA277" s="103">
        <v>0</v>
      </c>
      <c r="AB277" s="59">
        <f t="shared" si="63"/>
        <v>0</v>
      </c>
      <c r="AC277" s="58">
        <v>2</v>
      </c>
      <c r="AD277" s="103">
        <v>120</v>
      </c>
      <c r="AE277" s="59">
        <f t="shared" si="64"/>
        <v>30</v>
      </c>
      <c r="AF277" s="103">
        <v>1</v>
      </c>
      <c r="AG277" s="103">
        <v>80</v>
      </c>
      <c r="AH277" s="220">
        <f t="shared" si="65"/>
        <v>20</v>
      </c>
      <c r="AI277" s="103">
        <v>0</v>
      </c>
      <c r="AJ277" s="103">
        <v>0</v>
      </c>
      <c r="AK277" s="220">
        <f t="shared" si="66"/>
        <v>0</v>
      </c>
      <c r="AL277" s="103">
        <v>0</v>
      </c>
      <c r="AM277" s="103">
        <v>0</v>
      </c>
      <c r="AN277" s="220">
        <f t="shared" si="67"/>
        <v>0</v>
      </c>
      <c r="AO277" s="275">
        <v>0</v>
      </c>
      <c r="AP277" s="275"/>
      <c r="AQ277" s="220">
        <f t="shared" si="68"/>
        <v>0</v>
      </c>
      <c r="AR277" s="226">
        <v>0</v>
      </c>
      <c r="AS277" s="226">
        <v>0</v>
      </c>
      <c r="AT277" s="220">
        <f t="shared" si="69"/>
        <v>0</v>
      </c>
    </row>
    <row r="278" spans="1:46">
      <c r="A278" s="134"/>
      <c r="B278" s="42" t="s">
        <v>1052</v>
      </c>
      <c r="C278" s="465" t="s">
        <v>1067</v>
      </c>
      <c r="D278" s="462" t="s">
        <v>23</v>
      </c>
      <c r="E278" s="43"/>
      <c r="F278" s="43"/>
      <c r="G278" s="59">
        <f t="shared" si="56"/>
        <v>0</v>
      </c>
      <c r="H278" s="46"/>
      <c r="I278" s="46"/>
      <c r="J278" s="59">
        <f t="shared" si="57"/>
        <v>0</v>
      </c>
      <c r="K278" s="46"/>
      <c r="L278" s="43"/>
      <c r="M278" s="59">
        <f t="shared" si="58"/>
        <v>0</v>
      </c>
      <c r="N278" s="43"/>
      <c r="O278" s="43"/>
      <c r="P278" s="59">
        <f t="shared" si="59"/>
        <v>0</v>
      </c>
      <c r="Q278" s="58">
        <v>10</v>
      </c>
      <c r="R278" s="58">
        <v>915</v>
      </c>
      <c r="S278" s="59">
        <f t="shared" si="60"/>
        <v>228.75</v>
      </c>
      <c r="T278" s="58">
        <v>67</v>
      </c>
      <c r="U278" s="103">
        <v>7110</v>
      </c>
      <c r="V278" s="59">
        <f t="shared" si="61"/>
        <v>1777.5</v>
      </c>
      <c r="W278" s="103">
        <v>118</v>
      </c>
      <c r="X278" s="103">
        <v>12610</v>
      </c>
      <c r="Y278" s="59">
        <f t="shared" si="62"/>
        <v>3152.5</v>
      </c>
      <c r="Z278" s="103">
        <v>211</v>
      </c>
      <c r="AA278" s="103">
        <v>19395</v>
      </c>
      <c r="AB278" s="59">
        <f t="shared" si="63"/>
        <v>4848.75</v>
      </c>
      <c r="AC278" s="58">
        <v>231</v>
      </c>
      <c r="AD278" s="103">
        <v>18380</v>
      </c>
      <c r="AE278" s="59">
        <f t="shared" si="64"/>
        <v>4595</v>
      </c>
      <c r="AF278" s="103">
        <v>293</v>
      </c>
      <c r="AG278" s="103">
        <v>25030</v>
      </c>
      <c r="AH278" s="220">
        <f t="shared" si="65"/>
        <v>6257.5</v>
      </c>
      <c r="AI278" s="103">
        <v>281</v>
      </c>
      <c r="AJ278" s="103">
        <v>25185</v>
      </c>
      <c r="AK278" s="220">
        <f t="shared" si="66"/>
        <v>6296.25</v>
      </c>
      <c r="AL278" s="103">
        <v>279</v>
      </c>
      <c r="AM278" s="103">
        <v>26810</v>
      </c>
      <c r="AN278" s="220">
        <f t="shared" si="67"/>
        <v>6702.5</v>
      </c>
      <c r="AO278" s="275">
        <v>327</v>
      </c>
      <c r="AP278" s="275">
        <v>25855</v>
      </c>
      <c r="AQ278" s="220">
        <f t="shared" si="68"/>
        <v>6463.75</v>
      </c>
      <c r="AR278" s="226">
        <v>294</v>
      </c>
      <c r="AS278" s="226">
        <v>24965</v>
      </c>
      <c r="AT278" s="220">
        <f t="shared" si="69"/>
        <v>6241.25</v>
      </c>
    </row>
    <row r="279" spans="1:46">
      <c r="A279" s="134"/>
      <c r="B279" s="42" t="s">
        <v>1053</v>
      </c>
      <c r="C279" s="342" t="s">
        <v>3202</v>
      </c>
      <c r="D279" s="462" t="s">
        <v>16</v>
      </c>
      <c r="E279" s="43"/>
      <c r="F279" s="43"/>
      <c r="G279" s="59">
        <f t="shared" si="56"/>
        <v>0</v>
      </c>
      <c r="H279" s="46"/>
      <c r="I279" s="46"/>
      <c r="J279" s="59">
        <f t="shared" si="57"/>
        <v>0</v>
      </c>
      <c r="K279" s="46"/>
      <c r="L279" s="43"/>
      <c r="M279" s="59">
        <f t="shared" si="58"/>
        <v>0</v>
      </c>
      <c r="N279" s="43"/>
      <c r="O279" s="43"/>
      <c r="P279" s="59">
        <f t="shared" si="59"/>
        <v>0</v>
      </c>
      <c r="Q279" s="58">
        <v>0</v>
      </c>
      <c r="R279" s="58">
        <v>0</v>
      </c>
      <c r="S279" s="59">
        <f t="shared" si="60"/>
        <v>0</v>
      </c>
      <c r="T279" s="58">
        <v>4</v>
      </c>
      <c r="U279" s="103">
        <v>235</v>
      </c>
      <c r="V279" s="59">
        <f t="shared" si="61"/>
        <v>58.75</v>
      </c>
      <c r="W279" s="103">
        <v>5</v>
      </c>
      <c r="X279" s="103">
        <v>545</v>
      </c>
      <c r="Y279" s="59">
        <f t="shared" si="62"/>
        <v>136.25</v>
      </c>
      <c r="Z279" s="103">
        <v>3</v>
      </c>
      <c r="AA279" s="103">
        <v>135</v>
      </c>
      <c r="AB279" s="59">
        <f t="shared" si="63"/>
        <v>33.75</v>
      </c>
      <c r="AC279" s="58">
        <v>5</v>
      </c>
      <c r="AD279" s="103">
        <v>405</v>
      </c>
      <c r="AE279" s="59">
        <f t="shared" si="64"/>
        <v>101.25</v>
      </c>
      <c r="AF279" s="103">
        <v>6</v>
      </c>
      <c r="AG279" s="103">
        <v>530</v>
      </c>
      <c r="AH279" s="220">
        <f t="shared" si="65"/>
        <v>132.5</v>
      </c>
      <c r="AI279" s="103">
        <v>7</v>
      </c>
      <c r="AJ279" s="103">
        <v>760</v>
      </c>
      <c r="AK279" s="220">
        <f t="shared" si="66"/>
        <v>190</v>
      </c>
      <c r="AL279" s="103">
        <v>6</v>
      </c>
      <c r="AM279" s="103">
        <v>960</v>
      </c>
      <c r="AN279" s="220">
        <f t="shared" si="67"/>
        <v>240</v>
      </c>
      <c r="AO279" s="275">
        <v>2</v>
      </c>
      <c r="AP279" s="275">
        <v>280</v>
      </c>
      <c r="AQ279" s="220">
        <f t="shared" si="68"/>
        <v>70</v>
      </c>
      <c r="AR279" s="226">
        <v>6</v>
      </c>
      <c r="AS279" s="226">
        <v>720</v>
      </c>
      <c r="AT279" s="220">
        <f t="shared" si="69"/>
        <v>180</v>
      </c>
    </row>
    <row r="280" spans="1:46">
      <c r="A280" s="134"/>
      <c r="B280" s="42" t="s">
        <v>1054</v>
      </c>
      <c r="C280" s="342" t="s">
        <v>1069</v>
      </c>
      <c r="D280" s="462" t="s">
        <v>123</v>
      </c>
      <c r="E280" s="43"/>
      <c r="F280" s="43"/>
      <c r="G280" s="59">
        <f t="shared" si="56"/>
        <v>0</v>
      </c>
      <c r="H280" s="46"/>
      <c r="I280" s="46"/>
      <c r="J280" s="59">
        <f t="shared" si="57"/>
        <v>0</v>
      </c>
      <c r="K280" s="46"/>
      <c r="L280" s="43"/>
      <c r="M280" s="59">
        <f t="shared" si="58"/>
        <v>0</v>
      </c>
      <c r="N280" s="43"/>
      <c r="O280" s="43"/>
      <c r="P280" s="59">
        <f t="shared" si="59"/>
        <v>0</v>
      </c>
      <c r="Q280" s="58">
        <v>8</v>
      </c>
      <c r="R280" s="58">
        <v>1225</v>
      </c>
      <c r="S280" s="59">
        <f t="shared" si="60"/>
        <v>306.25</v>
      </c>
      <c r="T280" s="58">
        <v>8</v>
      </c>
      <c r="U280" s="103">
        <v>920</v>
      </c>
      <c r="V280" s="59">
        <f t="shared" si="61"/>
        <v>230</v>
      </c>
      <c r="W280" s="103">
        <v>22</v>
      </c>
      <c r="X280" s="103">
        <v>2520</v>
      </c>
      <c r="Y280" s="59">
        <f t="shared" si="62"/>
        <v>630</v>
      </c>
      <c r="Z280" s="103">
        <v>46</v>
      </c>
      <c r="AA280" s="103">
        <v>5360</v>
      </c>
      <c r="AB280" s="59">
        <f t="shared" si="63"/>
        <v>1340</v>
      </c>
      <c r="AC280" s="58">
        <v>48</v>
      </c>
      <c r="AD280" s="103">
        <v>5455</v>
      </c>
      <c r="AE280" s="59">
        <f t="shared" si="64"/>
        <v>1363.75</v>
      </c>
      <c r="AF280" s="103">
        <v>20</v>
      </c>
      <c r="AG280" s="103">
        <v>2420</v>
      </c>
      <c r="AH280" s="220">
        <f t="shared" si="65"/>
        <v>605</v>
      </c>
      <c r="AI280" s="103">
        <v>40</v>
      </c>
      <c r="AJ280" s="103">
        <v>3655</v>
      </c>
      <c r="AK280" s="220">
        <f t="shared" si="66"/>
        <v>913.75</v>
      </c>
      <c r="AL280" s="103">
        <v>27</v>
      </c>
      <c r="AM280" s="103">
        <v>2680</v>
      </c>
      <c r="AN280" s="220">
        <f t="shared" si="67"/>
        <v>670</v>
      </c>
      <c r="AO280" s="275">
        <v>47</v>
      </c>
      <c r="AP280" s="275">
        <v>5440</v>
      </c>
      <c r="AQ280" s="220">
        <f t="shared" si="68"/>
        <v>1360</v>
      </c>
      <c r="AR280" s="226">
        <v>39</v>
      </c>
      <c r="AS280" s="226">
        <v>4625</v>
      </c>
      <c r="AT280" s="220">
        <f t="shared" si="69"/>
        <v>1156.25</v>
      </c>
    </row>
    <row r="281" spans="1:46">
      <c r="A281" s="134"/>
      <c r="B281" s="42" t="s">
        <v>1055</v>
      </c>
      <c r="C281" s="342" t="s">
        <v>3203</v>
      </c>
      <c r="D281" s="462" t="s">
        <v>148</v>
      </c>
      <c r="E281" s="43"/>
      <c r="F281" s="43"/>
      <c r="G281" s="59">
        <f t="shared" si="56"/>
        <v>0</v>
      </c>
      <c r="H281" s="46"/>
      <c r="I281" s="46"/>
      <c r="J281" s="59">
        <f t="shared" si="57"/>
        <v>0</v>
      </c>
      <c r="K281" s="46"/>
      <c r="L281" s="43"/>
      <c r="M281" s="59">
        <f t="shared" si="58"/>
        <v>0</v>
      </c>
      <c r="N281" s="43"/>
      <c r="O281" s="43"/>
      <c r="P281" s="59">
        <f t="shared" si="59"/>
        <v>0</v>
      </c>
      <c r="Q281" s="58">
        <v>13</v>
      </c>
      <c r="R281" s="58">
        <v>1705</v>
      </c>
      <c r="S281" s="59">
        <f t="shared" si="60"/>
        <v>426.25</v>
      </c>
      <c r="T281" s="58">
        <v>48</v>
      </c>
      <c r="U281" s="103">
        <v>4445</v>
      </c>
      <c r="V281" s="59">
        <f t="shared" si="61"/>
        <v>1111.25</v>
      </c>
      <c r="W281" s="103">
        <v>59</v>
      </c>
      <c r="X281" s="103">
        <v>6760</v>
      </c>
      <c r="Y281" s="59">
        <f t="shared" si="62"/>
        <v>1690</v>
      </c>
      <c r="Z281" s="103">
        <v>98</v>
      </c>
      <c r="AA281" s="103">
        <v>12415</v>
      </c>
      <c r="AB281" s="59">
        <f t="shared" si="63"/>
        <v>3103.75</v>
      </c>
      <c r="AC281" s="58">
        <v>148</v>
      </c>
      <c r="AD281" s="103">
        <v>23595</v>
      </c>
      <c r="AE281" s="59">
        <f t="shared" si="64"/>
        <v>5898.75</v>
      </c>
      <c r="AF281" s="103">
        <v>240</v>
      </c>
      <c r="AG281" s="103">
        <v>44600</v>
      </c>
      <c r="AH281" s="220">
        <f t="shared" si="65"/>
        <v>11150</v>
      </c>
      <c r="AI281" s="103">
        <v>325</v>
      </c>
      <c r="AJ281" s="103">
        <v>50160</v>
      </c>
      <c r="AK281" s="220">
        <f t="shared" si="66"/>
        <v>12540</v>
      </c>
      <c r="AL281" s="103">
        <v>188</v>
      </c>
      <c r="AM281" s="103">
        <v>24035</v>
      </c>
      <c r="AN281" s="220">
        <f t="shared" si="67"/>
        <v>6008.75</v>
      </c>
      <c r="AO281" s="275">
        <v>254</v>
      </c>
      <c r="AP281" s="275">
        <v>37720</v>
      </c>
      <c r="AQ281" s="220">
        <f t="shared" si="68"/>
        <v>9430</v>
      </c>
      <c r="AR281" s="226">
        <v>229</v>
      </c>
      <c r="AS281" s="226">
        <v>33755</v>
      </c>
      <c r="AT281" s="220">
        <f t="shared" si="69"/>
        <v>8438.75</v>
      </c>
    </row>
    <row r="282" spans="1:46">
      <c r="A282" s="134"/>
      <c r="B282" s="42" t="s">
        <v>1056</v>
      </c>
      <c r="C282" s="342" t="s">
        <v>3204</v>
      </c>
      <c r="D282" s="462" t="s">
        <v>16</v>
      </c>
      <c r="E282" s="43"/>
      <c r="F282" s="43"/>
      <c r="G282" s="59">
        <f t="shared" si="56"/>
        <v>0</v>
      </c>
      <c r="H282" s="46"/>
      <c r="I282" s="46"/>
      <c r="J282" s="59">
        <f t="shared" si="57"/>
        <v>0</v>
      </c>
      <c r="K282" s="46"/>
      <c r="L282" s="43"/>
      <c r="M282" s="59">
        <f t="shared" si="58"/>
        <v>0</v>
      </c>
      <c r="N282" s="43"/>
      <c r="O282" s="43"/>
      <c r="P282" s="59">
        <f t="shared" si="59"/>
        <v>0</v>
      </c>
      <c r="Q282" s="58">
        <v>8</v>
      </c>
      <c r="R282" s="58">
        <v>1110</v>
      </c>
      <c r="S282" s="59">
        <f t="shared" si="60"/>
        <v>277.5</v>
      </c>
      <c r="T282" s="58">
        <v>5</v>
      </c>
      <c r="U282" s="103">
        <v>285</v>
      </c>
      <c r="V282" s="59">
        <f t="shared" si="61"/>
        <v>71.25</v>
      </c>
      <c r="W282" s="103">
        <v>10</v>
      </c>
      <c r="X282" s="103">
        <v>1040</v>
      </c>
      <c r="Y282" s="59">
        <f t="shared" si="62"/>
        <v>260</v>
      </c>
      <c r="Z282" s="103">
        <v>24</v>
      </c>
      <c r="AA282" s="103">
        <v>2085</v>
      </c>
      <c r="AB282" s="59">
        <f t="shared" si="63"/>
        <v>521.25</v>
      </c>
      <c r="AC282" s="58">
        <v>15</v>
      </c>
      <c r="AD282" s="103">
        <v>1395</v>
      </c>
      <c r="AE282" s="59">
        <f t="shared" si="64"/>
        <v>348.75</v>
      </c>
      <c r="AF282" s="103">
        <v>18</v>
      </c>
      <c r="AG282" s="103">
        <v>1745</v>
      </c>
      <c r="AH282" s="220">
        <f t="shared" si="65"/>
        <v>436.25</v>
      </c>
      <c r="AI282" s="103">
        <v>17</v>
      </c>
      <c r="AJ282" s="103">
        <v>1610</v>
      </c>
      <c r="AK282" s="220">
        <f t="shared" si="66"/>
        <v>402.5</v>
      </c>
      <c r="AL282" s="103">
        <v>20</v>
      </c>
      <c r="AM282" s="103">
        <v>2250</v>
      </c>
      <c r="AN282" s="220">
        <f t="shared" si="67"/>
        <v>562.5</v>
      </c>
      <c r="AO282" s="275">
        <v>15</v>
      </c>
      <c r="AP282" s="275">
        <v>1715</v>
      </c>
      <c r="AQ282" s="220">
        <f t="shared" si="68"/>
        <v>428.75</v>
      </c>
      <c r="AR282" s="226">
        <v>17</v>
      </c>
      <c r="AS282" s="226">
        <v>1605</v>
      </c>
      <c r="AT282" s="220">
        <f t="shared" si="69"/>
        <v>401.25</v>
      </c>
    </row>
    <row r="283" spans="1:46">
      <c r="A283" s="134"/>
      <c r="B283" s="42" t="s">
        <v>1057</v>
      </c>
      <c r="C283" s="342" t="s">
        <v>3205</v>
      </c>
      <c r="D283" s="462" t="s">
        <v>29</v>
      </c>
      <c r="E283" s="43"/>
      <c r="F283" s="43"/>
      <c r="G283" s="59">
        <f t="shared" si="56"/>
        <v>0</v>
      </c>
      <c r="H283" s="46"/>
      <c r="I283" s="46"/>
      <c r="J283" s="59">
        <f t="shared" si="57"/>
        <v>0</v>
      </c>
      <c r="K283" s="46"/>
      <c r="L283" s="43"/>
      <c r="M283" s="59">
        <f t="shared" si="58"/>
        <v>0</v>
      </c>
      <c r="N283" s="43"/>
      <c r="O283" s="43"/>
      <c r="P283" s="59">
        <f t="shared" si="59"/>
        <v>0</v>
      </c>
      <c r="Q283" s="58">
        <v>0</v>
      </c>
      <c r="R283" s="58">
        <v>0</v>
      </c>
      <c r="S283" s="59">
        <f t="shared" si="60"/>
        <v>0</v>
      </c>
      <c r="T283" s="58">
        <v>16</v>
      </c>
      <c r="U283" s="103">
        <v>1540</v>
      </c>
      <c r="V283" s="59">
        <f t="shared" si="61"/>
        <v>385</v>
      </c>
      <c r="W283" s="103">
        <v>16</v>
      </c>
      <c r="X283" s="103">
        <v>2520</v>
      </c>
      <c r="Y283" s="59">
        <f t="shared" si="62"/>
        <v>630</v>
      </c>
      <c r="Z283" s="103">
        <v>44</v>
      </c>
      <c r="AA283" s="103">
        <v>4795</v>
      </c>
      <c r="AB283" s="59">
        <f t="shared" si="63"/>
        <v>1198.75</v>
      </c>
      <c r="AC283" s="58">
        <v>63</v>
      </c>
      <c r="AD283" s="103">
        <v>6135</v>
      </c>
      <c r="AE283" s="59">
        <f t="shared" si="64"/>
        <v>1533.75</v>
      </c>
      <c r="AF283" s="103">
        <v>40</v>
      </c>
      <c r="AG283" s="103">
        <v>3525</v>
      </c>
      <c r="AH283" s="220">
        <f t="shared" si="65"/>
        <v>881.25</v>
      </c>
      <c r="AI283" s="103">
        <v>60</v>
      </c>
      <c r="AJ283" s="103">
        <v>5945</v>
      </c>
      <c r="AK283" s="220">
        <f t="shared" si="66"/>
        <v>1486.25</v>
      </c>
      <c r="AL283" s="103">
        <v>54</v>
      </c>
      <c r="AM283" s="103">
        <v>4840</v>
      </c>
      <c r="AN283" s="220">
        <f t="shared" si="67"/>
        <v>1210</v>
      </c>
      <c r="AO283" s="275">
        <v>99</v>
      </c>
      <c r="AP283" s="275">
        <v>8495</v>
      </c>
      <c r="AQ283" s="220">
        <f t="shared" si="68"/>
        <v>2123.75</v>
      </c>
      <c r="AR283" s="226">
        <v>98</v>
      </c>
      <c r="AS283" s="226">
        <v>9170</v>
      </c>
      <c r="AT283" s="220">
        <f t="shared" si="69"/>
        <v>2292.5</v>
      </c>
    </row>
    <row r="284" spans="1:46">
      <c r="A284" s="134"/>
      <c r="B284" s="42" t="s">
        <v>1058</v>
      </c>
      <c r="C284" s="342" t="s">
        <v>1073</v>
      </c>
      <c r="D284" s="462" t="s">
        <v>29</v>
      </c>
      <c r="E284" s="43"/>
      <c r="F284" s="43"/>
      <c r="G284" s="59">
        <f t="shared" si="56"/>
        <v>0</v>
      </c>
      <c r="H284" s="46"/>
      <c r="I284" s="46"/>
      <c r="J284" s="59">
        <f t="shared" si="57"/>
        <v>0</v>
      </c>
      <c r="K284" s="46"/>
      <c r="L284" s="43"/>
      <c r="M284" s="59">
        <f t="shared" si="58"/>
        <v>0</v>
      </c>
      <c r="N284" s="43"/>
      <c r="O284" s="43"/>
      <c r="P284" s="59">
        <f t="shared" si="59"/>
        <v>0</v>
      </c>
      <c r="Q284" s="58">
        <v>0</v>
      </c>
      <c r="R284" s="58">
        <v>0</v>
      </c>
      <c r="S284" s="59">
        <f t="shared" si="60"/>
        <v>0</v>
      </c>
      <c r="T284" s="58">
        <v>83</v>
      </c>
      <c r="U284" s="103">
        <v>8850</v>
      </c>
      <c r="V284" s="59">
        <f t="shared" si="61"/>
        <v>2212.5</v>
      </c>
      <c r="W284" s="103">
        <v>83</v>
      </c>
      <c r="X284" s="103">
        <v>6850</v>
      </c>
      <c r="Y284" s="59">
        <f t="shared" si="62"/>
        <v>1712.5</v>
      </c>
      <c r="Z284" s="103">
        <v>39</v>
      </c>
      <c r="AA284" s="103">
        <v>3640</v>
      </c>
      <c r="AB284" s="59">
        <f t="shared" si="63"/>
        <v>910</v>
      </c>
      <c r="AC284" s="58">
        <v>76</v>
      </c>
      <c r="AD284" s="103">
        <v>7495</v>
      </c>
      <c r="AE284" s="59">
        <f t="shared" si="64"/>
        <v>1873.75</v>
      </c>
      <c r="AF284" s="103">
        <v>37</v>
      </c>
      <c r="AG284" s="103">
        <v>3345</v>
      </c>
      <c r="AH284" s="220">
        <f t="shared" si="65"/>
        <v>836.25</v>
      </c>
      <c r="AI284" s="103">
        <v>0</v>
      </c>
      <c r="AJ284" s="103"/>
      <c r="AK284" s="220">
        <f t="shared" si="66"/>
        <v>0</v>
      </c>
      <c r="AL284" s="103">
        <v>0</v>
      </c>
      <c r="AM284" s="103">
        <v>0</v>
      </c>
      <c r="AN284" s="220">
        <f t="shared" si="67"/>
        <v>0</v>
      </c>
      <c r="AO284" s="275">
        <v>0</v>
      </c>
      <c r="AP284" s="275">
        <v>0</v>
      </c>
      <c r="AQ284" s="220">
        <f t="shared" si="68"/>
        <v>0</v>
      </c>
      <c r="AR284" s="226">
        <v>0</v>
      </c>
      <c r="AS284" s="226">
        <v>0</v>
      </c>
      <c r="AT284" s="220">
        <f t="shared" si="69"/>
        <v>0</v>
      </c>
    </row>
    <row r="285" spans="1:46">
      <c r="A285" s="134"/>
      <c r="B285" s="42" t="s">
        <v>1059</v>
      </c>
      <c r="C285" s="342" t="s">
        <v>1074</v>
      </c>
      <c r="D285" s="462" t="s">
        <v>19</v>
      </c>
      <c r="E285" s="43"/>
      <c r="F285" s="43"/>
      <c r="G285" s="59">
        <f t="shared" si="56"/>
        <v>0</v>
      </c>
      <c r="H285" s="46"/>
      <c r="I285" s="46"/>
      <c r="J285" s="59">
        <f t="shared" si="57"/>
        <v>0</v>
      </c>
      <c r="K285" s="46"/>
      <c r="L285" s="43"/>
      <c r="M285" s="59">
        <f t="shared" si="58"/>
        <v>0</v>
      </c>
      <c r="N285" s="43"/>
      <c r="O285" s="43"/>
      <c r="P285" s="59">
        <f t="shared" si="59"/>
        <v>0</v>
      </c>
      <c r="Q285" s="58">
        <v>0</v>
      </c>
      <c r="R285" s="58">
        <v>0</v>
      </c>
      <c r="S285" s="59">
        <f t="shared" si="60"/>
        <v>0</v>
      </c>
      <c r="T285" s="58">
        <v>2</v>
      </c>
      <c r="U285" s="103">
        <v>380</v>
      </c>
      <c r="V285" s="59">
        <f t="shared" si="61"/>
        <v>95</v>
      </c>
      <c r="W285" s="103">
        <v>3</v>
      </c>
      <c r="X285" s="103">
        <v>165</v>
      </c>
      <c r="Y285" s="59">
        <f t="shared" si="62"/>
        <v>41.25</v>
      </c>
      <c r="Z285" s="103">
        <v>30</v>
      </c>
      <c r="AA285" s="103">
        <v>3640</v>
      </c>
      <c r="AB285" s="59">
        <f t="shared" si="63"/>
        <v>910</v>
      </c>
      <c r="AC285" s="58">
        <v>11</v>
      </c>
      <c r="AD285" s="103">
        <v>1070</v>
      </c>
      <c r="AE285" s="59">
        <f t="shared" si="64"/>
        <v>267.5</v>
      </c>
      <c r="AF285" s="103">
        <v>27</v>
      </c>
      <c r="AG285" s="103">
        <v>3000</v>
      </c>
      <c r="AH285" s="220">
        <f t="shared" si="65"/>
        <v>750</v>
      </c>
      <c r="AI285" s="103">
        <v>44</v>
      </c>
      <c r="AJ285" s="103">
        <v>5160</v>
      </c>
      <c r="AK285" s="220">
        <f t="shared" si="66"/>
        <v>1290</v>
      </c>
      <c r="AL285" s="103">
        <v>20</v>
      </c>
      <c r="AM285" s="103">
        <v>2125</v>
      </c>
      <c r="AN285" s="220">
        <f t="shared" si="67"/>
        <v>531.25</v>
      </c>
      <c r="AO285" s="275">
        <v>0</v>
      </c>
      <c r="AP285" s="275">
        <v>0</v>
      </c>
      <c r="AQ285" s="220">
        <f t="shared" si="68"/>
        <v>0</v>
      </c>
      <c r="AR285" s="226">
        <v>0</v>
      </c>
      <c r="AS285" s="226">
        <v>0</v>
      </c>
      <c r="AT285" s="220">
        <f t="shared" si="69"/>
        <v>0</v>
      </c>
    </row>
    <row r="286" spans="1:46">
      <c r="A286" s="134"/>
      <c r="B286" s="42" t="s">
        <v>1060</v>
      </c>
      <c r="C286" s="342" t="s">
        <v>3206</v>
      </c>
      <c r="D286" s="462" t="s">
        <v>29</v>
      </c>
      <c r="E286" s="43"/>
      <c r="F286" s="43"/>
      <c r="G286" s="59">
        <f t="shared" si="56"/>
        <v>0</v>
      </c>
      <c r="H286" s="46"/>
      <c r="I286" s="46"/>
      <c r="J286" s="59">
        <f t="shared" si="57"/>
        <v>0</v>
      </c>
      <c r="K286" s="46"/>
      <c r="L286" s="43"/>
      <c r="M286" s="59">
        <f t="shared" si="58"/>
        <v>0</v>
      </c>
      <c r="N286" s="43"/>
      <c r="O286" s="43"/>
      <c r="P286" s="59">
        <f t="shared" si="59"/>
        <v>0</v>
      </c>
      <c r="Q286" s="58">
        <v>33</v>
      </c>
      <c r="R286" s="58">
        <v>5090</v>
      </c>
      <c r="S286" s="59">
        <f t="shared" si="60"/>
        <v>1272.5</v>
      </c>
      <c r="T286" s="58">
        <v>51</v>
      </c>
      <c r="U286" s="103">
        <v>7290</v>
      </c>
      <c r="V286" s="59">
        <f t="shared" si="61"/>
        <v>1822.5</v>
      </c>
      <c r="W286" s="103">
        <v>15</v>
      </c>
      <c r="X286" s="103">
        <v>3845</v>
      </c>
      <c r="Y286" s="59">
        <f t="shared" si="62"/>
        <v>961.25</v>
      </c>
      <c r="Z286" s="103">
        <v>33</v>
      </c>
      <c r="AA286" s="103">
        <v>3360</v>
      </c>
      <c r="AB286" s="59">
        <f t="shared" si="63"/>
        <v>840</v>
      </c>
      <c r="AC286" s="58">
        <v>38</v>
      </c>
      <c r="AD286" s="103">
        <v>3520</v>
      </c>
      <c r="AE286" s="59">
        <f t="shared" si="64"/>
        <v>880</v>
      </c>
      <c r="AF286" s="103">
        <v>30</v>
      </c>
      <c r="AG286" s="103">
        <v>2410</v>
      </c>
      <c r="AH286" s="220">
        <f t="shared" si="65"/>
        <v>602.5</v>
      </c>
      <c r="AI286" s="103">
        <v>30</v>
      </c>
      <c r="AJ286" s="103">
        <v>2795</v>
      </c>
      <c r="AK286" s="220">
        <f t="shared" si="66"/>
        <v>698.75</v>
      </c>
      <c r="AL286" s="103">
        <v>18</v>
      </c>
      <c r="AM286" s="103">
        <v>1845</v>
      </c>
      <c r="AN286" s="220">
        <f t="shared" si="67"/>
        <v>461.25</v>
      </c>
      <c r="AO286" s="275">
        <v>33</v>
      </c>
      <c r="AP286" s="275">
        <v>3465</v>
      </c>
      <c r="AQ286" s="220">
        <f t="shared" si="68"/>
        <v>866.25</v>
      </c>
      <c r="AR286" s="226">
        <v>42</v>
      </c>
      <c r="AS286" s="226">
        <v>3785</v>
      </c>
      <c r="AT286" s="220">
        <f t="shared" si="69"/>
        <v>946.25</v>
      </c>
    </row>
    <row r="287" spans="1:46">
      <c r="A287" s="134"/>
      <c r="B287" s="42" t="s">
        <v>1061</v>
      </c>
      <c r="C287" s="342" t="s">
        <v>3180</v>
      </c>
      <c r="D287" s="462" t="s">
        <v>29</v>
      </c>
      <c r="E287" s="43"/>
      <c r="F287" s="43"/>
      <c r="G287" s="59">
        <f t="shared" si="56"/>
        <v>0</v>
      </c>
      <c r="H287" s="46"/>
      <c r="I287" s="46"/>
      <c r="J287" s="59">
        <f t="shared" si="57"/>
        <v>0</v>
      </c>
      <c r="K287" s="46"/>
      <c r="L287" s="43"/>
      <c r="M287" s="59">
        <f t="shared" si="58"/>
        <v>0</v>
      </c>
      <c r="N287" s="43"/>
      <c r="O287" s="43"/>
      <c r="P287" s="59">
        <f t="shared" si="59"/>
        <v>0</v>
      </c>
      <c r="Q287" s="58">
        <v>0</v>
      </c>
      <c r="R287" s="58">
        <v>0</v>
      </c>
      <c r="S287" s="59">
        <f t="shared" si="60"/>
        <v>0</v>
      </c>
      <c r="T287" s="58">
        <v>29</v>
      </c>
      <c r="U287" s="103">
        <v>2485</v>
      </c>
      <c r="V287" s="59">
        <f t="shared" si="61"/>
        <v>621.25</v>
      </c>
      <c r="W287" s="103">
        <v>3</v>
      </c>
      <c r="X287" s="103">
        <v>805</v>
      </c>
      <c r="Y287" s="59">
        <f t="shared" si="62"/>
        <v>201.25</v>
      </c>
      <c r="Z287" s="103">
        <v>32</v>
      </c>
      <c r="AA287" s="103">
        <v>2480</v>
      </c>
      <c r="AB287" s="59">
        <f t="shared" si="63"/>
        <v>620</v>
      </c>
      <c r="AC287" s="58">
        <v>26</v>
      </c>
      <c r="AD287" s="103">
        <v>1820</v>
      </c>
      <c r="AE287" s="59">
        <f t="shared" si="64"/>
        <v>455</v>
      </c>
      <c r="AF287" s="103">
        <v>21</v>
      </c>
      <c r="AG287" s="103">
        <v>1545</v>
      </c>
      <c r="AH287" s="220">
        <f t="shared" si="65"/>
        <v>386.25</v>
      </c>
      <c r="AI287" s="103">
        <v>32</v>
      </c>
      <c r="AJ287" s="103">
        <v>2435</v>
      </c>
      <c r="AK287" s="220">
        <f t="shared" si="66"/>
        <v>608.75</v>
      </c>
      <c r="AL287" s="103">
        <v>30</v>
      </c>
      <c r="AM287" s="103">
        <v>2160</v>
      </c>
      <c r="AN287" s="220">
        <f t="shared" si="67"/>
        <v>540</v>
      </c>
      <c r="AO287" s="275">
        <v>21</v>
      </c>
      <c r="AP287" s="275">
        <v>995</v>
      </c>
      <c r="AQ287" s="220">
        <f t="shared" si="68"/>
        <v>248.75</v>
      </c>
      <c r="AR287" s="226">
        <v>0</v>
      </c>
      <c r="AS287" s="226">
        <v>0</v>
      </c>
      <c r="AT287" s="220">
        <f t="shared" si="69"/>
        <v>0</v>
      </c>
    </row>
    <row r="288" spans="1:46">
      <c r="A288" s="134"/>
      <c r="B288" s="42" t="s">
        <v>1062</v>
      </c>
      <c r="C288" s="342" t="s">
        <v>1077</v>
      </c>
      <c r="D288" s="462" t="s">
        <v>29</v>
      </c>
      <c r="E288" s="43"/>
      <c r="F288" s="43"/>
      <c r="G288" s="59">
        <f t="shared" si="56"/>
        <v>0</v>
      </c>
      <c r="H288" s="46"/>
      <c r="I288" s="46"/>
      <c r="J288" s="59">
        <f t="shared" si="57"/>
        <v>0</v>
      </c>
      <c r="K288" s="46"/>
      <c r="L288" s="43"/>
      <c r="M288" s="59">
        <f t="shared" si="58"/>
        <v>0</v>
      </c>
      <c r="N288" s="43"/>
      <c r="O288" s="43"/>
      <c r="P288" s="59">
        <f t="shared" si="59"/>
        <v>0</v>
      </c>
      <c r="Q288" s="58">
        <v>11</v>
      </c>
      <c r="R288" s="58">
        <v>1180</v>
      </c>
      <c r="S288" s="59">
        <f t="shared" si="60"/>
        <v>295</v>
      </c>
      <c r="T288" s="58">
        <v>57</v>
      </c>
      <c r="U288" s="103">
        <v>5855</v>
      </c>
      <c r="V288" s="59">
        <f t="shared" si="61"/>
        <v>1463.75</v>
      </c>
      <c r="W288" s="103">
        <v>70</v>
      </c>
      <c r="X288" s="103">
        <v>7400</v>
      </c>
      <c r="Y288" s="59">
        <f t="shared" si="62"/>
        <v>1850</v>
      </c>
      <c r="Z288" s="103">
        <v>65</v>
      </c>
      <c r="AA288" s="103">
        <v>6695</v>
      </c>
      <c r="AB288" s="59">
        <f t="shared" si="63"/>
        <v>1673.75</v>
      </c>
      <c r="AC288" s="58">
        <v>59</v>
      </c>
      <c r="AD288" s="103">
        <v>5360</v>
      </c>
      <c r="AE288" s="59">
        <f t="shared" si="64"/>
        <v>1340</v>
      </c>
      <c r="AF288" s="103">
        <v>59</v>
      </c>
      <c r="AG288" s="103">
        <v>6305</v>
      </c>
      <c r="AH288" s="220">
        <f t="shared" si="65"/>
        <v>1576.25</v>
      </c>
      <c r="AI288" s="103">
        <v>55</v>
      </c>
      <c r="AJ288" s="103">
        <v>5090</v>
      </c>
      <c r="AK288" s="220">
        <f t="shared" si="66"/>
        <v>1272.5</v>
      </c>
      <c r="AL288" s="103">
        <v>65</v>
      </c>
      <c r="AM288" s="103">
        <v>6155</v>
      </c>
      <c r="AN288" s="220">
        <f t="shared" si="67"/>
        <v>1538.75</v>
      </c>
      <c r="AO288" s="275">
        <v>82</v>
      </c>
      <c r="AP288" s="275">
        <v>8645</v>
      </c>
      <c r="AQ288" s="220">
        <f t="shared" si="68"/>
        <v>2161.25</v>
      </c>
      <c r="AR288" s="226">
        <v>61</v>
      </c>
      <c r="AS288" s="226">
        <v>6615</v>
      </c>
      <c r="AT288" s="220">
        <f t="shared" si="69"/>
        <v>1653.75</v>
      </c>
    </row>
    <row r="289" spans="1:46">
      <c r="A289" s="134"/>
      <c r="B289" s="42" t="s">
        <v>1063</v>
      </c>
      <c r="C289" s="342" t="s">
        <v>1078</v>
      </c>
      <c r="D289" s="462" t="s">
        <v>29</v>
      </c>
      <c r="E289" s="43"/>
      <c r="F289" s="43"/>
      <c r="G289" s="59">
        <f t="shared" si="56"/>
        <v>0</v>
      </c>
      <c r="H289" s="46"/>
      <c r="I289" s="46"/>
      <c r="J289" s="59">
        <f t="shared" si="57"/>
        <v>0</v>
      </c>
      <c r="K289" s="46"/>
      <c r="L289" s="43"/>
      <c r="M289" s="59">
        <f t="shared" si="58"/>
        <v>0</v>
      </c>
      <c r="N289" s="43"/>
      <c r="O289" s="43"/>
      <c r="P289" s="59">
        <f t="shared" si="59"/>
        <v>0</v>
      </c>
      <c r="Q289" s="58">
        <v>9</v>
      </c>
      <c r="R289" s="58">
        <v>1400</v>
      </c>
      <c r="S289" s="59">
        <f t="shared" si="60"/>
        <v>350</v>
      </c>
      <c r="T289" s="58">
        <v>35</v>
      </c>
      <c r="U289" s="103">
        <v>3980</v>
      </c>
      <c r="V289" s="59">
        <f t="shared" si="61"/>
        <v>995</v>
      </c>
      <c r="W289" s="103">
        <v>67</v>
      </c>
      <c r="X289" s="103">
        <v>7120</v>
      </c>
      <c r="Y289" s="59">
        <f t="shared" si="62"/>
        <v>1780</v>
      </c>
      <c r="Z289" s="103">
        <v>96</v>
      </c>
      <c r="AA289" s="103">
        <v>9975</v>
      </c>
      <c r="AB289" s="59">
        <f t="shared" si="63"/>
        <v>2493.75</v>
      </c>
      <c r="AC289" s="58">
        <v>65</v>
      </c>
      <c r="AD289" s="103">
        <v>5940</v>
      </c>
      <c r="AE289" s="59">
        <f t="shared" si="64"/>
        <v>1485</v>
      </c>
      <c r="AF289" s="103">
        <v>126</v>
      </c>
      <c r="AG289" s="103">
        <v>12530</v>
      </c>
      <c r="AH289" s="220">
        <f t="shared" si="65"/>
        <v>3132.5</v>
      </c>
      <c r="AI289" s="103">
        <v>141</v>
      </c>
      <c r="AJ289" s="103">
        <v>13355</v>
      </c>
      <c r="AK289" s="220">
        <f t="shared" si="66"/>
        <v>3338.75</v>
      </c>
      <c r="AL289" s="103">
        <v>110</v>
      </c>
      <c r="AM289" s="103">
        <v>9565</v>
      </c>
      <c r="AN289" s="220">
        <f t="shared" si="67"/>
        <v>2391.25</v>
      </c>
      <c r="AO289" s="275">
        <v>186</v>
      </c>
      <c r="AP289" s="275">
        <v>16185</v>
      </c>
      <c r="AQ289" s="220">
        <f t="shared" si="68"/>
        <v>4046.25</v>
      </c>
      <c r="AR289" s="226">
        <v>143</v>
      </c>
      <c r="AS289" s="226">
        <v>14735</v>
      </c>
      <c r="AT289" s="220">
        <f t="shared" si="69"/>
        <v>3683.75</v>
      </c>
    </row>
    <row r="290" spans="1:46">
      <c r="A290" s="134"/>
      <c r="B290" s="42" t="s">
        <v>1064</v>
      </c>
      <c r="C290" s="342" t="s">
        <v>1079</v>
      </c>
      <c r="D290" s="462" t="s">
        <v>148</v>
      </c>
      <c r="E290" s="43"/>
      <c r="F290" s="43"/>
      <c r="G290" s="59">
        <f t="shared" si="56"/>
        <v>0</v>
      </c>
      <c r="H290" s="46"/>
      <c r="I290" s="46"/>
      <c r="J290" s="59">
        <f t="shared" si="57"/>
        <v>0</v>
      </c>
      <c r="K290" s="46"/>
      <c r="L290" s="43"/>
      <c r="M290" s="59">
        <f t="shared" si="58"/>
        <v>0</v>
      </c>
      <c r="N290" s="43"/>
      <c r="O290" s="43"/>
      <c r="P290" s="59">
        <f t="shared" si="59"/>
        <v>0</v>
      </c>
      <c r="Q290" s="58">
        <v>6</v>
      </c>
      <c r="R290" s="58">
        <v>545</v>
      </c>
      <c r="S290" s="59">
        <f t="shared" si="60"/>
        <v>136.25</v>
      </c>
      <c r="T290" s="58">
        <v>6</v>
      </c>
      <c r="U290" s="103">
        <v>705</v>
      </c>
      <c r="V290" s="59">
        <f t="shared" si="61"/>
        <v>176.25</v>
      </c>
      <c r="W290" s="103">
        <v>1</v>
      </c>
      <c r="X290" s="103">
        <v>570</v>
      </c>
      <c r="Y290" s="59">
        <f t="shared" si="62"/>
        <v>142.5</v>
      </c>
      <c r="Z290" s="103">
        <v>7</v>
      </c>
      <c r="AA290" s="103">
        <v>825</v>
      </c>
      <c r="AB290" s="59">
        <f t="shared" si="63"/>
        <v>206.25</v>
      </c>
      <c r="AC290" s="58">
        <v>16</v>
      </c>
      <c r="AD290" s="103">
        <v>2490</v>
      </c>
      <c r="AE290" s="59">
        <f t="shared" si="64"/>
        <v>622.5</v>
      </c>
      <c r="AF290" s="103">
        <v>16</v>
      </c>
      <c r="AG290" s="103">
        <v>2135</v>
      </c>
      <c r="AH290" s="220">
        <f t="shared" si="65"/>
        <v>533.75</v>
      </c>
      <c r="AI290" s="103">
        <v>18</v>
      </c>
      <c r="AJ290" s="103">
        <v>2070</v>
      </c>
      <c r="AK290" s="220">
        <f t="shared" si="66"/>
        <v>517.5</v>
      </c>
      <c r="AL290" s="103">
        <v>6</v>
      </c>
      <c r="AM290" s="103">
        <v>760</v>
      </c>
      <c r="AN290" s="220">
        <f t="shared" si="67"/>
        <v>190</v>
      </c>
      <c r="AO290" s="275">
        <v>11</v>
      </c>
      <c r="AP290" s="275">
        <v>1275</v>
      </c>
      <c r="AQ290" s="220">
        <f t="shared" si="68"/>
        <v>318.75</v>
      </c>
      <c r="AR290" s="226">
        <v>15</v>
      </c>
      <c r="AS290" s="226">
        <v>1460</v>
      </c>
      <c r="AT290" s="220">
        <f t="shared" si="69"/>
        <v>365</v>
      </c>
    </row>
    <row r="291" spans="1:46">
      <c r="A291" s="134"/>
      <c r="B291" s="42" t="s">
        <v>1065</v>
      </c>
      <c r="C291" s="342" t="s">
        <v>1080</v>
      </c>
      <c r="D291" s="462" t="s">
        <v>148</v>
      </c>
      <c r="E291" s="43"/>
      <c r="F291" s="43"/>
      <c r="G291" s="59">
        <f t="shared" si="56"/>
        <v>0</v>
      </c>
      <c r="H291" s="46"/>
      <c r="I291" s="46"/>
      <c r="J291" s="59">
        <f t="shared" si="57"/>
        <v>0</v>
      </c>
      <c r="K291" s="46"/>
      <c r="L291" s="43"/>
      <c r="M291" s="59">
        <f t="shared" si="58"/>
        <v>0</v>
      </c>
      <c r="N291" s="43"/>
      <c r="O291" s="43"/>
      <c r="P291" s="59">
        <f t="shared" si="59"/>
        <v>0</v>
      </c>
      <c r="Q291" s="58">
        <v>15</v>
      </c>
      <c r="R291" s="58">
        <v>2825</v>
      </c>
      <c r="S291" s="59">
        <f t="shared" si="60"/>
        <v>706.25</v>
      </c>
      <c r="T291" s="58">
        <v>47</v>
      </c>
      <c r="U291" s="103">
        <v>3955</v>
      </c>
      <c r="V291" s="59">
        <f t="shared" si="61"/>
        <v>988.75</v>
      </c>
      <c r="W291" s="103">
        <v>49</v>
      </c>
      <c r="X291" s="103">
        <v>4300</v>
      </c>
      <c r="Y291" s="59">
        <f t="shared" si="62"/>
        <v>1075</v>
      </c>
      <c r="Z291" s="103">
        <v>47</v>
      </c>
      <c r="AA291" s="103">
        <v>4140</v>
      </c>
      <c r="AB291" s="59">
        <f t="shared" si="63"/>
        <v>1035</v>
      </c>
      <c r="AC291" s="58">
        <v>43</v>
      </c>
      <c r="AD291" s="103">
        <v>5180</v>
      </c>
      <c r="AE291" s="59">
        <f t="shared" si="64"/>
        <v>1295</v>
      </c>
      <c r="AF291" s="103">
        <v>70</v>
      </c>
      <c r="AG291" s="103">
        <v>6245</v>
      </c>
      <c r="AH291" s="220">
        <f t="shared" si="65"/>
        <v>1561.25</v>
      </c>
      <c r="AI291" s="103">
        <v>93</v>
      </c>
      <c r="AJ291" s="103">
        <v>9485</v>
      </c>
      <c r="AK291" s="220">
        <f t="shared" si="66"/>
        <v>2371.25</v>
      </c>
      <c r="AL291" s="103">
        <v>92</v>
      </c>
      <c r="AM291" s="103">
        <v>7820</v>
      </c>
      <c r="AN291" s="220">
        <f t="shared" si="67"/>
        <v>1955</v>
      </c>
      <c r="AO291" s="275">
        <v>97</v>
      </c>
      <c r="AP291" s="275">
        <v>9190</v>
      </c>
      <c r="AQ291" s="220">
        <f t="shared" si="68"/>
        <v>2297.5</v>
      </c>
      <c r="AR291" s="226">
        <v>100</v>
      </c>
      <c r="AS291" s="226">
        <v>9705</v>
      </c>
      <c r="AT291" s="220">
        <f t="shared" si="69"/>
        <v>2426.25</v>
      </c>
    </row>
    <row r="292" spans="1:46">
      <c r="A292" s="134"/>
      <c r="B292" s="42" t="s">
        <v>1066</v>
      </c>
      <c r="C292" s="342" t="s">
        <v>1081</v>
      </c>
      <c r="D292" s="462" t="s">
        <v>148</v>
      </c>
      <c r="E292" s="43"/>
      <c r="F292" s="43"/>
      <c r="G292" s="59">
        <f t="shared" si="56"/>
        <v>0</v>
      </c>
      <c r="H292" s="46"/>
      <c r="I292" s="46"/>
      <c r="J292" s="59">
        <f t="shared" si="57"/>
        <v>0</v>
      </c>
      <c r="K292" s="46"/>
      <c r="L292" s="43"/>
      <c r="M292" s="59">
        <f t="shared" si="58"/>
        <v>0</v>
      </c>
      <c r="N292" s="43"/>
      <c r="O292" s="43"/>
      <c r="P292" s="59">
        <f t="shared" si="59"/>
        <v>0</v>
      </c>
      <c r="Q292" s="58">
        <v>17</v>
      </c>
      <c r="R292" s="58">
        <v>1770</v>
      </c>
      <c r="S292" s="59">
        <f t="shared" si="60"/>
        <v>442.5</v>
      </c>
      <c r="T292" s="58">
        <v>24</v>
      </c>
      <c r="U292" s="103">
        <v>2570</v>
      </c>
      <c r="V292" s="59">
        <f t="shared" si="61"/>
        <v>642.5</v>
      </c>
      <c r="W292" s="103">
        <v>14</v>
      </c>
      <c r="X292" s="103">
        <v>1555</v>
      </c>
      <c r="Y292" s="59">
        <f t="shared" si="62"/>
        <v>388.75</v>
      </c>
      <c r="Z292" s="103">
        <v>23</v>
      </c>
      <c r="AA292" s="103">
        <v>1860</v>
      </c>
      <c r="AB292" s="59">
        <f t="shared" si="63"/>
        <v>465</v>
      </c>
      <c r="AC292" s="58">
        <v>29</v>
      </c>
      <c r="AD292" s="103">
        <v>2915</v>
      </c>
      <c r="AE292" s="59">
        <f t="shared" si="64"/>
        <v>728.75</v>
      </c>
      <c r="AF292" s="103">
        <v>28</v>
      </c>
      <c r="AG292" s="103">
        <v>2960</v>
      </c>
      <c r="AH292" s="220">
        <f t="shared" si="65"/>
        <v>740</v>
      </c>
      <c r="AI292" s="103">
        <v>37</v>
      </c>
      <c r="AJ292" s="103">
        <v>3035</v>
      </c>
      <c r="AK292" s="220">
        <f t="shared" si="66"/>
        <v>758.75</v>
      </c>
      <c r="AL292" s="103">
        <v>71</v>
      </c>
      <c r="AM292" s="103">
        <v>6690</v>
      </c>
      <c r="AN292" s="220">
        <f t="shared" si="67"/>
        <v>1672.5</v>
      </c>
      <c r="AO292" s="275">
        <v>70</v>
      </c>
      <c r="AP292" s="275">
        <v>5990</v>
      </c>
      <c r="AQ292" s="220">
        <f t="shared" si="68"/>
        <v>1497.5</v>
      </c>
      <c r="AR292" s="226">
        <v>124</v>
      </c>
      <c r="AS292" s="226">
        <v>10790</v>
      </c>
      <c r="AT292" s="220">
        <f t="shared" si="69"/>
        <v>2697.5</v>
      </c>
    </row>
    <row r="293" spans="1:46">
      <c r="A293" s="134"/>
      <c r="B293" s="42" t="s">
        <v>826</v>
      </c>
      <c r="C293" s="342" t="s">
        <v>3180</v>
      </c>
      <c r="D293" s="462" t="s">
        <v>5</v>
      </c>
      <c r="E293" s="43"/>
      <c r="F293" s="43"/>
      <c r="G293" s="59">
        <f t="shared" si="56"/>
        <v>0</v>
      </c>
      <c r="H293" s="46"/>
      <c r="I293" s="46"/>
      <c r="J293" s="59">
        <f t="shared" si="57"/>
        <v>0</v>
      </c>
      <c r="K293" s="46">
        <v>0</v>
      </c>
      <c r="L293" s="43">
        <v>0</v>
      </c>
      <c r="M293" s="59">
        <f t="shared" si="58"/>
        <v>0</v>
      </c>
      <c r="N293" s="43"/>
      <c r="O293" s="43"/>
      <c r="P293" s="59">
        <f t="shared" si="59"/>
        <v>0</v>
      </c>
      <c r="Q293" s="58">
        <v>0</v>
      </c>
      <c r="R293" s="58">
        <v>0</v>
      </c>
      <c r="S293" s="59">
        <f t="shared" si="60"/>
        <v>0</v>
      </c>
      <c r="T293" s="58">
        <v>2</v>
      </c>
      <c r="U293" s="103">
        <v>560</v>
      </c>
      <c r="V293" s="59">
        <f t="shared" si="61"/>
        <v>140</v>
      </c>
      <c r="W293" s="103">
        <v>2</v>
      </c>
      <c r="X293" s="103">
        <v>590</v>
      </c>
      <c r="Y293" s="59">
        <f t="shared" si="62"/>
        <v>147.5</v>
      </c>
      <c r="Z293" s="103">
        <v>1</v>
      </c>
      <c r="AA293" s="103">
        <v>60</v>
      </c>
      <c r="AB293" s="59">
        <f t="shared" si="63"/>
        <v>15</v>
      </c>
      <c r="AC293" s="58">
        <v>0</v>
      </c>
      <c r="AD293" s="103">
        <v>0</v>
      </c>
      <c r="AE293" s="59">
        <f t="shared" si="64"/>
        <v>0</v>
      </c>
      <c r="AF293" s="103">
        <v>0</v>
      </c>
      <c r="AG293" s="103">
        <v>0</v>
      </c>
      <c r="AH293" s="220">
        <f t="shared" si="65"/>
        <v>0</v>
      </c>
      <c r="AI293" s="103">
        <v>0</v>
      </c>
      <c r="AJ293" s="103">
        <v>0</v>
      </c>
      <c r="AK293" s="220">
        <f t="shared" si="66"/>
        <v>0</v>
      </c>
      <c r="AL293" s="103">
        <v>0</v>
      </c>
      <c r="AM293" s="103">
        <v>0</v>
      </c>
      <c r="AN293" s="220">
        <f t="shared" si="67"/>
        <v>0</v>
      </c>
      <c r="AO293" s="275">
        <v>0</v>
      </c>
      <c r="AP293" s="275">
        <v>0</v>
      </c>
      <c r="AQ293" s="220">
        <f t="shared" si="68"/>
        <v>0</v>
      </c>
      <c r="AR293" s="226">
        <v>0</v>
      </c>
      <c r="AS293" s="226">
        <v>0</v>
      </c>
      <c r="AT293" s="220">
        <f t="shared" si="69"/>
        <v>0</v>
      </c>
    </row>
    <row r="294" spans="1:46">
      <c r="A294" s="134"/>
      <c r="B294" s="42" t="s">
        <v>828</v>
      </c>
      <c r="C294" s="342" t="s">
        <v>3180</v>
      </c>
      <c r="D294" s="462" t="s">
        <v>5</v>
      </c>
      <c r="E294" s="43"/>
      <c r="F294" s="43"/>
      <c r="G294" s="59">
        <f t="shared" si="56"/>
        <v>0</v>
      </c>
      <c r="H294" s="46"/>
      <c r="I294" s="46"/>
      <c r="J294" s="59">
        <f t="shared" si="57"/>
        <v>0</v>
      </c>
      <c r="K294" s="46">
        <v>0</v>
      </c>
      <c r="L294" s="43">
        <v>0</v>
      </c>
      <c r="M294" s="59">
        <f t="shared" si="58"/>
        <v>0</v>
      </c>
      <c r="N294" s="43"/>
      <c r="O294" s="43"/>
      <c r="P294" s="59">
        <f t="shared" si="59"/>
        <v>0</v>
      </c>
      <c r="Q294" s="58">
        <v>3</v>
      </c>
      <c r="R294" s="58">
        <v>450</v>
      </c>
      <c r="S294" s="59">
        <f t="shared" si="60"/>
        <v>112.5</v>
      </c>
      <c r="T294" s="58">
        <v>7</v>
      </c>
      <c r="U294" s="103">
        <v>935</v>
      </c>
      <c r="V294" s="59">
        <f t="shared" si="61"/>
        <v>233.75</v>
      </c>
      <c r="W294" s="103">
        <v>5</v>
      </c>
      <c r="X294" s="103">
        <v>880</v>
      </c>
      <c r="Y294" s="59">
        <f t="shared" si="62"/>
        <v>220</v>
      </c>
      <c r="Z294" s="103">
        <v>36</v>
      </c>
      <c r="AA294" s="103">
        <v>3615</v>
      </c>
      <c r="AB294" s="59">
        <f t="shared" si="63"/>
        <v>903.75</v>
      </c>
      <c r="AC294" s="58">
        <v>0</v>
      </c>
      <c r="AD294" s="103">
        <v>0</v>
      </c>
      <c r="AE294" s="59">
        <f t="shared" si="64"/>
        <v>0</v>
      </c>
      <c r="AF294" s="103">
        <v>0</v>
      </c>
      <c r="AG294" s="103">
        <v>0</v>
      </c>
      <c r="AH294" s="220">
        <f t="shared" si="65"/>
        <v>0</v>
      </c>
      <c r="AI294" s="103">
        <v>0</v>
      </c>
      <c r="AJ294" s="103">
        <v>0</v>
      </c>
      <c r="AK294" s="220">
        <f t="shared" si="66"/>
        <v>0</v>
      </c>
      <c r="AL294" s="103">
        <v>0</v>
      </c>
      <c r="AM294" s="103">
        <v>0</v>
      </c>
      <c r="AN294" s="220">
        <f t="shared" si="67"/>
        <v>0</v>
      </c>
      <c r="AO294" s="275">
        <v>0</v>
      </c>
      <c r="AP294" s="275">
        <v>0</v>
      </c>
      <c r="AQ294" s="220">
        <f t="shared" si="68"/>
        <v>0</v>
      </c>
      <c r="AR294" s="226">
        <v>0</v>
      </c>
      <c r="AS294" s="226">
        <v>0</v>
      </c>
      <c r="AT294" s="220">
        <f t="shared" si="69"/>
        <v>0</v>
      </c>
    </row>
    <row r="295" spans="1:46">
      <c r="A295" s="134"/>
      <c r="B295" s="42" t="s">
        <v>1029</v>
      </c>
      <c r="C295" s="342" t="s">
        <v>3180</v>
      </c>
      <c r="D295" s="462" t="s">
        <v>5</v>
      </c>
      <c r="E295" s="43"/>
      <c r="F295" s="43"/>
      <c r="G295" s="59">
        <f t="shared" si="56"/>
        <v>0</v>
      </c>
      <c r="H295" s="46"/>
      <c r="I295" s="46"/>
      <c r="J295" s="59">
        <f t="shared" si="57"/>
        <v>0</v>
      </c>
      <c r="K295" s="46"/>
      <c r="L295" s="43"/>
      <c r="M295" s="59">
        <f t="shared" si="58"/>
        <v>0</v>
      </c>
      <c r="N295" s="43"/>
      <c r="O295" s="43"/>
      <c r="P295" s="59">
        <f t="shared" si="59"/>
        <v>0</v>
      </c>
      <c r="Q295" s="58">
        <v>0</v>
      </c>
      <c r="R295" s="58">
        <v>100</v>
      </c>
      <c r="S295" s="59">
        <f t="shared" si="60"/>
        <v>25</v>
      </c>
      <c r="T295" s="58">
        <v>2</v>
      </c>
      <c r="U295" s="103">
        <v>490</v>
      </c>
      <c r="V295" s="59">
        <f t="shared" si="61"/>
        <v>122.5</v>
      </c>
      <c r="W295" s="103">
        <v>12</v>
      </c>
      <c r="X295" s="103">
        <v>1745</v>
      </c>
      <c r="Y295" s="59">
        <f t="shared" si="62"/>
        <v>436.25</v>
      </c>
      <c r="Z295" s="103">
        <v>13</v>
      </c>
      <c r="AA295" s="103">
        <v>1600</v>
      </c>
      <c r="AB295" s="59">
        <f t="shared" si="63"/>
        <v>400</v>
      </c>
      <c r="AC295" s="58">
        <v>3</v>
      </c>
      <c r="AD295" s="103">
        <v>430</v>
      </c>
      <c r="AE295" s="59">
        <f t="shared" si="64"/>
        <v>107.5</v>
      </c>
      <c r="AF295" s="103">
        <v>2</v>
      </c>
      <c r="AG295" s="103">
        <v>105</v>
      </c>
      <c r="AH295" s="220">
        <f t="shared" si="65"/>
        <v>26.25</v>
      </c>
      <c r="AI295" s="103">
        <v>1</v>
      </c>
      <c r="AJ295" s="103">
        <v>190</v>
      </c>
      <c r="AK295" s="220">
        <f t="shared" si="66"/>
        <v>47.5</v>
      </c>
      <c r="AL295" s="103">
        <v>4</v>
      </c>
      <c r="AM295" s="103">
        <v>410</v>
      </c>
      <c r="AN295" s="220">
        <f t="shared" si="67"/>
        <v>102.5</v>
      </c>
      <c r="AO295" s="275">
        <v>6</v>
      </c>
      <c r="AP295" s="275">
        <v>650</v>
      </c>
      <c r="AQ295" s="220">
        <f t="shared" si="68"/>
        <v>162.5</v>
      </c>
      <c r="AR295" s="226">
        <v>0</v>
      </c>
      <c r="AS295" s="226">
        <v>0</v>
      </c>
      <c r="AT295" s="220">
        <f t="shared" si="69"/>
        <v>0</v>
      </c>
    </row>
    <row r="296" spans="1:46">
      <c r="A296" s="134"/>
      <c r="B296" s="42" t="s">
        <v>1030</v>
      </c>
      <c r="C296" s="342" t="s">
        <v>1039</v>
      </c>
      <c r="D296" s="462" t="s">
        <v>148</v>
      </c>
      <c r="E296" s="43"/>
      <c r="F296" s="43"/>
      <c r="G296" s="59">
        <f t="shared" si="56"/>
        <v>0</v>
      </c>
      <c r="H296" s="46"/>
      <c r="I296" s="46"/>
      <c r="J296" s="59">
        <f t="shared" si="57"/>
        <v>0</v>
      </c>
      <c r="K296" s="46"/>
      <c r="L296" s="43"/>
      <c r="M296" s="59">
        <f t="shared" si="58"/>
        <v>0</v>
      </c>
      <c r="N296" s="43"/>
      <c r="O296" s="43"/>
      <c r="P296" s="59">
        <f t="shared" si="59"/>
        <v>0</v>
      </c>
      <c r="Q296" s="58">
        <v>1</v>
      </c>
      <c r="R296" s="58">
        <v>60</v>
      </c>
      <c r="S296" s="59">
        <f t="shared" si="60"/>
        <v>15</v>
      </c>
      <c r="T296" s="58">
        <v>9</v>
      </c>
      <c r="U296" s="103">
        <v>1535</v>
      </c>
      <c r="V296" s="59">
        <f t="shared" si="61"/>
        <v>383.75</v>
      </c>
      <c r="W296" s="103">
        <v>7</v>
      </c>
      <c r="X296" s="103">
        <v>925</v>
      </c>
      <c r="Y296" s="59">
        <f t="shared" si="62"/>
        <v>231.25</v>
      </c>
      <c r="Z296" s="103">
        <v>12</v>
      </c>
      <c r="AA296" s="103">
        <v>1175</v>
      </c>
      <c r="AB296" s="59">
        <f t="shared" si="63"/>
        <v>293.75</v>
      </c>
      <c r="AC296" s="58">
        <v>21</v>
      </c>
      <c r="AD296" s="103">
        <v>2095</v>
      </c>
      <c r="AE296" s="59">
        <f t="shared" si="64"/>
        <v>523.75</v>
      </c>
      <c r="AF296" s="103">
        <v>21</v>
      </c>
      <c r="AG296" s="103">
        <v>1495</v>
      </c>
      <c r="AH296" s="220">
        <f t="shared" si="65"/>
        <v>373.75</v>
      </c>
      <c r="AI296" s="103">
        <v>23</v>
      </c>
      <c r="AJ296" s="103">
        <v>2485</v>
      </c>
      <c r="AK296" s="220">
        <f t="shared" si="66"/>
        <v>621.25</v>
      </c>
      <c r="AL296" s="103">
        <v>26</v>
      </c>
      <c r="AM296" s="103">
        <v>2545</v>
      </c>
      <c r="AN296" s="220">
        <f t="shared" si="67"/>
        <v>636.25</v>
      </c>
      <c r="AO296" s="275">
        <v>28</v>
      </c>
      <c r="AP296" s="275">
        <v>3155</v>
      </c>
      <c r="AQ296" s="220">
        <f t="shared" si="68"/>
        <v>788.75</v>
      </c>
      <c r="AR296" s="226">
        <v>9</v>
      </c>
      <c r="AS296" s="226">
        <v>1080</v>
      </c>
      <c r="AT296" s="220">
        <f t="shared" si="69"/>
        <v>270</v>
      </c>
    </row>
    <row r="297" spans="1:46">
      <c r="A297" s="134"/>
      <c r="B297" s="42" t="s">
        <v>1031</v>
      </c>
      <c r="C297" s="342" t="s">
        <v>1040</v>
      </c>
      <c r="D297" s="462" t="s">
        <v>29</v>
      </c>
      <c r="E297" s="43"/>
      <c r="F297" s="43"/>
      <c r="G297" s="59">
        <f t="shared" si="56"/>
        <v>0</v>
      </c>
      <c r="H297" s="46"/>
      <c r="I297" s="46"/>
      <c r="J297" s="59">
        <f t="shared" si="57"/>
        <v>0</v>
      </c>
      <c r="K297" s="46"/>
      <c r="L297" s="43"/>
      <c r="M297" s="59">
        <f t="shared" si="58"/>
        <v>0</v>
      </c>
      <c r="N297" s="43"/>
      <c r="O297" s="43"/>
      <c r="P297" s="59">
        <f t="shared" si="59"/>
        <v>0</v>
      </c>
      <c r="Q297" s="58">
        <v>0</v>
      </c>
      <c r="R297" s="58">
        <v>0</v>
      </c>
      <c r="S297" s="59">
        <f t="shared" si="60"/>
        <v>0</v>
      </c>
      <c r="T297" s="58">
        <v>3</v>
      </c>
      <c r="U297" s="103">
        <v>300</v>
      </c>
      <c r="V297" s="59">
        <f t="shared" si="61"/>
        <v>75</v>
      </c>
      <c r="W297" s="103">
        <v>4</v>
      </c>
      <c r="X297" s="103">
        <v>1340</v>
      </c>
      <c r="Y297" s="59">
        <f t="shared" si="62"/>
        <v>335</v>
      </c>
      <c r="Z297" s="103">
        <v>30</v>
      </c>
      <c r="AA297" s="103">
        <v>3405</v>
      </c>
      <c r="AB297" s="59">
        <f t="shared" si="63"/>
        <v>851.25</v>
      </c>
      <c r="AC297" s="58">
        <v>34</v>
      </c>
      <c r="AD297" s="103">
        <v>3710</v>
      </c>
      <c r="AE297" s="59">
        <f t="shared" si="64"/>
        <v>927.5</v>
      </c>
      <c r="AF297" s="103">
        <v>59</v>
      </c>
      <c r="AG297" s="103">
        <v>6730</v>
      </c>
      <c r="AH297" s="220">
        <f t="shared" si="65"/>
        <v>1682.5</v>
      </c>
      <c r="AI297" s="103">
        <v>46</v>
      </c>
      <c r="AJ297" s="103">
        <v>5280</v>
      </c>
      <c r="AK297" s="220">
        <f t="shared" si="66"/>
        <v>1320</v>
      </c>
      <c r="AL297" s="103">
        <v>68</v>
      </c>
      <c r="AM297" s="103">
        <v>8315</v>
      </c>
      <c r="AN297" s="220">
        <f t="shared" si="67"/>
        <v>2078.75</v>
      </c>
      <c r="AO297" s="275">
        <v>51</v>
      </c>
      <c r="AP297" s="275">
        <v>6475</v>
      </c>
      <c r="AQ297" s="220">
        <f t="shared" si="68"/>
        <v>1618.75</v>
      </c>
      <c r="AR297" s="226">
        <v>39</v>
      </c>
      <c r="AS297" s="226">
        <v>4415</v>
      </c>
      <c r="AT297" s="220">
        <f t="shared" si="69"/>
        <v>1103.75</v>
      </c>
    </row>
    <row r="298" spans="1:46">
      <c r="A298" s="134"/>
      <c r="B298" s="42" t="s">
        <v>1032</v>
      </c>
      <c r="C298" s="342" t="s">
        <v>1041</v>
      </c>
      <c r="D298" s="462" t="s">
        <v>123</v>
      </c>
      <c r="E298" s="43"/>
      <c r="F298" s="43"/>
      <c r="G298" s="59">
        <f t="shared" si="56"/>
        <v>0</v>
      </c>
      <c r="H298" s="46"/>
      <c r="I298" s="46"/>
      <c r="J298" s="59">
        <f t="shared" si="57"/>
        <v>0</v>
      </c>
      <c r="K298" s="46"/>
      <c r="L298" s="43"/>
      <c r="M298" s="59">
        <f t="shared" si="58"/>
        <v>0</v>
      </c>
      <c r="N298" s="43"/>
      <c r="O298" s="43"/>
      <c r="P298" s="59">
        <f t="shared" si="59"/>
        <v>0</v>
      </c>
      <c r="Q298" s="58">
        <v>2</v>
      </c>
      <c r="R298" s="58">
        <v>230</v>
      </c>
      <c r="S298" s="59">
        <f t="shared" si="60"/>
        <v>57.5</v>
      </c>
      <c r="T298" s="58">
        <v>5</v>
      </c>
      <c r="U298" s="103">
        <v>490</v>
      </c>
      <c r="V298" s="59">
        <f t="shared" si="61"/>
        <v>122.5</v>
      </c>
      <c r="W298" s="103">
        <v>7</v>
      </c>
      <c r="X298" s="103">
        <v>650</v>
      </c>
      <c r="Y298" s="59">
        <f t="shared" si="62"/>
        <v>162.5</v>
      </c>
      <c r="Z298" s="103">
        <v>19</v>
      </c>
      <c r="AA298" s="103">
        <v>2075</v>
      </c>
      <c r="AB298" s="59">
        <f t="shared" si="63"/>
        <v>518.75</v>
      </c>
      <c r="AC298" s="58">
        <v>13</v>
      </c>
      <c r="AD298" s="103">
        <v>1535</v>
      </c>
      <c r="AE298" s="59">
        <f t="shared" si="64"/>
        <v>383.75</v>
      </c>
      <c r="AF298" s="103">
        <v>27</v>
      </c>
      <c r="AG298" s="103">
        <v>2980</v>
      </c>
      <c r="AH298" s="220">
        <f t="shared" si="65"/>
        <v>745</v>
      </c>
      <c r="AI298" s="103">
        <v>15</v>
      </c>
      <c r="AJ298" s="103">
        <v>1780</v>
      </c>
      <c r="AK298" s="220">
        <f t="shared" si="66"/>
        <v>445</v>
      </c>
      <c r="AL298" s="103">
        <v>31</v>
      </c>
      <c r="AM298" s="103">
        <v>4750</v>
      </c>
      <c r="AN298" s="220">
        <f t="shared" si="67"/>
        <v>1187.5</v>
      </c>
      <c r="AO298" s="275">
        <v>36</v>
      </c>
      <c r="AP298" s="275">
        <v>4195</v>
      </c>
      <c r="AQ298" s="220">
        <f t="shared" si="68"/>
        <v>1048.75</v>
      </c>
      <c r="AR298" s="226">
        <v>26</v>
      </c>
      <c r="AS298" s="226">
        <v>3030</v>
      </c>
      <c r="AT298" s="220">
        <f t="shared" si="69"/>
        <v>757.5</v>
      </c>
    </row>
    <row r="299" spans="1:46">
      <c r="A299" s="134"/>
      <c r="B299" s="42" t="s">
        <v>1033</v>
      </c>
      <c r="C299" s="342" t="s">
        <v>1042</v>
      </c>
      <c r="D299" s="462" t="s">
        <v>29</v>
      </c>
      <c r="E299" s="43"/>
      <c r="F299" s="43"/>
      <c r="G299" s="59">
        <f t="shared" si="56"/>
        <v>0</v>
      </c>
      <c r="H299" s="46"/>
      <c r="I299" s="46"/>
      <c r="J299" s="59">
        <f t="shared" si="57"/>
        <v>0</v>
      </c>
      <c r="K299" s="46"/>
      <c r="L299" s="43"/>
      <c r="M299" s="59">
        <f t="shared" si="58"/>
        <v>0</v>
      </c>
      <c r="N299" s="43"/>
      <c r="O299" s="43"/>
      <c r="P299" s="59">
        <f t="shared" si="59"/>
        <v>0</v>
      </c>
      <c r="Q299" s="58">
        <v>7</v>
      </c>
      <c r="R299" s="58">
        <v>905</v>
      </c>
      <c r="S299" s="59">
        <f t="shared" si="60"/>
        <v>226.25</v>
      </c>
      <c r="T299" s="58">
        <v>30</v>
      </c>
      <c r="U299" s="103">
        <v>2330</v>
      </c>
      <c r="V299" s="59">
        <f t="shared" si="61"/>
        <v>582.5</v>
      </c>
      <c r="W299" s="103">
        <v>42</v>
      </c>
      <c r="X299" s="103">
        <v>3965</v>
      </c>
      <c r="Y299" s="59">
        <f t="shared" si="62"/>
        <v>991.25</v>
      </c>
      <c r="Z299" s="103">
        <v>58</v>
      </c>
      <c r="AA299" s="103">
        <v>5580</v>
      </c>
      <c r="AB299" s="59">
        <f t="shared" si="63"/>
        <v>1395</v>
      </c>
      <c r="AC299" s="58">
        <v>47</v>
      </c>
      <c r="AD299" s="103">
        <v>4475</v>
      </c>
      <c r="AE299" s="59">
        <f t="shared" si="64"/>
        <v>1118.75</v>
      </c>
      <c r="AF299" s="103">
        <v>73</v>
      </c>
      <c r="AG299" s="103">
        <v>7375</v>
      </c>
      <c r="AH299" s="220">
        <f t="shared" si="65"/>
        <v>1843.75</v>
      </c>
      <c r="AI299" s="103">
        <v>86</v>
      </c>
      <c r="AJ299" s="103">
        <v>8610</v>
      </c>
      <c r="AK299" s="220">
        <f t="shared" si="66"/>
        <v>2152.5</v>
      </c>
      <c r="AL299" s="103">
        <v>134</v>
      </c>
      <c r="AM299" s="103">
        <v>15150</v>
      </c>
      <c r="AN299" s="220">
        <f t="shared" si="67"/>
        <v>3787.5</v>
      </c>
      <c r="AO299" s="275">
        <v>101</v>
      </c>
      <c r="AP299" s="275">
        <v>9815</v>
      </c>
      <c r="AQ299" s="220">
        <f t="shared" si="68"/>
        <v>2453.75</v>
      </c>
      <c r="AR299" s="226">
        <v>114</v>
      </c>
      <c r="AS299" s="226">
        <v>10240</v>
      </c>
      <c r="AT299" s="220">
        <f t="shared" si="69"/>
        <v>2560</v>
      </c>
    </row>
    <row r="300" spans="1:46">
      <c r="A300" s="134"/>
      <c r="B300" s="42" t="s">
        <v>1034</v>
      </c>
      <c r="C300" s="342" t="s">
        <v>1043</v>
      </c>
      <c r="D300" s="462" t="s">
        <v>29</v>
      </c>
      <c r="E300" s="43"/>
      <c r="F300" s="43"/>
      <c r="G300" s="59">
        <f t="shared" si="56"/>
        <v>0</v>
      </c>
      <c r="H300" s="46"/>
      <c r="I300" s="46"/>
      <c r="J300" s="59">
        <f t="shared" si="57"/>
        <v>0</v>
      </c>
      <c r="K300" s="46"/>
      <c r="L300" s="43"/>
      <c r="M300" s="59">
        <f t="shared" si="58"/>
        <v>0</v>
      </c>
      <c r="N300" s="43"/>
      <c r="O300" s="43"/>
      <c r="P300" s="59">
        <f t="shared" si="59"/>
        <v>0</v>
      </c>
      <c r="Q300" s="58">
        <v>1</v>
      </c>
      <c r="R300" s="58">
        <v>600</v>
      </c>
      <c r="S300" s="59">
        <f t="shared" si="60"/>
        <v>150</v>
      </c>
      <c r="T300" s="58">
        <v>57</v>
      </c>
      <c r="U300" s="103">
        <v>7540</v>
      </c>
      <c r="V300" s="59">
        <f t="shared" si="61"/>
        <v>1885</v>
      </c>
      <c r="W300" s="103">
        <v>53</v>
      </c>
      <c r="X300" s="103">
        <v>5900</v>
      </c>
      <c r="Y300" s="59">
        <f t="shared" si="62"/>
        <v>1475</v>
      </c>
      <c r="Z300" s="103">
        <v>55</v>
      </c>
      <c r="AA300" s="103">
        <v>7255</v>
      </c>
      <c r="AB300" s="59">
        <f t="shared" si="63"/>
        <v>1813.75</v>
      </c>
      <c r="AC300" s="58">
        <v>50</v>
      </c>
      <c r="AD300" s="103">
        <v>5625</v>
      </c>
      <c r="AE300" s="59">
        <f t="shared" si="64"/>
        <v>1406.25</v>
      </c>
      <c r="AF300" s="103">
        <v>54</v>
      </c>
      <c r="AG300" s="103">
        <v>5380</v>
      </c>
      <c r="AH300" s="220">
        <f t="shared" si="65"/>
        <v>1345</v>
      </c>
      <c r="AI300" s="103">
        <v>64</v>
      </c>
      <c r="AJ300" s="103">
        <v>6260</v>
      </c>
      <c r="AK300" s="220">
        <f t="shared" si="66"/>
        <v>1565</v>
      </c>
      <c r="AL300" s="103">
        <v>96</v>
      </c>
      <c r="AM300" s="103">
        <v>7815</v>
      </c>
      <c r="AN300" s="220">
        <f t="shared" si="67"/>
        <v>1953.75</v>
      </c>
      <c r="AO300" s="275">
        <v>126</v>
      </c>
      <c r="AP300" s="275">
        <v>10125</v>
      </c>
      <c r="AQ300" s="220">
        <f t="shared" si="68"/>
        <v>2531.25</v>
      </c>
      <c r="AR300" s="226">
        <v>140</v>
      </c>
      <c r="AS300" s="226">
        <v>12805</v>
      </c>
      <c r="AT300" s="220">
        <f t="shared" si="69"/>
        <v>3201.25</v>
      </c>
    </row>
    <row r="301" spans="1:46">
      <c r="A301" s="134"/>
      <c r="B301" s="42" t="s">
        <v>1035</v>
      </c>
      <c r="C301" s="342" t="s">
        <v>1044</v>
      </c>
      <c r="D301" s="462" t="s">
        <v>29</v>
      </c>
      <c r="E301" s="43"/>
      <c r="F301" s="43"/>
      <c r="G301" s="59">
        <f t="shared" si="56"/>
        <v>0</v>
      </c>
      <c r="H301" s="46"/>
      <c r="I301" s="46"/>
      <c r="J301" s="59">
        <f t="shared" si="57"/>
        <v>0</v>
      </c>
      <c r="K301" s="46"/>
      <c r="L301" s="43"/>
      <c r="M301" s="59">
        <f t="shared" si="58"/>
        <v>0</v>
      </c>
      <c r="N301" s="43"/>
      <c r="O301" s="43"/>
      <c r="P301" s="59">
        <f t="shared" si="59"/>
        <v>0</v>
      </c>
      <c r="Q301" s="58">
        <v>7</v>
      </c>
      <c r="R301" s="58">
        <v>645</v>
      </c>
      <c r="S301" s="59">
        <f t="shared" si="60"/>
        <v>161.25</v>
      </c>
      <c r="T301" s="58">
        <v>32</v>
      </c>
      <c r="U301" s="103">
        <v>4915</v>
      </c>
      <c r="V301" s="59">
        <f t="shared" si="61"/>
        <v>1228.75</v>
      </c>
      <c r="W301" s="103">
        <v>28</v>
      </c>
      <c r="X301" s="103">
        <v>3875</v>
      </c>
      <c r="Y301" s="59">
        <f t="shared" si="62"/>
        <v>968.75</v>
      </c>
      <c r="Z301" s="103">
        <v>52</v>
      </c>
      <c r="AA301" s="103">
        <v>4925</v>
      </c>
      <c r="AB301" s="59">
        <f t="shared" si="63"/>
        <v>1231.25</v>
      </c>
      <c r="AC301" s="58">
        <v>50</v>
      </c>
      <c r="AD301" s="103">
        <v>5585</v>
      </c>
      <c r="AE301" s="59">
        <f t="shared" si="64"/>
        <v>1396.25</v>
      </c>
      <c r="AF301" s="103">
        <v>56</v>
      </c>
      <c r="AG301" s="103">
        <v>6125</v>
      </c>
      <c r="AH301" s="220">
        <f t="shared" si="65"/>
        <v>1531.25</v>
      </c>
      <c r="AI301" s="103">
        <v>95</v>
      </c>
      <c r="AJ301" s="103">
        <v>9480</v>
      </c>
      <c r="AK301" s="220">
        <f t="shared" si="66"/>
        <v>2370</v>
      </c>
      <c r="AL301" s="103">
        <v>79</v>
      </c>
      <c r="AM301" s="103">
        <v>8235</v>
      </c>
      <c r="AN301" s="220">
        <f t="shared" si="67"/>
        <v>2058.75</v>
      </c>
      <c r="AO301" s="275">
        <v>154</v>
      </c>
      <c r="AP301" s="275">
        <v>14595</v>
      </c>
      <c r="AQ301" s="220">
        <f t="shared" si="68"/>
        <v>3648.75</v>
      </c>
      <c r="AR301" s="226">
        <v>160</v>
      </c>
      <c r="AS301" s="226">
        <v>15575</v>
      </c>
      <c r="AT301" s="220">
        <f t="shared" si="69"/>
        <v>3893.75</v>
      </c>
    </row>
    <row r="302" spans="1:46">
      <c r="A302" s="134"/>
      <c r="B302" s="42" t="s">
        <v>1036</v>
      </c>
      <c r="C302" s="342" t="s">
        <v>1045</v>
      </c>
      <c r="D302" s="462" t="s">
        <v>29</v>
      </c>
      <c r="E302" s="43"/>
      <c r="F302" s="43"/>
      <c r="G302" s="59">
        <f t="shared" si="56"/>
        <v>0</v>
      </c>
      <c r="H302" s="46"/>
      <c r="I302" s="46"/>
      <c r="J302" s="59">
        <f t="shared" si="57"/>
        <v>0</v>
      </c>
      <c r="K302" s="46"/>
      <c r="L302" s="43"/>
      <c r="M302" s="59">
        <f t="shared" si="58"/>
        <v>0</v>
      </c>
      <c r="N302" s="43"/>
      <c r="O302" s="43"/>
      <c r="P302" s="59">
        <f t="shared" si="59"/>
        <v>0</v>
      </c>
      <c r="Q302" s="58">
        <v>6</v>
      </c>
      <c r="R302" s="58">
        <v>400</v>
      </c>
      <c r="S302" s="59">
        <f t="shared" si="60"/>
        <v>100</v>
      </c>
      <c r="T302" s="58">
        <v>11</v>
      </c>
      <c r="U302" s="103">
        <v>785</v>
      </c>
      <c r="V302" s="59">
        <f t="shared" si="61"/>
        <v>196.25</v>
      </c>
      <c r="W302" s="103">
        <v>19</v>
      </c>
      <c r="X302" s="103">
        <v>2350</v>
      </c>
      <c r="Y302" s="59">
        <f t="shared" si="62"/>
        <v>587.5</v>
      </c>
      <c r="Z302" s="103">
        <v>24</v>
      </c>
      <c r="AA302" s="103">
        <v>2535</v>
      </c>
      <c r="AB302" s="59">
        <f t="shared" si="63"/>
        <v>633.75</v>
      </c>
      <c r="AC302" s="58">
        <v>28</v>
      </c>
      <c r="AD302" s="103">
        <v>2970</v>
      </c>
      <c r="AE302" s="59">
        <f t="shared" si="64"/>
        <v>742.5</v>
      </c>
      <c r="AF302" s="103">
        <v>26</v>
      </c>
      <c r="AG302" s="103">
        <v>3390</v>
      </c>
      <c r="AH302" s="220">
        <f t="shared" si="65"/>
        <v>847.5</v>
      </c>
      <c r="AI302" s="103">
        <v>44</v>
      </c>
      <c r="AJ302" s="103">
        <v>4845</v>
      </c>
      <c r="AK302" s="220">
        <f t="shared" si="66"/>
        <v>1211.25</v>
      </c>
      <c r="AL302" s="103">
        <v>48</v>
      </c>
      <c r="AM302" s="103">
        <v>5660</v>
      </c>
      <c r="AN302" s="220">
        <f t="shared" si="67"/>
        <v>1415</v>
      </c>
      <c r="AO302" s="275">
        <v>75</v>
      </c>
      <c r="AP302" s="275">
        <v>8370</v>
      </c>
      <c r="AQ302" s="220">
        <f t="shared" si="68"/>
        <v>2092.5</v>
      </c>
      <c r="AR302" s="226">
        <v>147</v>
      </c>
      <c r="AS302" s="226">
        <v>11835</v>
      </c>
      <c r="AT302" s="220">
        <f t="shared" si="69"/>
        <v>2958.75</v>
      </c>
    </row>
    <row r="303" spans="1:46">
      <c r="A303" s="134"/>
      <c r="B303" s="42" t="s">
        <v>1210</v>
      </c>
      <c r="C303" s="342" t="s">
        <v>1350</v>
      </c>
      <c r="D303" s="462" t="s">
        <v>5</v>
      </c>
      <c r="E303" s="43"/>
      <c r="F303" s="43"/>
      <c r="G303" s="59"/>
      <c r="H303" s="46"/>
      <c r="I303" s="46"/>
      <c r="J303" s="59"/>
      <c r="K303" s="46"/>
      <c r="L303" s="43"/>
      <c r="M303" s="59"/>
      <c r="N303" s="43"/>
      <c r="O303" s="43"/>
      <c r="P303" s="59"/>
      <c r="Q303" s="58"/>
      <c r="R303" s="58"/>
      <c r="S303" s="59"/>
      <c r="T303" s="58">
        <v>11</v>
      </c>
      <c r="U303" s="103">
        <v>1230</v>
      </c>
      <c r="V303" s="59">
        <f>U303*25%</f>
        <v>307.5</v>
      </c>
      <c r="W303" s="103">
        <v>41</v>
      </c>
      <c r="X303" s="103">
        <v>4070</v>
      </c>
      <c r="Y303" s="59">
        <f t="shared" si="62"/>
        <v>1017.5</v>
      </c>
      <c r="Z303" s="103">
        <v>87</v>
      </c>
      <c r="AA303" s="103">
        <v>8540</v>
      </c>
      <c r="AB303" s="59">
        <f t="shared" si="63"/>
        <v>2135</v>
      </c>
      <c r="AC303" s="58">
        <v>91</v>
      </c>
      <c r="AD303" s="103">
        <v>8505</v>
      </c>
      <c r="AE303" s="59">
        <f t="shared" si="64"/>
        <v>2126.25</v>
      </c>
      <c r="AF303" s="103">
        <v>113</v>
      </c>
      <c r="AG303" s="103">
        <v>10800</v>
      </c>
      <c r="AH303" s="220">
        <f t="shared" si="65"/>
        <v>2700</v>
      </c>
      <c r="AI303" s="103">
        <v>102</v>
      </c>
      <c r="AJ303" s="103">
        <v>9675</v>
      </c>
      <c r="AK303" s="220">
        <f t="shared" si="66"/>
        <v>2418.75</v>
      </c>
      <c r="AL303" s="103">
        <v>89</v>
      </c>
      <c r="AM303" s="103">
        <v>8635</v>
      </c>
      <c r="AN303" s="220">
        <f t="shared" si="67"/>
        <v>2158.75</v>
      </c>
      <c r="AO303" s="275">
        <v>103</v>
      </c>
      <c r="AP303" s="275">
        <v>13490</v>
      </c>
      <c r="AQ303" s="220">
        <f t="shared" si="68"/>
        <v>3372.5</v>
      </c>
      <c r="AR303" s="226">
        <v>100</v>
      </c>
      <c r="AS303" s="226">
        <v>11145</v>
      </c>
      <c r="AT303" s="220">
        <f t="shared" si="69"/>
        <v>2786.25</v>
      </c>
    </row>
    <row r="304" spans="1:46">
      <c r="A304" s="134"/>
      <c r="B304" s="25" t="s">
        <v>1211</v>
      </c>
      <c r="C304" s="342" t="s">
        <v>1351</v>
      </c>
      <c r="D304" s="462" t="s">
        <v>29</v>
      </c>
      <c r="E304" s="43"/>
      <c r="F304" s="43"/>
      <c r="G304" s="59"/>
      <c r="H304" s="46"/>
      <c r="I304" s="46"/>
      <c r="J304" s="59"/>
      <c r="K304" s="46"/>
      <c r="L304" s="43"/>
      <c r="M304" s="59"/>
      <c r="N304" s="43"/>
      <c r="O304" s="43"/>
      <c r="P304" s="59"/>
      <c r="Q304" s="58"/>
      <c r="R304" s="58"/>
      <c r="S304" s="59"/>
      <c r="T304" s="58">
        <v>28</v>
      </c>
      <c r="U304" s="103">
        <v>4195</v>
      </c>
      <c r="V304" s="59">
        <f t="shared" si="61"/>
        <v>1048.75</v>
      </c>
      <c r="W304" s="103">
        <v>4</v>
      </c>
      <c r="X304" s="103">
        <v>1430</v>
      </c>
      <c r="Y304" s="59">
        <f t="shared" si="62"/>
        <v>357.5</v>
      </c>
      <c r="Z304" s="103">
        <v>12</v>
      </c>
      <c r="AA304" s="103">
        <v>1380</v>
      </c>
      <c r="AB304" s="59">
        <f t="shared" si="63"/>
        <v>345</v>
      </c>
      <c r="AC304" s="58">
        <v>29</v>
      </c>
      <c r="AD304" s="103">
        <v>3305</v>
      </c>
      <c r="AE304" s="59">
        <f t="shared" si="64"/>
        <v>826.25</v>
      </c>
      <c r="AF304" s="103">
        <v>6</v>
      </c>
      <c r="AG304" s="103">
        <v>530</v>
      </c>
      <c r="AH304" s="220">
        <f t="shared" si="65"/>
        <v>132.5</v>
      </c>
      <c r="AI304" s="103">
        <v>0</v>
      </c>
      <c r="AJ304" s="103">
        <v>0</v>
      </c>
      <c r="AK304" s="220">
        <f t="shared" si="66"/>
        <v>0</v>
      </c>
      <c r="AL304" s="103">
        <v>3</v>
      </c>
      <c r="AM304" s="103">
        <v>205</v>
      </c>
      <c r="AN304" s="220">
        <f t="shared" si="67"/>
        <v>51.25</v>
      </c>
      <c r="AO304" s="275">
        <v>0</v>
      </c>
      <c r="AP304" s="275">
        <v>0</v>
      </c>
      <c r="AQ304" s="220">
        <f t="shared" si="68"/>
        <v>0</v>
      </c>
      <c r="AR304" s="226">
        <v>0</v>
      </c>
      <c r="AS304" s="226">
        <v>0</v>
      </c>
      <c r="AT304" s="220">
        <f t="shared" si="69"/>
        <v>0</v>
      </c>
    </row>
    <row r="305" spans="1:46">
      <c r="A305" s="134"/>
      <c r="B305" s="25" t="s">
        <v>1212</v>
      </c>
      <c r="C305" s="342" t="s">
        <v>1352</v>
      </c>
      <c r="D305" s="462" t="s">
        <v>463</v>
      </c>
      <c r="E305" s="43"/>
      <c r="F305" s="43"/>
      <c r="G305" s="59"/>
      <c r="H305" s="46"/>
      <c r="I305" s="46"/>
      <c r="J305" s="59"/>
      <c r="K305" s="46"/>
      <c r="L305" s="43"/>
      <c r="M305" s="59"/>
      <c r="N305" s="43"/>
      <c r="O305" s="43"/>
      <c r="P305" s="59"/>
      <c r="Q305" s="58"/>
      <c r="R305" s="58"/>
      <c r="S305" s="59"/>
      <c r="T305" s="58">
        <v>12</v>
      </c>
      <c r="U305" s="103">
        <v>1785</v>
      </c>
      <c r="V305" s="59">
        <f t="shared" si="61"/>
        <v>446.25</v>
      </c>
      <c r="W305" s="103">
        <v>9</v>
      </c>
      <c r="X305" s="103">
        <v>3430</v>
      </c>
      <c r="Y305" s="59">
        <f t="shared" si="62"/>
        <v>857.5</v>
      </c>
      <c r="Z305" s="103">
        <v>63</v>
      </c>
      <c r="AA305" s="103">
        <v>5520</v>
      </c>
      <c r="AB305" s="59">
        <f t="shared" si="63"/>
        <v>1380</v>
      </c>
      <c r="AC305" s="58">
        <v>70</v>
      </c>
      <c r="AD305" s="103">
        <v>5635</v>
      </c>
      <c r="AE305" s="59">
        <f t="shared" si="64"/>
        <v>1408.75</v>
      </c>
      <c r="AF305" s="103">
        <v>87</v>
      </c>
      <c r="AG305" s="103">
        <v>7075</v>
      </c>
      <c r="AH305" s="220">
        <f t="shared" si="65"/>
        <v>1768.75</v>
      </c>
      <c r="AI305" s="103">
        <v>67</v>
      </c>
      <c r="AJ305" s="103">
        <v>5620</v>
      </c>
      <c r="AK305" s="220">
        <f t="shared" si="66"/>
        <v>1405</v>
      </c>
      <c r="AL305" s="103">
        <v>79</v>
      </c>
      <c r="AM305" s="103">
        <v>6325</v>
      </c>
      <c r="AN305" s="220">
        <f t="shared" si="67"/>
        <v>1581.25</v>
      </c>
      <c r="AO305" s="275">
        <v>61</v>
      </c>
      <c r="AP305" s="275">
        <v>5085</v>
      </c>
      <c r="AQ305" s="220">
        <f t="shared" si="68"/>
        <v>1271.25</v>
      </c>
      <c r="AR305" s="226">
        <v>51</v>
      </c>
      <c r="AS305" s="226">
        <v>4500</v>
      </c>
      <c r="AT305" s="220">
        <f t="shared" si="69"/>
        <v>1125</v>
      </c>
    </row>
    <row r="306" spans="1:46">
      <c r="A306" s="134"/>
      <c r="B306" s="25" t="s">
        <v>1213</v>
      </c>
      <c r="C306" s="342" t="s">
        <v>1353</v>
      </c>
      <c r="D306" s="462" t="s">
        <v>948</v>
      </c>
      <c r="E306" s="43"/>
      <c r="F306" s="43"/>
      <c r="G306" s="59"/>
      <c r="H306" s="46"/>
      <c r="I306" s="46"/>
      <c r="J306" s="59"/>
      <c r="K306" s="46"/>
      <c r="L306" s="43"/>
      <c r="M306" s="59"/>
      <c r="N306" s="43"/>
      <c r="O306" s="43"/>
      <c r="P306" s="59"/>
      <c r="Q306" s="58"/>
      <c r="R306" s="58"/>
      <c r="S306" s="59"/>
      <c r="T306" s="58">
        <v>2</v>
      </c>
      <c r="U306" s="103">
        <v>1630</v>
      </c>
      <c r="V306" s="59">
        <f t="shared" si="61"/>
        <v>407.5</v>
      </c>
      <c r="W306" s="103">
        <v>4</v>
      </c>
      <c r="X306" s="103">
        <v>1320</v>
      </c>
      <c r="Y306" s="59">
        <f t="shared" si="62"/>
        <v>330</v>
      </c>
      <c r="Z306" s="103">
        <v>24</v>
      </c>
      <c r="AA306" s="103">
        <v>2480</v>
      </c>
      <c r="AB306" s="59">
        <f t="shared" si="63"/>
        <v>620</v>
      </c>
      <c r="AC306" s="58">
        <v>30</v>
      </c>
      <c r="AD306" s="103">
        <v>2620</v>
      </c>
      <c r="AE306" s="59">
        <f t="shared" si="64"/>
        <v>655</v>
      </c>
      <c r="AF306" s="103">
        <v>34</v>
      </c>
      <c r="AG306" s="103">
        <v>2535</v>
      </c>
      <c r="AH306" s="220">
        <f t="shared" si="65"/>
        <v>633.75</v>
      </c>
      <c r="AI306" s="103">
        <v>29</v>
      </c>
      <c r="AJ306" s="103">
        <v>2545</v>
      </c>
      <c r="AK306" s="220">
        <f t="shared" si="66"/>
        <v>636.25</v>
      </c>
      <c r="AL306" s="103">
        <v>23</v>
      </c>
      <c r="AM306" s="103">
        <v>2305</v>
      </c>
      <c r="AN306" s="220">
        <f t="shared" si="67"/>
        <v>576.25</v>
      </c>
      <c r="AO306" s="275">
        <v>21</v>
      </c>
      <c r="AP306" s="275">
        <v>2030</v>
      </c>
      <c r="AQ306" s="220">
        <f t="shared" si="68"/>
        <v>507.5</v>
      </c>
      <c r="AR306" s="226">
        <v>23</v>
      </c>
      <c r="AS306" s="226">
        <v>1795</v>
      </c>
      <c r="AT306" s="220">
        <f t="shared" si="69"/>
        <v>448.75</v>
      </c>
    </row>
    <row r="307" spans="1:46">
      <c r="A307" s="134"/>
      <c r="B307" s="25" t="s">
        <v>1214</v>
      </c>
      <c r="C307" s="342" t="s">
        <v>3180</v>
      </c>
      <c r="D307" s="462" t="s">
        <v>5</v>
      </c>
      <c r="E307" s="43"/>
      <c r="F307" s="43"/>
      <c r="G307" s="59"/>
      <c r="H307" s="46"/>
      <c r="I307" s="46"/>
      <c r="J307" s="59"/>
      <c r="K307" s="46"/>
      <c r="L307" s="43"/>
      <c r="M307" s="59"/>
      <c r="N307" s="43"/>
      <c r="O307" s="43"/>
      <c r="P307" s="59"/>
      <c r="Q307" s="58"/>
      <c r="R307" s="58"/>
      <c r="S307" s="59"/>
      <c r="T307" s="58">
        <v>13</v>
      </c>
      <c r="U307" s="103">
        <v>1390</v>
      </c>
      <c r="V307" s="59">
        <f t="shared" si="61"/>
        <v>347.5</v>
      </c>
      <c r="W307" s="103">
        <v>48</v>
      </c>
      <c r="X307" s="103">
        <v>4430</v>
      </c>
      <c r="Y307" s="59">
        <f t="shared" si="62"/>
        <v>1107.5</v>
      </c>
      <c r="Z307" s="103">
        <v>80</v>
      </c>
      <c r="AA307" s="103">
        <v>8490</v>
      </c>
      <c r="AB307" s="59">
        <f t="shared" si="63"/>
        <v>2122.5</v>
      </c>
      <c r="AC307" s="58">
        <v>97</v>
      </c>
      <c r="AD307" s="103">
        <v>9485</v>
      </c>
      <c r="AE307" s="59">
        <f t="shared" si="64"/>
        <v>2371.25</v>
      </c>
      <c r="AF307" s="103">
        <v>89</v>
      </c>
      <c r="AG307" s="103">
        <v>6980</v>
      </c>
      <c r="AH307" s="220">
        <f t="shared" si="65"/>
        <v>1745</v>
      </c>
      <c r="AI307" s="103">
        <v>0</v>
      </c>
      <c r="AJ307" s="103">
        <v>0</v>
      </c>
      <c r="AK307" s="220">
        <f t="shared" si="66"/>
        <v>0</v>
      </c>
      <c r="AL307" s="103">
        <v>0</v>
      </c>
      <c r="AM307" s="103">
        <v>0</v>
      </c>
      <c r="AN307" s="220">
        <f t="shared" si="67"/>
        <v>0</v>
      </c>
      <c r="AO307" s="275">
        <v>0</v>
      </c>
      <c r="AP307" s="275">
        <v>0</v>
      </c>
      <c r="AQ307" s="220">
        <f t="shared" si="68"/>
        <v>0</v>
      </c>
      <c r="AR307" s="226">
        <v>0</v>
      </c>
      <c r="AS307" s="226">
        <v>0</v>
      </c>
      <c r="AT307" s="220">
        <f t="shared" si="69"/>
        <v>0</v>
      </c>
    </row>
    <row r="308" spans="1:46">
      <c r="A308" s="134"/>
      <c r="B308" s="25" t="s">
        <v>1215</v>
      </c>
      <c r="C308" s="342" t="s">
        <v>1355</v>
      </c>
      <c r="D308" s="462" t="s">
        <v>34</v>
      </c>
      <c r="E308" s="43"/>
      <c r="F308" s="43"/>
      <c r="G308" s="59"/>
      <c r="H308" s="46"/>
      <c r="I308" s="46"/>
      <c r="J308" s="59"/>
      <c r="K308" s="46"/>
      <c r="L308" s="43"/>
      <c r="M308" s="59"/>
      <c r="N308" s="43"/>
      <c r="O308" s="43"/>
      <c r="P308" s="59"/>
      <c r="Q308" s="58"/>
      <c r="R308" s="58"/>
      <c r="S308" s="59"/>
      <c r="T308" s="58">
        <v>10</v>
      </c>
      <c r="U308" s="103">
        <v>2000</v>
      </c>
      <c r="V308" s="59">
        <f t="shared" si="61"/>
        <v>500</v>
      </c>
      <c r="W308" s="103">
        <v>21</v>
      </c>
      <c r="X308" s="103">
        <v>3150</v>
      </c>
      <c r="Y308" s="59">
        <f t="shared" si="62"/>
        <v>787.5</v>
      </c>
      <c r="Z308" s="103">
        <v>26</v>
      </c>
      <c r="AA308" s="103">
        <v>2825</v>
      </c>
      <c r="AB308" s="59">
        <f t="shared" si="63"/>
        <v>706.25</v>
      </c>
      <c r="AC308" s="58">
        <v>0</v>
      </c>
      <c r="AD308" s="103">
        <v>2172</v>
      </c>
      <c r="AE308" s="59">
        <f t="shared" si="64"/>
        <v>543</v>
      </c>
      <c r="AF308" s="103">
        <v>0</v>
      </c>
      <c r="AG308" s="103">
        <v>2075</v>
      </c>
      <c r="AH308" s="220">
        <f t="shared" si="65"/>
        <v>518.75</v>
      </c>
      <c r="AI308" s="103">
        <v>0</v>
      </c>
      <c r="AJ308" s="103">
        <v>1515</v>
      </c>
      <c r="AK308" s="220">
        <f t="shared" si="66"/>
        <v>378.75</v>
      </c>
      <c r="AL308" s="103">
        <v>0</v>
      </c>
      <c r="AM308" s="103">
        <v>2715</v>
      </c>
      <c r="AN308" s="220">
        <f t="shared" si="67"/>
        <v>678.75</v>
      </c>
      <c r="AO308" s="275">
        <v>28</v>
      </c>
      <c r="AP308" s="275">
        <v>2475</v>
      </c>
      <c r="AQ308" s="220">
        <f t="shared" si="68"/>
        <v>618.75</v>
      </c>
      <c r="AR308" s="226">
        <v>60</v>
      </c>
      <c r="AS308" s="226">
        <v>4400</v>
      </c>
      <c r="AT308" s="220">
        <f t="shared" si="69"/>
        <v>1100</v>
      </c>
    </row>
    <row r="309" spans="1:46">
      <c r="A309" s="134"/>
      <c r="B309" s="25" t="s">
        <v>1216</v>
      </c>
      <c r="C309" s="342" t="s">
        <v>1356</v>
      </c>
      <c r="D309" s="462" t="s">
        <v>29</v>
      </c>
      <c r="E309" s="43"/>
      <c r="F309" s="43"/>
      <c r="G309" s="59"/>
      <c r="H309" s="46"/>
      <c r="I309" s="46"/>
      <c r="J309" s="59"/>
      <c r="K309" s="46"/>
      <c r="L309" s="43"/>
      <c r="M309" s="59"/>
      <c r="N309" s="43"/>
      <c r="O309" s="43"/>
      <c r="P309" s="59"/>
      <c r="Q309" s="58"/>
      <c r="R309" s="58"/>
      <c r="S309" s="59"/>
      <c r="T309" s="58">
        <v>9</v>
      </c>
      <c r="U309" s="103">
        <v>1945</v>
      </c>
      <c r="V309" s="59">
        <f t="shared" si="61"/>
        <v>486.25</v>
      </c>
      <c r="W309" s="103">
        <v>11</v>
      </c>
      <c r="X309" s="103">
        <v>2430</v>
      </c>
      <c r="Y309" s="59">
        <f t="shared" si="62"/>
        <v>607.5</v>
      </c>
      <c r="Z309" s="103">
        <v>57</v>
      </c>
      <c r="AA309" s="103">
        <v>6585</v>
      </c>
      <c r="AB309" s="59">
        <f t="shared" si="63"/>
        <v>1646.25</v>
      </c>
      <c r="AC309" s="58">
        <v>70</v>
      </c>
      <c r="AD309" s="103">
        <v>7565</v>
      </c>
      <c r="AE309" s="59">
        <f t="shared" si="64"/>
        <v>1891.25</v>
      </c>
      <c r="AF309" s="103">
        <v>77</v>
      </c>
      <c r="AG309" s="103">
        <v>7785</v>
      </c>
      <c r="AH309" s="220">
        <f t="shared" si="65"/>
        <v>1946.25</v>
      </c>
      <c r="AI309" s="103">
        <v>59</v>
      </c>
      <c r="AJ309" s="103">
        <v>6610</v>
      </c>
      <c r="AK309" s="220">
        <f t="shared" si="66"/>
        <v>1652.5</v>
      </c>
      <c r="AL309" s="103">
        <v>44</v>
      </c>
      <c r="AM309" s="103">
        <v>5295</v>
      </c>
      <c r="AN309" s="220">
        <f t="shared" si="67"/>
        <v>1323.75</v>
      </c>
      <c r="AO309" s="275">
        <v>65</v>
      </c>
      <c r="AP309" s="275">
        <v>6345</v>
      </c>
      <c r="AQ309" s="220">
        <f t="shared" si="68"/>
        <v>1586.25</v>
      </c>
      <c r="AR309" s="226">
        <v>83</v>
      </c>
      <c r="AS309" s="226">
        <v>8995</v>
      </c>
      <c r="AT309" s="220">
        <f t="shared" si="69"/>
        <v>2248.75</v>
      </c>
    </row>
    <row r="310" spans="1:46">
      <c r="A310" s="134"/>
      <c r="B310" s="25" t="s">
        <v>1217</v>
      </c>
      <c r="C310" s="342" t="s">
        <v>1357</v>
      </c>
      <c r="D310" s="462" t="s">
        <v>5</v>
      </c>
      <c r="E310" s="43"/>
      <c r="F310" s="43"/>
      <c r="G310" s="59"/>
      <c r="H310" s="46"/>
      <c r="I310" s="46"/>
      <c r="J310" s="59"/>
      <c r="K310" s="46"/>
      <c r="L310" s="43"/>
      <c r="M310" s="59"/>
      <c r="N310" s="43"/>
      <c r="O310" s="43"/>
      <c r="P310" s="59"/>
      <c r="Q310" s="58"/>
      <c r="R310" s="58"/>
      <c r="S310" s="59"/>
      <c r="T310" s="58">
        <v>10</v>
      </c>
      <c r="U310" s="103">
        <v>1375</v>
      </c>
      <c r="V310" s="59">
        <f t="shared" si="61"/>
        <v>343.75</v>
      </c>
      <c r="W310" s="103">
        <v>11</v>
      </c>
      <c r="X310" s="103">
        <v>3910</v>
      </c>
      <c r="Y310" s="59">
        <f t="shared" si="62"/>
        <v>977.5</v>
      </c>
      <c r="Z310" s="103">
        <v>28</v>
      </c>
      <c r="AA310" s="103">
        <v>2320</v>
      </c>
      <c r="AB310" s="59">
        <f t="shared" si="63"/>
        <v>580</v>
      </c>
      <c r="AC310" s="58">
        <v>28</v>
      </c>
      <c r="AD310" s="103">
        <v>2470</v>
      </c>
      <c r="AE310" s="59">
        <f t="shared" si="64"/>
        <v>617.5</v>
      </c>
      <c r="AF310" s="103">
        <v>45</v>
      </c>
      <c r="AG310" s="103">
        <v>3625</v>
      </c>
      <c r="AH310" s="220">
        <f t="shared" si="65"/>
        <v>906.25</v>
      </c>
      <c r="AI310" s="103">
        <v>35</v>
      </c>
      <c r="AJ310" s="103">
        <v>3160</v>
      </c>
      <c r="AK310" s="220">
        <f t="shared" si="66"/>
        <v>790</v>
      </c>
      <c r="AL310" s="103">
        <v>24</v>
      </c>
      <c r="AM310" s="103">
        <v>2275</v>
      </c>
      <c r="AN310" s="220">
        <f t="shared" si="67"/>
        <v>568.75</v>
      </c>
      <c r="AO310" s="275">
        <v>43</v>
      </c>
      <c r="AP310" s="275">
        <v>2740</v>
      </c>
      <c r="AQ310" s="220">
        <f t="shared" si="68"/>
        <v>685</v>
      </c>
      <c r="AR310" s="226">
        <v>30</v>
      </c>
      <c r="AS310" s="226">
        <v>2395</v>
      </c>
      <c r="AT310" s="220">
        <f t="shared" si="69"/>
        <v>598.75</v>
      </c>
    </row>
    <row r="311" spans="1:46">
      <c r="A311" s="134"/>
      <c r="B311" s="25" t="s">
        <v>1218</v>
      </c>
      <c r="C311" s="342" t="s">
        <v>1358</v>
      </c>
      <c r="D311" s="462" t="s">
        <v>5</v>
      </c>
      <c r="E311" s="43"/>
      <c r="F311" s="43"/>
      <c r="G311" s="59"/>
      <c r="H311" s="46"/>
      <c r="I311" s="46"/>
      <c r="J311" s="59"/>
      <c r="K311" s="46"/>
      <c r="L311" s="43"/>
      <c r="M311" s="59"/>
      <c r="N311" s="43"/>
      <c r="O311" s="43"/>
      <c r="P311" s="59"/>
      <c r="Q311" s="58"/>
      <c r="R311" s="58"/>
      <c r="S311" s="59"/>
      <c r="T311" s="58">
        <v>3</v>
      </c>
      <c r="U311" s="103">
        <v>310</v>
      </c>
      <c r="V311" s="59">
        <f t="shared" si="61"/>
        <v>77.5</v>
      </c>
      <c r="W311" s="103">
        <v>9</v>
      </c>
      <c r="X311" s="103">
        <v>795</v>
      </c>
      <c r="Y311" s="59">
        <f t="shared" si="62"/>
        <v>198.75</v>
      </c>
      <c r="Z311" s="103">
        <v>9</v>
      </c>
      <c r="AA311" s="103">
        <v>730</v>
      </c>
      <c r="AB311" s="59">
        <f t="shared" si="63"/>
        <v>182.5</v>
      </c>
      <c r="AC311" s="58">
        <v>7</v>
      </c>
      <c r="AD311" s="103">
        <v>590</v>
      </c>
      <c r="AE311" s="59">
        <f t="shared" si="64"/>
        <v>147.5</v>
      </c>
      <c r="AF311" s="103">
        <v>5</v>
      </c>
      <c r="AG311" s="103">
        <v>325</v>
      </c>
      <c r="AH311" s="220">
        <f t="shared" si="65"/>
        <v>81.25</v>
      </c>
      <c r="AI311" s="103">
        <v>4</v>
      </c>
      <c r="AJ311" s="103">
        <v>225</v>
      </c>
      <c r="AK311" s="220">
        <f t="shared" si="66"/>
        <v>56.25</v>
      </c>
      <c r="AL311" s="103">
        <v>0</v>
      </c>
      <c r="AM311" s="103">
        <v>0</v>
      </c>
      <c r="AN311" s="220">
        <f t="shared" si="67"/>
        <v>0</v>
      </c>
      <c r="AO311" s="275">
        <v>0</v>
      </c>
      <c r="AP311" s="275">
        <v>0</v>
      </c>
      <c r="AQ311" s="220">
        <f t="shared" si="68"/>
        <v>0</v>
      </c>
      <c r="AR311" s="226">
        <v>0</v>
      </c>
      <c r="AS311" s="226">
        <v>0</v>
      </c>
      <c r="AT311" s="220">
        <f t="shared" si="69"/>
        <v>0</v>
      </c>
    </row>
    <row r="312" spans="1:46">
      <c r="A312" s="134"/>
      <c r="B312" s="25" t="s">
        <v>1219</v>
      </c>
      <c r="C312" s="342" t="s">
        <v>1359</v>
      </c>
      <c r="D312" s="462" t="s">
        <v>5</v>
      </c>
      <c r="E312" s="43"/>
      <c r="F312" s="43"/>
      <c r="G312" s="59"/>
      <c r="H312" s="46"/>
      <c r="I312" s="46"/>
      <c r="J312" s="59"/>
      <c r="K312" s="46"/>
      <c r="L312" s="43"/>
      <c r="M312" s="59"/>
      <c r="N312" s="43"/>
      <c r="O312" s="43"/>
      <c r="P312" s="59"/>
      <c r="Q312" s="58"/>
      <c r="R312" s="58"/>
      <c r="S312" s="59"/>
      <c r="T312" s="58">
        <v>12</v>
      </c>
      <c r="U312" s="103">
        <v>1130</v>
      </c>
      <c r="V312" s="59">
        <f t="shared" si="61"/>
        <v>282.5</v>
      </c>
      <c r="W312" s="103">
        <v>11</v>
      </c>
      <c r="X312" s="103">
        <v>4405</v>
      </c>
      <c r="Y312" s="59">
        <f t="shared" si="62"/>
        <v>1101.25</v>
      </c>
      <c r="Z312" s="103">
        <v>22</v>
      </c>
      <c r="AA312" s="103">
        <v>2210</v>
      </c>
      <c r="AB312" s="59">
        <f t="shared" si="63"/>
        <v>552.5</v>
      </c>
      <c r="AC312" s="58">
        <v>33</v>
      </c>
      <c r="AD312" s="103">
        <v>2815</v>
      </c>
      <c r="AE312" s="59">
        <f t="shared" si="64"/>
        <v>703.75</v>
      </c>
      <c r="AF312" s="103">
        <v>87</v>
      </c>
      <c r="AG312" s="103">
        <v>7695</v>
      </c>
      <c r="AH312" s="220">
        <f t="shared" si="65"/>
        <v>1923.75</v>
      </c>
      <c r="AI312" s="103">
        <v>42</v>
      </c>
      <c r="AJ312" s="103">
        <v>3705</v>
      </c>
      <c r="AK312" s="220">
        <f t="shared" si="66"/>
        <v>926.25</v>
      </c>
      <c r="AL312" s="103">
        <v>41</v>
      </c>
      <c r="AM312" s="103">
        <v>3560</v>
      </c>
      <c r="AN312" s="220">
        <f t="shared" si="67"/>
        <v>890</v>
      </c>
      <c r="AO312" s="275">
        <v>58</v>
      </c>
      <c r="AP312" s="275">
        <v>5230</v>
      </c>
      <c r="AQ312" s="220">
        <f t="shared" si="68"/>
        <v>1307.5</v>
      </c>
      <c r="AR312" s="226">
        <v>47</v>
      </c>
      <c r="AS312" s="226">
        <v>4385</v>
      </c>
      <c r="AT312" s="220">
        <f t="shared" si="69"/>
        <v>1096.25</v>
      </c>
    </row>
    <row r="313" spans="1:46">
      <c r="A313" s="134"/>
      <c r="B313" s="25" t="s">
        <v>1347</v>
      </c>
      <c r="C313" s="342" t="s">
        <v>1360</v>
      </c>
      <c r="D313" s="462" t="s">
        <v>5</v>
      </c>
      <c r="E313" s="43"/>
      <c r="F313" s="43"/>
      <c r="G313" s="59"/>
      <c r="H313" s="46"/>
      <c r="I313" s="46"/>
      <c r="J313" s="59"/>
      <c r="K313" s="46"/>
      <c r="L313" s="43"/>
      <c r="M313" s="59"/>
      <c r="N313" s="43"/>
      <c r="O313" s="43"/>
      <c r="P313" s="59"/>
      <c r="Q313" s="58"/>
      <c r="R313" s="58"/>
      <c r="S313" s="59"/>
      <c r="T313" s="58">
        <v>58</v>
      </c>
      <c r="U313" s="103">
        <v>5930</v>
      </c>
      <c r="V313" s="59">
        <f t="shared" si="61"/>
        <v>1482.5</v>
      </c>
      <c r="W313" s="103">
        <v>97</v>
      </c>
      <c r="X313" s="103">
        <v>7685</v>
      </c>
      <c r="Y313" s="59">
        <f t="shared" si="62"/>
        <v>1921.25</v>
      </c>
      <c r="Z313" s="103">
        <v>115</v>
      </c>
      <c r="AA313" s="103">
        <v>10480</v>
      </c>
      <c r="AB313" s="59">
        <f t="shared" si="63"/>
        <v>2620</v>
      </c>
      <c r="AC313" s="58">
        <v>116</v>
      </c>
      <c r="AD313" s="103">
        <v>9500</v>
      </c>
      <c r="AE313" s="59">
        <f t="shared" si="64"/>
        <v>2375</v>
      </c>
      <c r="AF313" s="103">
        <v>151</v>
      </c>
      <c r="AG313" s="103">
        <v>11850</v>
      </c>
      <c r="AH313" s="220">
        <f t="shared" si="65"/>
        <v>2962.5</v>
      </c>
      <c r="AI313" s="103">
        <v>149</v>
      </c>
      <c r="AJ313" s="103">
        <v>11780</v>
      </c>
      <c r="AK313" s="220">
        <f t="shared" si="66"/>
        <v>2945</v>
      </c>
      <c r="AL313" s="103">
        <v>134</v>
      </c>
      <c r="AM313" s="103">
        <v>12230</v>
      </c>
      <c r="AN313" s="220">
        <f t="shared" si="67"/>
        <v>3057.5</v>
      </c>
      <c r="AO313" s="275">
        <v>164</v>
      </c>
      <c r="AP313" s="275">
        <v>13725</v>
      </c>
      <c r="AQ313" s="220">
        <f t="shared" si="68"/>
        <v>3431.25</v>
      </c>
      <c r="AR313" s="226">
        <v>79</v>
      </c>
      <c r="AS313" s="226">
        <v>7505</v>
      </c>
      <c r="AT313" s="220">
        <f t="shared" si="69"/>
        <v>1876.25</v>
      </c>
    </row>
    <row r="314" spans="1:46">
      <c r="B314" s="24" t="s">
        <v>1425</v>
      </c>
      <c r="C314" s="342" t="s">
        <v>1527</v>
      </c>
      <c r="D314" s="462" t="s">
        <v>5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03">
        <v>3</v>
      </c>
      <c r="X314" s="103">
        <v>350</v>
      </c>
      <c r="Y314" s="59">
        <f t="shared" si="62"/>
        <v>87.5</v>
      </c>
      <c r="Z314" s="103">
        <v>41</v>
      </c>
      <c r="AA314" s="103">
        <v>4775</v>
      </c>
      <c r="AB314" s="59">
        <f t="shared" si="63"/>
        <v>1193.75</v>
      </c>
      <c r="AC314" s="58">
        <v>20</v>
      </c>
      <c r="AD314" s="103">
        <v>2090</v>
      </c>
      <c r="AE314" s="59">
        <f t="shared" si="64"/>
        <v>522.5</v>
      </c>
      <c r="AF314" s="103">
        <v>86</v>
      </c>
      <c r="AG314" s="103">
        <v>9335</v>
      </c>
      <c r="AH314" s="220">
        <f t="shared" si="65"/>
        <v>2333.75</v>
      </c>
      <c r="AI314" s="103">
        <v>131</v>
      </c>
      <c r="AJ314" s="103">
        <v>15105</v>
      </c>
      <c r="AK314" s="220">
        <f t="shared" si="66"/>
        <v>3776.25</v>
      </c>
      <c r="AL314" s="103">
        <v>140</v>
      </c>
      <c r="AM314" s="103">
        <v>14685</v>
      </c>
      <c r="AN314" s="220">
        <f t="shared" si="67"/>
        <v>3671.25</v>
      </c>
      <c r="AO314" s="275">
        <v>149</v>
      </c>
      <c r="AP314" s="275">
        <v>14130</v>
      </c>
      <c r="AQ314" s="220">
        <f t="shared" si="68"/>
        <v>3532.5</v>
      </c>
      <c r="AR314" s="226">
        <v>170</v>
      </c>
      <c r="AS314" s="226">
        <v>15580</v>
      </c>
      <c r="AT314" s="220">
        <f t="shared" si="69"/>
        <v>3895</v>
      </c>
    </row>
    <row r="315" spans="1:46">
      <c r="B315" s="24" t="s">
        <v>1426</v>
      </c>
      <c r="C315" s="342" t="s">
        <v>1528</v>
      </c>
      <c r="D315" s="462" t="s">
        <v>58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03">
        <v>21</v>
      </c>
      <c r="X315" s="103">
        <v>2165</v>
      </c>
      <c r="Y315" s="59">
        <f t="shared" si="62"/>
        <v>541.25</v>
      </c>
      <c r="Z315" s="103">
        <v>42</v>
      </c>
      <c r="AA315" s="103">
        <v>3230</v>
      </c>
      <c r="AB315" s="59">
        <f t="shared" si="63"/>
        <v>807.5</v>
      </c>
      <c r="AC315" s="58">
        <v>35</v>
      </c>
      <c r="AD315" s="103">
        <v>4015</v>
      </c>
      <c r="AE315" s="59">
        <f t="shared" si="64"/>
        <v>1003.75</v>
      </c>
      <c r="AF315" s="103">
        <v>28</v>
      </c>
      <c r="AG315" s="103">
        <v>3185</v>
      </c>
      <c r="AH315" s="220">
        <f t="shared" si="65"/>
        <v>796.25</v>
      </c>
      <c r="AI315" s="103">
        <v>31</v>
      </c>
      <c r="AJ315" s="103">
        <v>3185</v>
      </c>
      <c r="AK315" s="220">
        <f t="shared" si="66"/>
        <v>796.25</v>
      </c>
      <c r="AL315" s="103">
        <v>24</v>
      </c>
      <c r="AM315" s="103">
        <v>3140</v>
      </c>
      <c r="AN315" s="220">
        <f t="shared" si="67"/>
        <v>785</v>
      </c>
      <c r="AO315" s="275">
        <v>50</v>
      </c>
      <c r="AP315" s="275">
        <v>5095</v>
      </c>
      <c r="AQ315" s="220">
        <f t="shared" si="68"/>
        <v>1273.75</v>
      </c>
      <c r="AR315" s="226">
        <v>70</v>
      </c>
      <c r="AS315" s="226">
        <v>7285</v>
      </c>
      <c r="AT315" s="220">
        <f t="shared" si="69"/>
        <v>1821.25</v>
      </c>
    </row>
    <row r="316" spans="1:46">
      <c r="B316" s="24" t="s">
        <v>1427</v>
      </c>
      <c r="C316" s="342" t="s">
        <v>1529</v>
      </c>
      <c r="D316" s="462" t="s">
        <v>23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03">
        <v>4</v>
      </c>
      <c r="X316" s="103">
        <v>320</v>
      </c>
      <c r="Y316" s="59">
        <f t="shared" si="62"/>
        <v>80</v>
      </c>
      <c r="Z316" s="103">
        <v>8</v>
      </c>
      <c r="AA316" s="103">
        <v>690</v>
      </c>
      <c r="AB316" s="59">
        <f t="shared" si="63"/>
        <v>172.5</v>
      </c>
      <c r="AC316" s="58">
        <v>12</v>
      </c>
      <c r="AD316" s="103">
        <v>1005</v>
      </c>
      <c r="AE316" s="59">
        <f t="shared" si="64"/>
        <v>251.25</v>
      </c>
      <c r="AF316" s="103">
        <v>7</v>
      </c>
      <c r="AG316" s="103">
        <v>930</v>
      </c>
      <c r="AH316" s="220">
        <f t="shared" si="65"/>
        <v>232.5</v>
      </c>
      <c r="AI316" s="103">
        <v>10</v>
      </c>
      <c r="AJ316" s="103">
        <v>910</v>
      </c>
      <c r="AK316" s="220">
        <f t="shared" si="66"/>
        <v>227.5</v>
      </c>
      <c r="AL316" s="103">
        <v>7</v>
      </c>
      <c r="AM316" s="103">
        <v>685</v>
      </c>
      <c r="AN316" s="220">
        <f t="shared" si="67"/>
        <v>171.25</v>
      </c>
      <c r="AO316" s="275">
        <v>9</v>
      </c>
      <c r="AP316" s="275">
        <v>850</v>
      </c>
      <c r="AQ316" s="220">
        <f t="shared" si="68"/>
        <v>212.5</v>
      </c>
      <c r="AR316" s="226">
        <v>7</v>
      </c>
      <c r="AS316" s="226">
        <v>990</v>
      </c>
      <c r="AT316" s="220">
        <f t="shared" si="69"/>
        <v>247.5</v>
      </c>
    </row>
    <row r="317" spans="1:46">
      <c r="B317" s="24" t="s">
        <v>1428</v>
      </c>
      <c r="C317" s="342" t="s">
        <v>1530</v>
      </c>
      <c r="D317" s="462" t="s">
        <v>222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03">
        <v>1</v>
      </c>
      <c r="X317" s="103">
        <v>60</v>
      </c>
      <c r="Y317" s="59">
        <f t="shared" si="62"/>
        <v>15</v>
      </c>
      <c r="Z317" s="103">
        <v>1</v>
      </c>
      <c r="AA317" s="103">
        <v>60</v>
      </c>
      <c r="AB317" s="59">
        <f t="shared" si="63"/>
        <v>15</v>
      </c>
      <c r="AC317" s="58">
        <v>8</v>
      </c>
      <c r="AD317" s="103">
        <v>825</v>
      </c>
      <c r="AE317" s="59">
        <f t="shared" si="64"/>
        <v>206.25</v>
      </c>
      <c r="AF317" s="103">
        <v>9</v>
      </c>
      <c r="AG317" s="103">
        <v>780</v>
      </c>
      <c r="AH317" s="220">
        <f t="shared" si="65"/>
        <v>195</v>
      </c>
      <c r="AI317" s="103">
        <v>9</v>
      </c>
      <c r="AJ317" s="103">
        <v>740</v>
      </c>
      <c r="AK317" s="220">
        <f t="shared" si="66"/>
        <v>185</v>
      </c>
      <c r="AL317" s="103">
        <v>2</v>
      </c>
      <c r="AM317" s="103">
        <v>250</v>
      </c>
      <c r="AN317" s="220">
        <f t="shared" si="67"/>
        <v>62.5</v>
      </c>
      <c r="AO317" s="275">
        <v>0</v>
      </c>
      <c r="AP317" s="275">
        <v>0</v>
      </c>
      <c r="AQ317" s="220">
        <f t="shared" si="68"/>
        <v>0</v>
      </c>
      <c r="AR317" s="226">
        <v>0</v>
      </c>
      <c r="AS317" s="226">
        <v>0</v>
      </c>
      <c r="AT317" s="220">
        <f t="shared" si="69"/>
        <v>0</v>
      </c>
    </row>
    <row r="318" spans="1:46">
      <c r="B318" s="24" t="s">
        <v>1429</v>
      </c>
      <c r="C318" s="342" t="s">
        <v>1531</v>
      </c>
      <c r="D318" s="462" t="s">
        <v>23</v>
      </c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03">
        <v>67</v>
      </c>
      <c r="X318" s="103">
        <v>10355</v>
      </c>
      <c r="Y318" s="59">
        <f t="shared" si="62"/>
        <v>2588.75</v>
      </c>
      <c r="Z318" s="103">
        <v>163</v>
      </c>
      <c r="AA318" s="103">
        <v>14725</v>
      </c>
      <c r="AB318" s="59">
        <f t="shared" si="63"/>
        <v>3681.25</v>
      </c>
      <c r="AC318" s="58">
        <v>232</v>
      </c>
      <c r="AD318" s="103">
        <v>23135</v>
      </c>
      <c r="AE318" s="59">
        <f t="shared" si="64"/>
        <v>5783.75</v>
      </c>
      <c r="AF318" s="103">
        <v>288</v>
      </c>
      <c r="AG318" s="103">
        <v>30315</v>
      </c>
      <c r="AH318" s="220">
        <f t="shared" si="65"/>
        <v>7578.75</v>
      </c>
      <c r="AI318" s="103">
        <v>407</v>
      </c>
      <c r="AJ318" s="103">
        <v>50110</v>
      </c>
      <c r="AK318" s="220">
        <f t="shared" si="66"/>
        <v>12527.5</v>
      </c>
      <c r="AL318" s="103">
        <v>753</v>
      </c>
      <c r="AM318" s="103">
        <v>80540</v>
      </c>
      <c r="AN318" s="220">
        <f t="shared" si="67"/>
        <v>20135</v>
      </c>
      <c r="AO318" s="275">
        <v>755</v>
      </c>
      <c r="AP318" s="275">
        <v>81640</v>
      </c>
      <c r="AQ318" s="220">
        <f t="shared" si="68"/>
        <v>20410</v>
      </c>
      <c r="AR318" s="226">
        <v>727</v>
      </c>
      <c r="AS318" s="226">
        <v>74140</v>
      </c>
      <c r="AT318" s="220">
        <f t="shared" si="69"/>
        <v>18535</v>
      </c>
    </row>
    <row r="319" spans="1:46">
      <c r="B319" s="24" t="s">
        <v>1430</v>
      </c>
      <c r="C319" s="342" t="s">
        <v>1532</v>
      </c>
      <c r="D319" s="462" t="s">
        <v>5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03">
        <v>9</v>
      </c>
      <c r="X319" s="103">
        <v>1255</v>
      </c>
      <c r="Y319" s="59">
        <f t="shared" si="62"/>
        <v>313.75</v>
      </c>
      <c r="Z319" s="103">
        <v>91</v>
      </c>
      <c r="AA319" s="103">
        <v>9750</v>
      </c>
      <c r="AB319" s="59">
        <f t="shared" si="63"/>
        <v>2437.5</v>
      </c>
      <c r="AC319" s="58">
        <v>143</v>
      </c>
      <c r="AD319" s="103">
        <v>13180</v>
      </c>
      <c r="AE319" s="59">
        <f t="shared" si="64"/>
        <v>3295</v>
      </c>
      <c r="AF319" s="103">
        <v>204</v>
      </c>
      <c r="AG319" s="103">
        <v>18645</v>
      </c>
      <c r="AH319" s="220">
        <f t="shared" si="65"/>
        <v>4661.25</v>
      </c>
      <c r="AI319" s="103">
        <v>293</v>
      </c>
      <c r="AJ319" s="103">
        <v>26830</v>
      </c>
      <c r="AK319" s="220">
        <f t="shared" si="66"/>
        <v>6707.5</v>
      </c>
      <c r="AL319" s="103">
        <v>440</v>
      </c>
      <c r="AM319" s="103">
        <v>38860</v>
      </c>
      <c r="AN319" s="220">
        <f t="shared" si="67"/>
        <v>9715</v>
      </c>
      <c r="AO319" s="275">
        <v>494</v>
      </c>
      <c r="AP319" s="275">
        <v>45275</v>
      </c>
      <c r="AQ319" s="220">
        <f t="shared" si="68"/>
        <v>11318.75</v>
      </c>
      <c r="AR319" s="226">
        <v>609</v>
      </c>
      <c r="AS319" s="226">
        <v>50335</v>
      </c>
      <c r="AT319" s="220">
        <f t="shared" si="69"/>
        <v>12583.75</v>
      </c>
    </row>
    <row r="320" spans="1:46">
      <c r="B320" s="24" t="s">
        <v>1431</v>
      </c>
      <c r="C320" s="342" t="s">
        <v>1533</v>
      </c>
      <c r="D320" s="462" t="s">
        <v>5</v>
      </c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03">
        <v>36</v>
      </c>
      <c r="X320" s="103">
        <v>4555</v>
      </c>
      <c r="Y320" s="59">
        <f t="shared" si="62"/>
        <v>1138.75</v>
      </c>
      <c r="Z320" s="103">
        <v>64</v>
      </c>
      <c r="AA320" s="103">
        <v>7330</v>
      </c>
      <c r="AB320" s="59">
        <f t="shared" si="63"/>
        <v>1832.5</v>
      </c>
      <c r="AC320" s="58">
        <v>11</v>
      </c>
      <c r="AD320" s="103">
        <v>1035</v>
      </c>
      <c r="AE320" s="59">
        <f t="shared" si="64"/>
        <v>258.75</v>
      </c>
      <c r="AF320" s="103">
        <v>0</v>
      </c>
      <c r="AG320" s="103">
        <v>0</v>
      </c>
      <c r="AH320" s="220">
        <f t="shared" si="65"/>
        <v>0</v>
      </c>
      <c r="AI320" s="103">
        <v>0</v>
      </c>
      <c r="AJ320" s="103">
        <v>0</v>
      </c>
      <c r="AK320" s="220">
        <f t="shared" si="66"/>
        <v>0</v>
      </c>
      <c r="AL320" s="103">
        <v>0</v>
      </c>
      <c r="AM320" s="103">
        <v>0</v>
      </c>
      <c r="AN320" s="220">
        <f t="shared" si="67"/>
        <v>0</v>
      </c>
      <c r="AO320" s="275">
        <v>8</v>
      </c>
      <c r="AP320" s="275">
        <v>1030</v>
      </c>
      <c r="AQ320" s="220">
        <f t="shared" si="68"/>
        <v>257.5</v>
      </c>
      <c r="AR320" s="226">
        <v>8</v>
      </c>
      <c r="AS320" s="226">
        <v>1170</v>
      </c>
      <c r="AT320" s="220">
        <f t="shared" si="69"/>
        <v>292.5</v>
      </c>
    </row>
    <row r="321" spans="2:46">
      <c r="B321" s="24" t="s">
        <v>1432</v>
      </c>
      <c r="C321" s="342" t="s">
        <v>1534</v>
      </c>
      <c r="D321" s="462" t="s">
        <v>552</v>
      </c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03">
        <v>5</v>
      </c>
      <c r="X321" s="103">
        <v>465</v>
      </c>
      <c r="Y321" s="59">
        <f t="shared" si="62"/>
        <v>116.25</v>
      </c>
      <c r="Z321" s="103">
        <v>12</v>
      </c>
      <c r="AA321" s="103">
        <v>900</v>
      </c>
      <c r="AB321" s="59">
        <f t="shared" si="63"/>
        <v>225</v>
      </c>
      <c r="AC321" s="58">
        <v>12</v>
      </c>
      <c r="AD321" s="103">
        <v>895</v>
      </c>
      <c r="AE321" s="59">
        <f t="shared" si="64"/>
        <v>223.75</v>
      </c>
      <c r="AF321" s="103">
        <v>17</v>
      </c>
      <c r="AG321" s="103">
        <v>1340</v>
      </c>
      <c r="AH321" s="220">
        <f t="shared" si="65"/>
        <v>335</v>
      </c>
      <c r="AI321" s="103">
        <v>10</v>
      </c>
      <c r="AJ321" s="103">
        <v>625</v>
      </c>
      <c r="AK321" s="220">
        <f t="shared" si="66"/>
        <v>156.25</v>
      </c>
      <c r="AL321" s="103">
        <v>19</v>
      </c>
      <c r="AM321" s="103">
        <v>1525</v>
      </c>
      <c r="AN321" s="220">
        <f t="shared" si="67"/>
        <v>381.25</v>
      </c>
      <c r="AO321" s="275">
        <v>23</v>
      </c>
      <c r="AP321" s="275">
        <v>2700</v>
      </c>
      <c r="AQ321" s="220">
        <f t="shared" si="68"/>
        <v>675</v>
      </c>
      <c r="AR321" s="226">
        <v>18</v>
      </c>
      <c r="AS321" s="226">
        <v>1940</v>
      </c>
      <c r="AT321" s="220">
        <f t="shared" si="69"/>
        <v>485</v>
      </c>
    </row>
    <row r="322" spans="2:46">
      <c r="B322" s="24" t="s">
        <v>1433</v>
      </c>
      <c r="C322" s="342" t="s">
        <v>1535</v>
      </c>
      <c r="D322" s="462" t="s">
        <v>501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03">
        <v>0</v>
      </c>
      <c r="X322" s="103">
        <v>425</v>
      </c>
      <c r="Y322" s="59">
        <f t="shared" si="62"/>
        <v>106.25</v>
      </c>
      <c r="Z322" s="103">
        <v>66</v>
      </c>
      <c r="AA322" s="103">
        <v>6075</v>
      </c>
      <c r="AB322" s="59">
        <f t="shared" si="63"/>
        <v>1518.75</v>
      </c>
      <c r="AC322" s="58">
        <v>87</v>
      </c>
      <c r="AD322" s="103">
        <v>7970</v>
      </c>
      <c r="AE322" s="59">
        <f t="shared" si="64"/>
        <v>1992.5</v>
      </c>
      <c r="AF322" s="103">
        <v>48</v>
      </c>
      <c r="AG322" s="103">
        <v>4710</v>
      </c>
      <c r="AH322" s="220">
        <f t="shared" si="65"/>
        <v>1177.5</v>
      </c>
      <c r="AI322" s="103">
        <v>38</v>
      </c>
      <c r="AJ322" s="103">
        <v>3865</v>
      </c>
      <c r="AK322" s="220">
        <f t="shared" si="66"/>
        <v>966.25</v>
      </c>
      <c r="AL322" s="103">
        <v>83</v>
      </c>
      <c r="AM322" s="103">
        <v>8040</v>
      </c>
      <c r="AN322" s="220">
        <f t="shared" si="67"/>
        <v>2010</v>
      </c>
      <c r="AO322" s="275">
        <v>114</v>
      </c>
      <c r="AP322" s="275">
        <v>11630</v>
      </c>
      <c r="AQ322" s="220">
        <f t="shared" si="68"/>
        <v>2907.5</v>
      </c>
      <c r="AR322" s="226">
        <v>172</v>
      </c>
      <c r="AS322" s="226">
        <v>17590</v>
      </c>
      <c r="AT322" s="220">
        <f t="shared" si="69"/>
        <v>4397.5</v>
      </c>
    </row>
    <row r="323" spans="2:46">
      <c r="B323" s="24" t="s">
        <v>1434</v>
      </c>
      <c r="C323" s="342" t="s">
        <v>3180</v>
      </c>
      <c r="D323" s="462" t="s">
        <v>501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03">
        <v>8</v>
      </c>
      <c r="X323" s="103">
        <v>610</v>
      </c>
      <c r="Y323" s="59">
        <f t="shared" si="62"/>
        <v>152.5</v>
      </c>
      <c r="Z323" s="103">
        <v>40</v>
      </c>
      <c r="AA323" s="103">
        <v>3520</v>
      </c>
      <c r="AB323" s="59">
        <f t="shared" si="63"/>
        <v>880</v>
      </c>
      <c r="AC323" s="58">
        <v>40</v>
      </c>
      <c r="AD323" s="103">
        <v>3490</v>
      </c>
      <c r="AE323" s="59">
        <f t="shared" si="64"/>
        <v>872.5</v>
      </c>
      <c r="AF323" s="103">
        <v>0</v>
      </c>
      <c r="AG323" s="103">
        <v>0</v>
      </c>
      <c r="AH323" s="220">
        <f t="shared" si="65"/>
        <v>0</v>
      </c>
      <c r="AI323" s="103">
        <v>0</v>
      </c>
      <c r="AJ323" s="103">
        <v>0</v>
      </c>
      <c r="AK323" s="220">
        <f t="shared" si="66"/>
        <v>0</v>
      </c>
      <c r="AL323" s="103">
        <v>0</v>
      </c>
      <c r="AM323" s="103"/>
      <c r="AN323" s="220">
        <f t="shared" si="67"/>
        <v>0</v>
      </c>
      <c r="AO323" s="275">
        <v>0</v>
      </c>
      <c r="AP323" s="275">
        <v>0</v>
      </c>
      <c r="AQ323" s="220">
        <f t="shared" si="68"/>
        <v>0</v>
      </c>
      <c r="AR323" s="226">
        <v>0</v>
      </c>
      <c r="AS323" s="226">
        <v>0</v>
      </c>
      <c r="AT323" s="220">
        <f t="shared" si="69"/>
        <v>0</v>
      </c>
    </row>
    <row r="324" spans="2:46">
      <c r="B324" s="24" t="s">
        <v>1435</v>
      </c>
      <c r="C324" s="342" t="s">
        <v>1486</v>
      </c>
      <c r="D324" s="462" t="s">
        <v>552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03">
        <v>3</v>
      </c>
      <c r="X324" s="103">
        <v>810</v>
      </c>
      <c r="Y324" s="59">
        <f t="shared" ref="Y324:Y373" si="70">X324*25%</f>
        <v>202.5</v>
      </c>
      <c r="Z324" s="103">
        <v>15</v>
      </c>
      <c r="AA324" s="103">
        <v>1730</v>
      </c>
      <c r="AB324" s="59">
        <f t="shared" ref="AB324:AB378" si="71">AA324*25%</f>
        <v>432.5</v>
      </c>
      <c r="AC324" s="58">
        <v>9</v>
      </c>
      <c r="AD324" s="103">
        <v>645</v>
      </c>
      <c r="AE324" s="59">
        <f t="shared" ref="AE324:AE387" si="72">AD324*25%</f>
        <v>161.25</v>
      </c>
      <c r="AF324" s="103">
        <v>8</v>
      </c>
      <c r="AG324" s="103">
        <v>840</v>
      </c>
      <c r="AH324" s="220">
        <f t="shared" ref="AH324:AH387" si="73">AG324*25%</f>
        <v>210</v>
      </c>
      <c r="AI324" s="103">
        <v>24</v>
      </c>
      <c r="AJ324" s="103">
        <v>2410</v>
      </c>
      <c r="AK324" s="220">
        <f t="shared" ref="AK324:AK387" si="74">AJ324*25%</f>
        <v>602.5</v>
      </c>
      <c r="AL324" s="103">
        <v>33</v>
      </c>
      <c r="AM324" s="103">
        <v>3550</v>
      </c>
      <c r="AN324" s="220">
        <f t="shared" ref="AN324:AN387" si="75">AM324*25%</f>
        <v>887.5</v>
      </c>
      <c r="AO324" s="275">
        <v>32</v>
      </c>
      <c r="AP324" s="275">
        <v>2995</v>
      </c>
      <c r="AQ324" s="220">
        <f t="shared" ref="AQ324:AQ387" si="76">AP324*25%</f>
        <v>748.75</v>
      </c>
      <c r="AR324" s="226">
        <v>29</v>
      </c>
      <c r="AS324" s="226">
        <v>2365</v>
      </c>
      <c r="AT324" s="220">
        <f t="shared" ref="AT324:AT387" si="77">AS324*25%</f>
        <v>591.25</v>
      </c>
    </row>
    <row r="325" spans="2:46">
      <c r="B325" s="24" t="s">
        <v>1436</v>
      </c>
      <c r="C325" s="342" t="s">
        <v>1931</v>
      </c>
      <c r="D325" s="462" t="s">
        <v>207</v>
      </c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03">
        <v>0</v>
      </c>
      <c r="X325" s="103">
        <v>0</v>
      </c>
      <c r="Y325" s="59">
        <f t="shared" si="70"/>
        <v>0</v>
      </c>
      <c r="Z325" s="103">
        <v>0</v>
      </c>
      <c r="AA325" s="103">
        <v>0</v>
      </c>
      <c r="AB325" s="59">
        <f t="shared" si="71"/>
        <v>0</v>
      </c>
      <c r="AC325" s="58">
        <v>34</v>
      </c>
      <c r="AD325" s="103">
        <v>2720</v>
      </c>
      <c r="AE325" s="59">
        <f t="shared" si="72"/>
        <v>680</v>
      </c>
      <c r="AF325" s="103">
        <v>67</v>
      </c>
      <c r="AG325" s="103">
        <v>4530</v>
      </c>
      <c r="AH325" s="220">
        <f t="shared" si="73"/>
        <v>1132.5</v>
      </c>
      <c r="AI325" s="103">
        <v>84</v>
      </c>
      <c r="AJ325" s="103">
        <v>8270</v>
      </c>
      <c r="AK325" s="220">
        <f t="shared" si="74"/>
        <v>2067.5</v>
      </c>
      <c r="AL325" s="103">
        <v>108</v>
      </c>
      <c r="AM325" s="103">
        <v>10555</v>
      </c>
      <c r="AN325" s="220">
        <f t="shared" si="75"/>
        <v>2638.75</v>
      </c>
      <c r="AO325" s="275">
        <v>123</v>
      </c>
      <c r="AP325" s="275">
        <v>12570</v>
      </c>
      <c r="AQ325" s="220">
        <f t="shared" si="76"/>
        <v>3142.5</v>
      </c>
      <c r="AR325" s="226">
        <v>142</v>
      </c>
      <c r="AS325" s="226">
        <v>13665</v>
      </c>
      <c r="AT325" s="220">
        <f t="shared" si="77"/>
        <v>3416.25</v>
      </c>
    </row>
    <row r="326" spans="2:46">
      <c r="B326" s="24" t="s">
        <v>1437</v>
      </c>
      <c r="C326" s="342" t="s">
        <v>1487</v>
      </c>
      <c r="D326" s="462" t="s">
        <v>5</v>
      </c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03">
        <v>9</v>
      </c>
      <c r="X326" s="103">
        <v>1580</v>
      </c>
      <c r="Y326" s="59">
        <f t="shared" si="70"/>
        <v>395</v>
      </c>
      <c r="Z326" s="103">
        <v>79</v>
      </c>
      <c r="AA326" s="103">
        <v>10250</v>
      </c>
      <c r="AB326" s="59">
        <f t="shared" si="71"/>
        <v>2562.5</v>
      </c>
      <c r="AC326" s="58">
        <v>118</v>
      </c>
      <c r="AD326" s="103">
        <v>11440</v>
      </c>
      <c r="AE326" s="59">
        <f t="shared" si="72"/>
        <v>2860</v>
      </c>
      <c r="AF326" s="103">
        <v>135</v>
      </c>
      <c r="AG326" s="103">
        <v>15025</v>
      </c>
      <c r="AH326" s="220">
        <f t="shared" si="73"/>
        <v>3756.25</v>
      </c>
      <c r="AI326" s="103">
        <v>172</v>
      </c>
      <c r="AJ326" s="103">
        <v>17300</v>
      </c>
      <c r="AK326" s="220">
        <f t="shared" si="74"/>
        <v>4325</v>
      </c>
      <c r="AL326" s="103">
        <v>200</v>
      </c>
      <c r="AM326" s="103">
        <v>18545</v>
      </c>
      <c r="AN326" s="220">
        <f t="shared" si="75"/>
        <v>4636.25</v>
      </c>
      <c r="AO326" s="275">
        <v>205</v>
      </c>
      <c r="AP326" s="275">
        <v>22945</v>
      </c>
      <c r="AQ326" s="220">
        <f t="shared" si="76"/>
        <v>5736.25</v>
      </c>
      <c r="AR326" s="226">
        <v>212</v>
      </c>
      <c r="AS326" s="226">
        <v>24660</v>
      </c>
      <c r="AT326" s="220">
        <f t="shared" si="77"/>
        <v>6165</v>
      </c>
    </row>
    <row r="327" spans="2:46">
      <c r="B327" s="24" t="s">
        <v>1438</v>
      </c>
      <c r="C327" s="342" t="s">
        <v>3207</v>
      </c>
      <c r="D327" s="462" t="s">
        <v>222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03">
        <v>2</v>
      </c>
      <c r="X327" s="103">
        <v>225</v>
      </c>
      <c r="Y327" s="59">
        <f t="shared" si="70"/>
        <v>56.25</v>
      </c>
      <c r="Z327" s="103">
        <v>8</v>
      </c>
      <c r="AA327" s="103">
        <v>510</v>
      </c>
      <c r="AB327" s="59">
        <f t="shared" si="71"/>
        <v>127.5</v>
      </c>
      <c r="AC327" s="58">
        <v>14</v>
      </c>
      <c r="AD327" s="103">
        <v>865</v>
      </c>
      <c r="AE327" s="59">
        <f t="shared" si="72"/>
        <v>216.25</v>
      </c>
      <c r="AF327" s="103">
        <v>25</v>
      </c>
      <c r="AG327" s="103">
        <v>2210</v>
      </c>
      <c r="AH327" s="220">
        <f t="shared" si="73"/>
        <v>552.5</v>
      </c>
      <c r="AI327" s="103">
        <v>46</v>
      </c>
      <c r="AJ327" s="103">
        <v>3285</v>
      </c>
      <c r="AK327" s="220">
        <f t="shared" si="74"/>
        <v>821.25</v>
      </c>
      <c r="AL327" s="103">
        <v>46</v>
      </c>
      <c r="AM327" s="103">
        <v>4650</v>
      </c>
      <c r="AN327" s="220">
        <f t="shared" si="75"/>
        <v>1162.5</v>
      </c>
      <c r="AO327" s="275">
        <v>48</v>
      </c>
      <c r="AP327" s="275">
        <v>4415</v>
      </c>
      <c r="AQ327" s="220">
        <f t="shared" si="76"/>
        <v>1103.75</v>
      </c>
      <c r="AR327" s="226">
        <v>56</v>
      </c>
      <c r="AS327" s="226">
        <v>4810</v>
      </c>
      <c r="AT327" s="220">
        <f t="shared" si="77"/>
        <v>1202.5</v>
      </c>
    </row>
    <row r="328" spans="2:46">
      <c r="B328" s="24" t="s">
        <v>1439</v>
      </c>
      <c r="C328" s="342" t="s">
        <v>1489</v>
      </c>
      <c r="D328" s="462" t="s">
        <v>313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03">
        <v>0</v>
      </c>
      <c r="X328" s="103">
        <v>0</v>
      </c>
      <c r="Y328" s="59">
        <f t="shared" si="70"/>
        <v>0</v>
      </c>
      <c r="Z328" s="103">
        <v>38</v>
      </c>
      <c r="AA328" s="103">
        <v>4410</v>
      </c>
      <c r="AB328" s="59">
        <f t="shared" si="71"/>
        <v>1102.5</v>
      </c>
      <c r="AC328" s="58">
        <v>58</v>
      </c>
      <c r="AD328" s="103">
        <v>4840</v>
      </c>
      <c r="AE328" s="59">
        <f t="shared" si="72"/>
        <v>1210</v>
      </c>
      <c r="AF328" s="103">
        <v>44</v>
      </c>
      <c r="AG328" s="103">
        <v>3910</v>
      </c>
      <c r="AH328" s="220">
        <f t="shared" si="73"/>
        <v>977.5</v>
      </c>
      <c r="AI328" s="103">
        <v>57</v>
      </c>
      <c r="AJ328" s="103">
        <v>5230</v>
      </c>
      <c r="AK328" s="220">
        <f t="shared" si="74"/>
        <v>1307.5</v>
      </c>
      <c r="AL328" s="103">
        <v>63</v>
      </c>
      <c r="AM328" s="103">
        <v>6320</v>
      </c>
      <c r="AN328" s="220">
        <f t="shared" si="75"/>
        <v>1580</v>
      </c>
      <c r="AO328" s="275">
        <v>73</v>
      </c>
      <c r="AP328" s="275">
        <v>6695</v>
      </c>
      <c r="AQ328" s="220">
        <f t="shared" si="76"/>
        <v>1673.75</v>
      </c>
      <c r="AR328" s="226">
        <v>62</v>
      </c>
      <c r="AS328" s="226">
        <v>5915</v>
      </c>
      <c r="AT328" s="220">
        <f t="shared" si="77"/>
        <v>1478.75</v>
      </c>
    </row>
    <row r="329" spans="2:46">
      <c r="B329" s="24" t="s">
        <v>1440</v>
      </c>
      <c r="C329" s="342" t="s">
        <v>1490</v>
      </c>
      <c r="D329" s="462" t="s">
        <v>310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03">
        <v>0</v>
      </c>
      <c r="X329" s="103">
        <v>0</v>
      </c>
      <c r="Y329" s="59">
        <f t="shared" si="70"/>
        <v>0</v>
      </c>
      <c r="Z329" s="103">
        <v>11</v>
      </c>
      <c r="AA329" s="103">
        <v>2065</v>
      </c>
      <c r="AB329" s="59">
        <f t="shared" si="71"/>
        <v>516.25</v>
      </c>
      <c r="AC329" s="58">
        <v>12</v>
      </c>
      <c r="AD329" s="103">
        <v>1920</v>
      </c>
      <c r="AE329" s="59">
        <f t="shared" si="72"/>
        <v>480</v>
      </c>
      <c r="AF329" s="103">
        <v>9</v>
      </c>
      <c r="AG329" s="103">
        <v>1070</v>
      </c>
      <c r="AH329" s="220">
        <f t="shared" si="73"/>
        <v>267.5</v>
      </c>
      <c r="AI329" s="103">
        <v>8</v>
      </c>
      <c r="AJ329" s="103">
        <v>815</v>
      </c>
      <c r="AK329" s="220">
        <f t="shared" si="74"/>
        <v>203.75</v>
      </c>
      <c r="AL329" s="103">
        <v>11</v>
      </c>
      <c r="AM329" s="103">
        <v>1400</v>
      </c>
      <c r="AN329" s="220">
        <f t="shared" si="75"/>
        <v>350</v>
      </c>
      <c r="AO329" s="275">
        <v>3</v>
      </c>
      <c r="AP329" s="275">
        <v>310</v>
      </c>
      <c r="AQ329" s="220">
        <f t="shared" si="76"/>
        <v>77.5</v>
      </c>
      <c r="AR329" s="226">
        <v>9</v>
      </c>
      <c r="AS329" s="226">
        <v>845</v>
      </c>
      <c r="AT329" s="220">
        <f t="shared" si="77"/>
        <v>211.25</v>
      </c>
    </row>
    <row r="330" spans="2:46">
      <c r="B330" s="24" t="s">
        <v>1441</v>
      </c>
      <c r="C330" s="342" t="s">
        <v>1491</v>
      </c>
      <c r="D330" s="462" t="s">
        <v>123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03">
        <v>0</v>
      </c>
      <c r="X330" s="103">
        <v>0</v>
      </c>
      <c r="Y330" s="59">
        <f t="shared" si="70"/>
        <v>0</v>
      </c>
      <c r="Z330" s="103">
        <v>4</v>
      </c>
      <c r="AA330" s="103">
        <v>405</v>
      </c>
      <c r="AB330" s="59">
        <f t="shared" si="71"/>
        <v>101.25</v>
      </c>
      <c r="AC330" s="58">
        <v>1</v>
      </c>
      <c r="AD330" s="103">
        <v>45</v>
      </c>
      <c r="AE330" s="59">
        <f t="shared" si="72"/>
        <v>11.25</v>
      </c>
      <c r="AF330" s="103">
        <v>7</v>
      </c>
      <c r="AG330" s="103">
        <v>545</v>
      </c>
      <c r="AH330" s="220">
        <f t="shared" si="73"/>
        <v>136.25</v>
      </c>
      <c r="AI330" s="103">
        <v>4</v>
      </c>
      <c r="AJ330" s="103">
        <v>415</v>
      </c>
      <c r="AK330" s="220">
        <f t="shared" si="74"/>
        <v>103.75</v>
      </c>
      <c r="AL330" s="103">
        <v>7</v>
      </c>
      <c r="AM330" s="103">
        <v>440</v>
      </c>
      <c r="AN330" s="220">
        <f t="shared" si="75"/>
        <v>110</v>
      </c>
      <c r="AO330" s="275">
        <v>14</v>
      </c>
      <c r="AP330" s="275">
        <v>1310</v>
      </c>
      <c r="AQ330" s="220">
        <f t="shared" si="76"/>
        <v>327.5</v>
      </c>
      <c r="AR330" s="226">
        <v>15</v>
      </c>
      <c r="AS330" s="226">
        <v>1265</v>
      </c>
      <c r="AT330" s="220">
        <f t="shared" si="77"/>
        <v>316.25</v>
      </c>
    </row>
    <row r="331" spans="2:46">
      <c r="B331" s="24" t="s">
        <v>1442</v>
      </c>
      <c r="C331" s="342" t="s">
        <v>1492</v>
      </c>
      <c r="D331" s="462" t="s">
        <v>313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03">
        <v>0</v>
      </c>
      <c r="X331" s="103">
        <v>0</v>
      </c>
      <c r="Y331" s="59">
        <f t="shared" si="70"/>
        <v>0</v>
      </c>
      <c r="Z331" s="103">
        <v>174</v>
      </c>
      <c r="AA331" s="103">
        <v>16250</v>
      </c>
      <c r="AB331" s="59">
        <f t="shared" si="71"/>
        <v>4062.5</v>
      </c>
      <c r="AC331" s="58">
        <v>200</v>
      </c>
      <c r="AD331" s="103">
        <v>19160</v>
      </c>
      <c r="AE331" s="59">
        <f t="shared" si="72"/>
        <v>4790</v>
      </c>
      <c r="AF331" s="103">
        <v>289</v>
      </c>
      <c r="AG331" s="103">
        <v>25315</v>
      </c>
      <c r="AH331" s="220">
        <f t="shared" si="73"/>
        <v>6328.75</v>
      </c>
      <c r="AI331" s="103">
        <v>333</v>
      </c>
      <c r="AJ331" s="103">
        <v>31220</v>
      </c>
      <c r="AK331" s="220">
        <f t="shared" si="74"/>
        <v>7805</v>
      </c>
      <c r="AL331" s="103">
        <v>397</v>
      </c>
      <c r="AM331" s="103">
        <v>37360</v>
      </c>
      <c r="AN331" s="220">
        <f t="shared" si="75"/>
        <v>9340</v>
      </c>
      <c r="AO331" s="275">
        <v>528</v>
      </c>
      <c r="AP331" s="275">
        <v>50835</v>
      </c>
      <c r="AQ331" s="220">
        <f t="shared" si="76"/>
        <v>12708.75</v>
      </c>
      <c r="AR331" s="226">
        <v>335</v>
      </c>
      <c r="AS331" s="226">
        <v>25725</v>
      </c>
      <c r="AT331" s="220">
        <f t="shared" si="77"/>
        <v>6431.25</v>
      </c>
    </row>
    <row r="332" spans="2:46">
      <c r="B332" s="24" t="s">
        <v>1443</v>
      </c>
      <c r="C332" s="342" t="s">
        <v>1493</v>
      </c>
      <c r="D332" s="462" t="s">
        <v>313</v>
      </c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03">
        <v>0</v>
      </c>
      <c r="X332" s="103">
        <v>0</v>
      </c>
      <c r="Y332" s="59">
        <f t="shared" si="70"/>
        <v>0</v>
      </c>
      <c r="Z332" s="103">
        <v>37</v>
      </c>
      <c r="AA332" s="103">
        <v>3225</v>
      </c>
      <c r="AB332" s="59">
        <f t="shared" si="71"/>
        <v>806.25</v>
      </c>
      <c r="AC332" s="58">
        <v>20</v>
      </c>
      <c r="AD332" s="103">
        <v>1475</v>
      </c>
      <c r="AE332" s="59">
        <f t="shared" si="72"/>
        <v>368.75</v>
      </c>
      <c r="AF332" s="103">
        <v>18</v>
      </c>
      <c r="AG332" s="103">
        <v>1980</v>
      </c>
      <c r="AH332" s="220">
        <f t="shared" si="73"/>
        <v>495</v>
      </c>
      <c r="AI332" s="103">
        <v>18</v>
      </c>
      <c r="AJ332" s="103">
        <v>1960</v>
      </c>
      <c r="AK332" s="220">
        <f t="shared" si="74"/>
        <v>490</v>
      </c>
      <c r="AL332" s="103">
        <v>18</v>
      </c>
      <c r="AM332" s="103">
        <v>1615</v>
      </c>
      <c r="AN332" s="220">
        <f t="shared" si="75"/>
        <v>403.75</v>
      </c>
      <c r="AO332" s="275">
        <v>21</v>
      </c>
      <c r="AP332" s="275">
        <v>1480</v>
      </c>
      <c r="AQ332" s="220">
        <f t="shared" si="76"/>
        <v>370</v>
      </c>
      <c r="AR332" s="226">
        <v>21</v>
      </c>
      <c r="AS332" s="226">
        <v>2115</v>
      </c>
      <c r="AT332" s="220">
        <f t="shared" si="77"/>
        <v>528.75</v>
      </c>
    </row>
    <row r="333" spans="2:46">
      <c r="B333" s="24" t="s">
        <v>1444</v>
      </c>
      <c r="C333" s="342" t="s">
        <v>1494</v>
      </c>
      <c r="D333" s="462" t="s">
        <v>5</v>
      </c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03">
        <v>0</v>
      </c>
      <c r="X333" s="103">
        <v>0</v>
      </c>
      <c r="Y333" s="59">
        <f t="shared" si="70"/>
        <v>0</v>
      </c>
      <c r="Z333" s="103">
        <v>22</v>
      </c>
      <c r="AA333" s="103">
        <v>3470</v>
      </c>
      <c r="AB333" s="59">
        <f t="shared" si="71"/>
        <v>867.5</v>
      </c>
      <c r="AC333" s="58">
        <v>34</v>
      </c>
      <c r="AD333" s="103">
        <v>3885</v>
      </c>
      <c r="AE333" s="59">
        <f t="shared" si="72"/>
        <v>971.25</v>
      </c>
      <c r="AF333" s="103">
        <v>54</v>
      </c>
      <c r="AG333" s="103">
        <v>7520</v>
      </c>
      <c r="AH333" s="220">
        <f t="shared" si="73"/>
        <v>1880</v>
      </c>
      <c r="AI333" s="103">
        <v>48</v>
      </c>
      <c r="AJ333" s="103">
        <v>5185</v>
      </c>
      <c r="AK333" s="220">
        <f t="shared" si="74"/>
        <v>1296.25</v>
      </c>
      <c r="AL333" s="103">
        <v>39</v>
      </c>
      <c r="AM333" s="103">
        <v>3950</v>
      </c>
      <c r="AN333" s="220">
        <f t="shared" si="75"/>
        <v>987.5</v>
      </c>
      <c r="AO333" s="275">
        <v>30</v>
      </c>
      <c r="AP333" s="275">
        <v>5140</v>
      </c>
      <c r="AQ333" s="220">
        <f t="shared" si="76"/>
        <v>1285</v>
      </c>
      <c r="AR333" s="226">
        <v>66</v>
      </c>
      <c r="AS333" s="226">
        <v>6290</v>
      </c>
      <c r="AT333" s="220">
        <f t="shared" si="77"/>
        <v>1572.5</v>
      </c>
    </row>
    <row r="334" spans="2:46">
      <c r="B334" s="24" t="s">
        <v>1445</v>
      </c>
      <c r="C334" s="342" t="s">
        <v>1495</v>
      </c>
      <c r="D334" s="462" t="s">
        <v>5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03">
        <v>0</v>
      </c>
      <c r="X334" s="103">
        <v>0</v>
      </c>
      <c r="Y334" s="59">
        <f t="shared" si="70"/>
        <v>0</v>
      </c>
      <c r="Z334" s="103">
        <v>8</v>
      </c>
      <c r="AA334" s="103">
        <v>1100</v>
      </c>
      <c r="AB334" s="59">
        <f t="shared" si="71"/>
        <v>275</v>
      </c>
      <c r="AC334" s="58">
        <v>8</v>
      </c>
      <c r="AD334" s="103">
        <v>850</v>
      </c>
      <c r="AE334" s="59">
        <f t="shared" si="72"/>
        <v>212.5</v>
      </c>
      <c r="AF334" s="103">
        <v>26</v>
      </c>
      <c r="AG334" s="103">
        <v>3415</v>
      </c>
      <c r="AH334" s="220">
        <f t="shared" si="73"/>
        <v>853.75</v>
      </c>
      <c r="AI334" s="103">
        <v>23</v>
      </c>
      <c r="AJ334" s="103">
        <v>2205</v>
      </c>
      <c r="AK334" s="220">
        <f t="shared" si="74"/>
        <v>551.25</v>
      </c>
      <c r="AL334" s="103">
        <v>23</v>
      </c>
      <c r="AM334" s="103">
        <v>2140</v>
      </c>
      <c r="AN334" s="220">
        <f t="shared" si="75"/>
        <v>535</v>
      </c>
      <c r="AO334" s="275">
        <v>114</v>
      </c>
      <c r="AP334" s="275">
        <v>7120</v>
      </c>
      <c r="AQ334" s="220">
        <f t="shared" si="76"/>
        <v>1780</v>
      </c>
      <c r="AR334" s="226">
        <v>194</v>
      </c>
      <c r="AS334" s="226">
        <v>11475</v>
      </c>
      <c r="AT334" s="220">
        <f t="shared" si="77"/>
        <v>2868.75</v>
      </c>
    </row>
    <row r="335" spans="2:46">
      <c r="B335" s="24" t="s">
        <v>1446</v>
      </c>
      <c r="C335" s="342" t="s">
        <v>1496</v>
      </c>
      <c r="D335" s="462" t="s">
        <v>5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03">
        <v>0</v>
      </c>
      <c r="X335" s="103">
        <v>0</v>
      </c>
      <c r="Y335" s="59">
        <f t="shared" si="70"/>
        <v>0</v>
      </c>
      <c r="Z335" s="103">
        <v>14</v>
      </c>
      <c r="AA335" s="103">
        <v>1540</v>
      </c>
      <c r="AB335" s="59">
        <f t="shared" si="71"/>
        <v>385</v>
      </c>
      <c r="AC335" s="58">
        <v>18</v>
      </c>
      <c r="AD335" s="103">
        <v>1735</v>
      </c>
      <c r="AE335" s="59">
        <f t="shared" si="72"/>
        <v>433.75</v>
      </c>
      <c r="AF335" s="103">
        <v>21</v>
      </c>
      <c r="AG335" s="103">
        <v>1570</v>
      </c>
      <c r="AH335" s="220">
        <f t="shared" si="73"/>
        <v>392.5</v>
      </c>
      <c r="AI335" s="103">
        <v>17</v>
      </c>
      <c r="AJ335" s="103">
        <v>1440</v>
      </c>
      <c r="AK335" s="220">
        <f t="shared" si="74"/>
        <v>360</v>
      </c>
      <c r="AL335" s="103">
        <v>5</v>
      </c>
      <c r="AM335" s="103">
        <v>685</v>
      </c>
      <c r="AN335" s="220">
        <f t="shared" si="75"/>
        <v>171.25</v>
      </c>
      <c r="AO335" s="275">
        <v>2</v>
      </c>
      <c r="AP335" s="275">
        <v>295</v>
      </c>
      <c r="AQ335" s="220">
        <f t="shared" si="76"/>
        <v>73.75</v>
      </c>
      <c r="AR335" s="226">
        <v>0</v>
      </c>
      <c r="AS335" s="226">
        <v>0</v>
      </c>
      <c r="AT335" s="220">
        <f t="shared" si="77"/>
        <v>0</v>
      </c>
    </row>
    <row r="336" spans="2:46">
      <c r="B336" s="24" t="s">
        <v>1447</v>
      </c>
      <c r="C336" s="342" t="s">
        <v>1497</v>
      </c>
      <c r="D336" s="462" t="s">
        <v>5</v>
      </c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03">
        <v>0</v>
      </c>
      <c r="X336" s="103">
        <v>0</v>
      </c>
      <c r="Y336" s="59">
        <f t="shared" si="70"/>
        <v>0</v>
      </c>
      <c r="Z336" s="103">
        <v>23</v>
      </c>
      <c r="AA336" s="103">
        <v>2340</v>
      </c>
      <c r="AB336" s="59">
        <f t="shared" si="71"/>
        <v>585</v>
      </c>
      <c r="AC336" s="58">
        <v>24</v>
      </c>
      <c r="AD336" s="103">
        <v>2190</v>
      </c>
      <c r="AE336" s="59">
        <f t="shared" si="72"/>
        <v>547.5</v>
      </c>
      <c r="AF336" s="103">
        <v>14</v>
      </c>
      <c r="AG336" s="103">
        <v>1305</v>
      </c>
      <c r="AH336" s="220">
        <f t="shared" si="73"/>
        <v>326.25</v>
      </c>
      <c r="AI336" s="103">
        <v>18</v>
      </c>
      <c r="AJ336" s="103">
        <v>1870</v>
      </c>
      <c r="AK336" s="220">
        <f t="shared" si="74"/>
        <v>467.5</v>
      </c>
      <c r="AL336" s="103">
        <v>9</v>
      </c>
      <c r="AM336" s="103">
        <v>760</v>
      </c>
      <c r="AN336" s="220">
        <f t="shared" si="75"/>
        <v>190</v>
      </c>
      <c r="AO336" s="275">
        <v>4</v>
      </c>
      <c r="AP336" s="275">
        <v>300</v>
      </c>
      <c r="AQ336" s="220">
        <f t="shared" si="76"/>
        <v>75</v>
      </c>
      <c r="AR336" s="226">
        <v>12</v>
      </c>
      <c r="AS336" s="226">
        <v>770</v>
      </c>
      <c r="AT336" s="220">
        <f t="shared" si="77"/>
        <v>192.5</v>
      </c>
    </row>
    <row r="337" spans="2:46">
      <c r="B337" s="24" t="s">
        <v>1448</v>
      </c>
      <c r="C337" s="342" t="s">
        <v>1498</v>
      </c>
      <c r="D337" s="462" t="s">
        <v>5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03">
        <v>0</v>
      </c>
      <c r="X337" s="103">
        <v>0</v>
      </c>
      <c r="Y337" s="59">
        <f t="shared" si="70"/>
        <v>0</v>
      </c>
      <c r="Z337" s="103">
        <v>41</v>
      </c>
      <c r="AA337" s="103">
        <v>4065</v>
      </c>
      <c r="AB337" s="59">
        <f t="shared" si="71"/>
        <v>1016.25</v>
      </c>
      <c r="AC337" s="58">
        <v>76</v>
      </c>
      <c r="AD337" s="103">
        <v>5895</v>
      </c>
      <c r="AE337" s="59">
        <f t="shared" si="72"/>
        <v>1473.75</v>
      </c>
      <c r="AF337" s="103">
        <v>85</v>
      </c>
      <c r="AG337" s="103">
        <v>7125</v>
      </c>
      <c r="AH337" s="220">
        <f t="shared" si="73"/>
        <v>1781.25</v>
      </c>
      <c r="AI337" s="103">
        <v>99</v>
      </c>
      <c r="AJ337" s="103">
        <v>9675</v>
      </c>
      <c r="AK337" s="220">
        <f t="shared" si="74"/>
        <v>2418.75</v>
      </c>
      <c r="AL337" s="103">
        <v>107</v>
      </c>
      <c r="AM337" s="103">
        <v>9055</v>
      </c>
      <c r="AN337" s="220">
        <f t="shared" si="75"/>
        <v>2263.75</v>
      </c>
      <c r="AO337" s="275">
        <v>74</v>
      </c>
      <c r="AP337" s="275">
        <v>6690</v>
      </c>
      <c r="AQ337" s="220">
        <f t="shared" si="76"/>
        <v>1672.5</v>
      </c>
      <c r="AR337" s="226">
        <v>92</v>
      </c>
      <c r="AS337" s="226">
        <v>7355</v>
      </c>
      <c r="AT337" s="220">
        <f t="shared" si="77"/>
        <v>1838.75</v>
      </c>
    </row>
    <row r="338" spans="2:46">
      <c r="B338" s="24" t="s">
        <v>1449</v>
      </c>
      <c r="C338" s="342" t="s">
        <v>1499</v>
      </c>
      <c r="D338" s="462" t="s">
        <v>16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03">
        <v>0</v>
      </c>
      <c r="X338" s="103">
        <v>0</v>
      </c>
      <c r="Y338" s="59">
        <f t="shared" si="70"/>
        <v>0</v>
      </c>
      <c r="Z338" s="103">
        <v>33</v>
      </c>
      <c r="AA338" s="103">
        <v>4210</v>
      </c>
      <c r="AB338" s="59">
        <f t="shared" si="71"/>
        <v>1052.5</v>
      </c>
      <c r="AC338" s="58">
        <v>62</v>
      </c>
      <c r="AD338" s="103">
        <v>7995</v>
      </c>
      <c r="AE338" s="59">
        <f t="shared" si="72"/>
        <v>1998.75</v>
      </c>
      <c r="AF338" s="103">
        <v>52</v>
      </c>
      <c r="AG338" s="103">
        <v>7770</v>
      </c>
      <c r="AH338" s="220">
        <f t="shared" si="73"/>
        <v>1942.5</v>
      </c>
      <c r="AI338" s="103">
        <v>69</v>
      </c>
      <c r="AJ338" s="103">
        <v>9695</v>
      </c>
      <c r="AK338" s="220">
        <f t="shared" si="74"/>
        <v>2423.75</v>
      </c>
      <c r="AL338" s="103">
        <v>45</v>
      </c>
      <c r="AM338" s="103">
        <v>6675</v>
      </c>
      <c r="AN338" s="220">
        <f t="shared" si="75"/>
        <v>1668.75</v>
      </c>
      <c r="AO338" s="275">
        <v>32</v>
      </c>
      <c r="AP338" s="275">
        <v>4060</v>
      </c>
      <c r="AQ338" s="220">
        <f t="shared" si="76"/>
        <v>1015</v>
      </c>
      <c r="AR338" s="226">
        <v>30</v>
      </c>
      <c r="AS338" s="226">
        <v>3220</v>
      </c>
      <c r="AT338" s="220">
        <f t="shared" si="77"/>
        <v>805</v>
      </c>
    </row>
    <row r="339" spans="2:46">
      <c r="B339" s="24" t="s">
        <v>1450</v>
      </c>
      <c r="C339" s="342" t="s">
        <v>1500</v>
      </c>
      <c r="D339" s="462" t="s">
        <v>23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03">
        <v>0</v>
      </c>
      <c r="X339" s="103">
        <v>0</v>
      </c>
      <c r="Y339" s="59">
        <f t="shared" si="70"/>
        <v>0</v>
      </c>
      <c r="Z339" s="103">
        <v>43</v>
      </c>
      <c r="AA339" s="103">
        <v>3830</v>
      </c>
      <c r="AB339" s="59">
        <f t="shared" si="71"/>
        <v>957.5</v>
      </c>
      <c r="AC339" s="58">
        <v>57</v>
      </c>
      <c r="AD339" s="103">
        <v>5230</v>
      </c>
      <c r="AE339" s="59">
        <f t="shared" si="72"/>
        <v>1307.5</v>
      </c>
      <c r="AF339" s="103">
        <v>121</v>
      </c>
      <c r="AG339" s="103">
        <v>11875</v>
      </c>
      <c r="AH339" s="220">
        <f t="shared" si="73"/>
        <v>2968.75</v>
      </c>
      <c r="AI339" s="103">
        <v>144</v>
      </c>
      <c r="AJ339" s="103">
        <v>12810</v>
      </c>
      <c r="AK339" s="220">
        <f t="shared" si="74"/>
        <v>3202.5</v>
      </c>
      <c r="AL339" s="103">
        <v>176</v>
      </c>
      <c r="AM339" s="103">
        <v>16085</v>
      </c>
      <c r="AN339" s="220">
        <f t="shared" si="75"/>
        <v>4021.25</v>
      </c>
      <c r="AO339" s="275">
        <v>156</v>
      </c>
      <c r="AP339" s="275">
        <v>13700</v>
      </c>
      <c r="AQ339" s="220">
        <f t="shared" si="76"/>
        <v>3425</v>
      </c>
      <c r="AR339" s="226">
        <v>145</v>
      </c>
      <c r="AS339" s="226">
        <v>12460</v>
      </c>
      <c r="AT339" s="220">
        <f t="shared" si="77"/>
        <v>3115</v>
      </c>
    </row>
    <row r="340" spans="2:46">
      <c r="B340" s="24" t="s">
        <v>1451</v>
      </c>
      <c r="C340" s="342" t="s">
        <v>1501</v>
      </c>
      <c r="D340" s="462" t="s">
        <v>23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03">
        <v>0</v>
      </c>
      <c r="X340" s="103">
        <v>0</v>
      </c>
      <c r="Y340" s="59">
        <f t="shared" si="70"/>
        <v>0</v>
      </c>
      <c r="Z340" s="103">
        <v>26</v>
      </c>
      <c r="AA340" s="103">
        <v>2440</v>
      </c>
      <c r="AB340" s="59">
        <f t="shared" si="71"/>
        <v>610</v>
      </c>
      <c r="AC340" s="58">
        <v>42</v>
      </c>
      <c r="AD340" s="103">
        <v>3410</v>
      </c>
      <c r="AE340" s="59">
        <f t="shared" si="72"/>
        <v>852.5</v>
      </c>
      <c r="AF340" s="103">
        <v>69</v>
      </c>
      <c r="AG340" s="103">
        <v>6765</v>
      </c>
      <c r="AH340" s="220">
        <f t="shared" si="73"/>
        <v>1691.25</v>
      </c>
      <c r="AI340" s="103">
        <v>64</v>
      </c>
      <c r="AJ340" s="103">
        <v>6220</v>
      </c>
      <c r="AK340" s="220">
        <f t="shared" si="74"/>
        <v>1555</v>
      </c>
      <c r="AL340" s="103">
        <v>57</v>
      </c>
      <c r="AM340" s="103">
        <v>4795</v>
      </c>
      <c r="AN340" s="220">
        <f t="shared" si="75"/>
        <v>1198.75</v>
      </c>
      <c r="AO340" s="275">
        <v>78</v>
      </c>
      <c r="AP340" s="275">
        <v>7515</v>
      </c>
      <c r="AQ340" s="220">
        <f t="shared" si="76"/>
        <v>1878.75</v>
      </c>
      <c r="AR340" s="226">
        <v>69</v>
      </c>
      <c r="AS340" s="226">
        <v>6250</v>
      </c>
      <c r="AT340" s="220">
        <f t="shared" si="77"/>
        <v>1562.5</v>
      </c>
    </row>
    <row r="341" spans="2:46">
      <c r="B341" s="24" t="s">
        <v>1452</v>
      </c>
      <c r="C341" s="342" t="s">
        <v>1502</v>
      </c>
      <c r="D341" s="462" t="s">
        <v>5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03">
        <v>0</v>
      </c>
      <c r="X341" s="103">
        <v>0</v>
      </c>
      <c r="Y341" s="59">
        <f t="shared" si="70"/>
        <v>0</v>
      </c>
      <c r="Z341" s="103">
        <v>81</v>
      </c>
      <c r="AA341" s="103">
        <v>8185</v>
      </c>
      <c r="AB341" s="59">
        <f t="shared" si="71"/>
        <v>2046.25</v>
      </c>
      <c r="AC341" s="58">
        <v>113</v>
      </c>
      <c r="AD341" s="103">
        <v>10535</v>
      </c>
      <c r="AE341" s="59">
        <f t="shared" si="72"/>
        <v>2633.75</v>
      </c>
      <c r="AF341" s="103">
        <v>135</v>
      </c>
      <c r="AG341" s="103">
        <v>11240</v>
      </c>
      <c r="AH341" s="220">
        <f t="shared" si="73"/>
        <v>2810</v>
      </c>
      <c r="AI341" s="103">
        <v>180</v>
      </c>
      <c r="AJ341" s="103">
        <v>14635</v>
      </c>
      <c r="AK341" s="220">
        <f t="shared" si="74"/>
        <v>3658.75</v>
      </c>
      <c r="AL341" s="103">
        <v>193</v>
      </c>
      <c r="AM341" s="103">
        <v>14145</v>
      </c>
      <c r="AN341" s="220">
        <f t="shared" si="75"/>
        <v>3536.25</v>
      </c>
      <c r="AO341" s="275">
        <v>186</v>
      </c>
      <c r="AP341" s="275">
        <v>15225</v>
      </c>
      <c r="AQ341" s="220">
        <f t="shared" si="76"/>
        <v>3806.25</v>
      </c>
      <c r="AR341" s="226">
        <v>167</v>
      </c>
      <c r="AS341" s="226">
        <v>15605</v>
      </c>
      <c r="AT341" s="220">
        <f t="shared" si="77"/>
        <v>3901.25</v>
      </c>
    </row>
    <row r="342" spans="2:46">
      <c r="B342" s="24" t="s">
        <v>1453</v>
      </c>
      <c r="C342" s="342" t="s">
        <v>2207</v>
      </c>
      <c r="D342" s="462" t="s">
        <v>261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03">
        <v>0</v>
      </c>
      <c r="X342" s="103">
        <v>0</v>
      </c>
      <c r="Y342" s="59">
        <f t="shared" si="70"/>
        <v>0</v>
      </c>
      <c r="Z342" s="103">
        <v>0</v>
      </c>
      <c r="AA342" s="103">
        <v>0</v>
      </c>
      <c r="AB342" s="59">
        <f t="shared" si="71"/>
        <v>0</v>
      </c>
      <c r="AC342" s="58">
        <v>0</v>
      </c>
      <c r="AD342" s="103">
        <v>0</v>
      </c>
      <c r="AE342" s="59">
        <f t="shared" si="72"/>
        <v>0</v>
      </c>
      <c r="AF342" s="103">
        <v>5</v>
      </c>
      <c r="AG342" s="103">
        <v>735</v>
      </c>
      <c r="AH342" s="220">
        <f t="shared" si="73"/>
        <v>183.75</v>
      </c>
      <c r="AI342" s="103">
        <v>11</v>
      </c>
      <c r="AJ342" s="103">
        <v>995</v>
      </c>
      <c r="AK342" s="220">
        <f t="shared" si="74"/>
        <v>248.75</v>
      </c>
      <c r="AL342" s="103">
        <v>16</v>
      </c>
      <c r="AM342" s="103">
        <v>1310</v>
      </c>
      <c r="AN342" s="220">
        <f t="shared" si="75"/>
        <v>327.5</v>
      </c>
      <c r="AO342" s="275">
        <v>39</v>
      </c>
      <c r="AP342" s="275">
        <v>3420</v>
      </c>
      <c r="AQ342" s="220">
        <f t="shared" si="76"/>
        <v>855</v>
      </c>
      <c r="AR342" s="226">
        <v>23</v>
      </c>
      <c r="AS342" s="226">
        <v>1690</v>
      </c>
      <c r="AT342" s="220">
        <f t="shared" si="77"/>
        <v>422.5</v>
      </c>
    </row>
    <row r="343" spans="2:46">
      <c r="B343" s="24" t="s">
        <v>1454</v>
      </c>
      <c r="C343" s="342" t="s">
        <v>1503</v>
      </c>
      <c r="D343" s="462" t="s">
        <v>16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03">
        <v>0</v>
      </c>
      <c r="X343" s="103">
        <v>0</v>
      </c>
      <c r="Y343" s="59">
        <f t="shared" si="70"/>
        <v>0</v>
      </c>
      <c r="Z343" s="103">
        <v>41</v>
      </c>
      <c r="AA343" s="103">
        <v>4890</v>
      </c>
      <c r="AB343" s="59">
        <f t="shared" si="71"/>
        <v>1222.5</v>
      </c>
      <c r="AC343" s="58">
        <v>44</v>
      </c>
      <c r="AD343" s="103">
        <v>4800</v>
      </c>
      <c r="AE343" s="59">
        <f t="shared" si="72"/>
        <v>1200</v>
      </c>
      <c r="AF343" s="103">
        <v>54</v>
      </c>
      <c r="AG343" s="103">
        <v>6200</v>
      </c>
      <c r="AH343" s="220">
        <f t="shared" si="73"/>
        <v>1550</v>
      </c>
      <c r="AI343" s="103">
        <v>79</v>
      </c>
      <c r="AJ343" s="103">
        <v>8745</v>
      </c>
      <c r="AK343" s="220">
        <f t="shared" si="74"/>
        <v>2186.25</v>
      </c>
      <c r="AL343" s="103">
        <v>119</v>
      </c>
      <c r="AM343" s="103">
        <v>13005</v>
      </c>
      <c r="AN343" s="220">
        <f t="shared" si="75"/>
        <v>3251.25</v>
      </c>
      <c r="AO343" s="275">
        <v>122</v>
      </c>
      <c r="AP343" s="275">
        <v>13165</v>
      </c>
      <c r="AQ343" s="220">
        <f t="shared" si="76"/>
        <v>3291.25</v>
      </c>
      <c r="AR343" s="226">
        <v>175</v>
      </c>
      <c r="AS343" s="226">
        <v>18795</v>
      </c>
      <c r="AT343" s="220">
        <f t="shared" si="77"/>
        <v>4698.75</v>
      </c>
    </row>
    <row r="344" spans="2:46">
      <c r="B344" s="24" t="s">
        <v>1455</v>
      </c>
      <c r="C344" s="342" t="s">
        <v>1504</v>
      </c>
      <c r="D344" s="462" t="s">
        <v>5</v>
      </c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03">
        <v>0</v>
      </c>
      <c r="X344" s="103">
        <v>0</v>
      </c>
      <c r="Y344" s="59">
        <f t="shared" si="70"/>
        <v>0</v>
      </c>
      <c r="Z344" s="103">
        <v>113</v>
      </c>
      <c r="AA344" s="103">
        <v>11085</v>
      </c>
      <c r="AB344" s="59">
        <f t="shared" si="71"/>
        <v>2771.25</v>
      </c>
      <c r="AC344" s="58">
        <v>229</v>
      </c>
      <c r="AD344" s="103">
        <v>23610</v>
      </c>
      <c r="AE344" s="59">
        <f t="shared" si="72"/>
        <v>5902.5</v>
      </c>
      <c r="AF344" s="103">
        <v>234</v>
      </c>
      <c r="AG344" s="103">
        <v>19475</v>
      </c>
      <c r="AH344" s="220">
        <f t="shared" si="73"/>
        <v>4868.75</v>
      </c>
      <c r="AI344" s="103">
        <v>277</v>
      </c>
      <c r="AJ344" s="103">
        <v>26220</v>
      </c>
      <c r="AK344" s="220">
        <f t="shared" si="74"/>
        <v>6555</v>
      </c>
      <c r="AL344" s="103">
        <v>260</v>
      </c>
      <c r="AM344" s="103">
        <v>22530</v>
      </c>
      <c r="AN344" s="220">
        <f t="shared" si="75"/>
        <v>5632.5</v>
      </c>
      <c r="AO344" s="275">
        <v>230</v>
      </c>
      <c r="AP344" s="275">
        <v>18645</v>
      </c>
      <c r="AQ344" s="220">
        <f t="shared" si="76"/>
        <v>4661.25</v>
      </c>
      <c r="AR344" s="226">
        <v>256</v>
      </c>
      <c r="AS344" s="226">
        <v>22900</v>
      </c>
      <c r="AT344" s="220">
        <f t="shared" si="77"/>
        <v>5725</v>
      </c>
    </row>
    <row r="345" spans="2:46">
      <c r="B345" s="24" t="s">
        <v>1456</v>
      </c>
      <c r="C345" s="342" t="s">
        <v>1505</v>
      </c>
      <c r="D345" s="462" t="s">
        <v>5</v>
      </c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03">
        <v>0</v>
      </c>
      <c r="X345" s="103">
        <v>0</v>
      </c>
      <c r="Y345" s="59">
        <f t="shared" si="70"/>
        <v>0</v>
      </c>
      <c r="Z345" s="103">
        <v>12</v>
      </c>
      <c r="AA345" s="103">
        <v>1400</v>
      </c>
      <c r="AB345" s="59">
        <f t="shared" si="71"/>
        <v>350</v>
      </c>
      <c r="AC345" s="58">
        <v>14</v>
      </c>
      <c r="AD345" s="103">
        <v>1225</v>
      </c>
      <c r="AE345" s="59">
        <f t="shared" si="72"/>
        <v>306.25</v>
      </c>
      <c r="AF345" s="103">
        <v>13</v>
      </c>
      <c r="AG345" s="103">
        <v>1730</v>
      </c>
      <c r="AH345" s="220">
        <f t="shared" si="73"/>
        <v>432.5</v>
      </c>
      <c r="AI345" s="103">
        <v>19</v>
      </c>
      <c r="AJ345" s="103">
        <v>1880</v>
      </c>
      <c r="AK345" s="220">
        <f t="shared" si="74"/>
        <v>470</v>
      </c>
      <c r="AL345" s="103">
        <v>19</v>
      </c>
      <c r="AM345" s="103">
        <v>1735</v>
      </c>
      <c r="AN345" s="220">
        <f t="shared" si="75"/>
        <v>433.75</v>
      </c>
      <c r="AO345" s="275">
        <v>29</v>
      </c>
      <c r="AP345" s="275">
        <v>1905</v>
      </c>
      <c r="AQ345" s="220">
        <f t="shared" si="76"/>
        <v>476.25</v>
      </c>
      <c r="AR345" s="226">
        <v>29</v>
      </c>
      <c r="AS345" s="226">
        <v>1745</v>
      </c>
      <c r="AT345" s="220">
        <f t="shared" si="77"/>
        <v>436.25</v>
      </c>
    </row>
    <row r="346" spans="2:46">
      <c r="B346" s="24" t="s">
        <v>1457</v>
      </c>
      <c r="C346" s="342" t="s">
        <v>1506</v>
      </c>
      <c r="D346" s="462" t="s">
        <v>5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03">
        <v>0</v>
      </c>
      <c r="X346" s="103">
        <v>0</v>
      </c>
      <c r="Y346" s="59">
        <f t="shared" si="70"/>
        <v>0</v>
      </c>
      <c r="Z346" s="103">
        <v>23</v>
      </c>
      <c r="AA346" s="103">
        <v>2595</v>
      </c>
      <c r="AB346" s="59">
        <f t="shared" si="71"/>
        <v>648.75</v>
      </c>
      <c r="AC346" s="58">
        <v>7</v>
      </c>
      <c r="AD346" s="103">
        <v>595</v>
      </c>
      <c r="AE346" s="59">
        <f t="shared" si="72"/>
        <v>148.75</v>
      </c>
      <c r="AF346" s="103">
        <v>6</v>
      </c>
      <c r="AG346" s="103">
        <v>355</v>
      </c>
      <c r="AH346" s="220">
        <f t="shared" si="73"/>
        <v>88.75</v>
      </c>
      <c r="AI346" s="103">
        <v>15</v>
      </c>
      <c r="AJ346" s="103">
        <v>1230</v>
      </c>
      <c r="AK346" s="220">
        <f t="shared" si="74"/>
        <v>307.5</v>
      </c>
      <c r="AL346" s="103">
        <v>4</v>
      </c>
      <c r="AM346" s="103">
        <v>370</v>
      </c>
      <c r="AN346" s="220">
        <f t="shared" si="75"/>
        <v>92.5</v>
      </c>
      <c r="AO346" s="275">
        <v>13</v>
      </c>
      <c r="AP346" s="275">
        <v>1090</v>
      </c>
      <c r="AQ346" s="220">
        <f t="shared" si="76"/>
        <v>272.5</v>
      </c>
      <c r="AR346" s="226">
        <v>15</v>
      </c>
      <c r="AS346" s="226">
        <v>1245</v>
      </c>
      <c r="AT346" s="220">
        <f t="shared" si="77"/>
        <v>311.25</v>
      </c>
    </row>
    <row r="347" spans="2:46">
      <c r="B347" s="24" t="s">
        <v>1458</v>
      </c>
      <c r="C347" s="342" t="s">
        <v>1507</v>
      </c>
      <c r="D347" s="462" t="s">
        <v>5</v>
      </c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03">
        <v>0</v>
      </c>
      <c r="X347" s="103">
        <v>0</v>
      </c>
      <c r="Y347" s="59">
        <f t="shared" si="70"/>
        <v>0</v>
      </c>
      <c r="Z347" s="103">
        <v>1</v>
      </c>
      <c r="AA347" s="103">
        <v>150</v>
      </c>
      <c r="AB347" s="59">
        <f t="shared" si="71"/>
        <v>37.5</v>
      </c>
      <c r="AC347" s="58">
        <v>0</v>
      </c>
      <c r="AD347" s="103">
        <v>0</v>
      </c>
      <c r="AE347" s="59">
        <f t="shared" si="72"/>
        <v>0</v>
      </c>
      <c r="AF347" s="103">
        <v>3</v>
      </c>
      <c r="AG347" s="103">
        <v>400</v>
      </c>
      <c r="AH347" s="220">
        <f t="shared" si="73"/>
        <v>100</v>
      </c>
      <c r="AI347" s="103">
        <v>10</v>
      </c>
      <c r="AJ347" s="103">
        <v>875</v>
      </c>
      <c r="AK347" s="220">
        <f t="shared" si="74"/>
        <v>218.75</v>
      </c>
      <c r="AL347" s="103">
        <v>9</v>
      </c>
      <c r="AM347" s="103">
        <v>670</v>
      </c>
      <c r="AN347" s="220">
        <f t="shared" si="75"/>
        <v>167.5</v>
      </c>
      <c r="AO347" s="275">
        <v>13</v>
      </c>
      <c r="AP347" s="275">
        <v>1635</v>
      </c>
      <c r="AQ347" s="220">
        <f t="shared" si="76"/>
        <v>408.75</v>
      </c>
      <c r="AR347" s="226">
        <v>8</v>
      </c>
      <c r="AS347" s="226">
        <v>910</v>
      </c>
      <c r="AT347" s="220">
        <f t="shared" si="77"/>
        <v>227.5</v>
      </c>
    </row>
    <row r="348" spans="2:46">
      <c r="B348" s="24" t="s">
        <v>1459</v>
      </c>
      <c r="C348" s="342" t="s">
        <v>1508</v>
      </c>
      <c r="D348" s="462" t="s">
        <v>5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03">
        <v>0</v>
      </c>
      <c r="X348" s="103">
        <v>0</v>
      </c>
      <c r="Y348" s="59">
        <f t="shared" si="70"/>
        <v>0</v>
      </c>
      <c r="Z348" s="103">
        <v>36</v>
      </c>
      <c r="AA348" s="103">
        <v>3545</v>
      </c>
      <c r="AB348" s="59">
        <f t="shared" si="71"/>
        <v>886.25</v>
      </c>
      <c r="AC348" s="58">
        <v>72</v>
      </c>
      <c r="AD348" s="103">
        <v>6280</v>
      </c>
      <c r="AE348" s="59">
        <f t="shared" si="72"/>
        <v>1570</v>
      </c>
      <c r="AF348" s="103">
        <v>126</v>
      </c>
      <c r="AG348" s="103">
        <v>14335</v>
      </c>
      <c r="AH348" s="220">
        <f t="shared" si="73"/>
        <v>3583.75</v>
      </c>
      <c r="AI348" s="103">
        <v>85</v>
      </c>
      <c r="AJ348" s="103">
        <v>8710</v>
      </c>
      <c r="AK348" s="220">
        <f t="shared" si="74"/>
        <v>2177.5</v>
      </c>
      <c r="AL348" s="103">
        <v>67</v>
      </c>
      <c r="AM348" s="103">
        <v>6095</v>
      </c>
      <c r="AN348" s="220">
        <f t="shared" si="75"/>
        <v>1523.75</v>
      </c>
      <c r="AO348" s="275">
        <v>97</v>
      </c>
      <c r="AP348" s="275">
        <v>8770</v>
      </c>
      <c r="AQ348" s="220">
        <f t="shared" si="76"/>
        <v>2192.5</v>
      </c>
      <c r="AR348" s="226">
        <v>92</v>
      </c>
      <c r="AS348" s="226">
        <v>8015</v>
      </c>
      <c r="AT348" s="220">
        <f t="shared" si="77"/>
        <v>2003.75</v>
      </c>
    </row>
    <row r="349" spans="2:46">
      <c r="B349" s="24" t="s">
        <v>1460</v>
      </c>
      <c r="C349" s="342" t="s">
        <v>1509</v>
      </c>
      <c r="D349" s="462" t="s">
        <v>5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03">
        <v>0</v>
      </c>
      <c r="X349" s="103">
        <v>0</v>
      </c>
      <c r="Y349" s="59">
        <f t="shared" si="70"/>
        <v>0</v>
      </c>
      <c r="Z349" s="103">
        <v>48</v>
      </c>
      <c r="AA349" s="103">
        <v>6690</v>
      </c>
      <c r="AB349" s="59">
        <f t="shared" si="71"/>
        <v>1672.5</v>
      </c>
      <c r="AC349" s="58">
        <v>98</v>
      </c>
      <c r="AD349" s="103">
        <v>12920</v>
      </c>
      <c r="AE349" s="59">
        <f t="shared" si="72"/>
        <v>3230</v>
      </c>
      <c r="AF349" s="103">
        <v>146</v>
      </c>
      <c r="AG349" s="103">
        <v>19845</v>
      </c>
      <c r="AH349" s="220">
        <f t="shared" si="73"/>
        <v>4961.25</v>
      </c>
      <c r="AI349" s="103">
        <v>299</v>
      </c>
      <c r="AJ349" s="103">
        <v>36515</v>
      </c>
      <c r="AK349" s="220">
        <f t="shared" si="74"/>
        <v>9128.75</v>
      </c>
      <c r="AL349" s="103">
        <v>337</v>
      </c>
      <c r="AM349" s="103">
        <v>46245</v>
      </c>
      <c r="AN349" s="220">
        <f t="shared" si="75"/>
        <v>11561.25</v>
      </c>
      <c r="AO349" s="275">
        <v>357</v>
      </c>
      <c r="AP349" s="275">
        <v>45765</v>
      </c>
      <c r="AQ349" s="220">
        <f t="shared" si="76"/>
        <v>11441.25</v>
      </c>
      <c r="AR349" s="226">
        <v>341</v>
      </c>
      <c r="AS349" s="226">
        <v>42700</v>
      </c>
      <c r="AT349" s="220">
        <f t="shared" si="77"/>
        <v>10675</v>
      </c>
    </row>
    <row r="350" spans="2:46">
      <c r="B350" s="24" t="s">
        <v>1461</v>
      </c>
      <c r="C350" s="342" t="s">
        <v>1932</v>
      </c>
      <c r="D350" s="462" t="s">
        <v>5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03">
        <v>0</v>
      </c>
      <c r="X350" s="103">
        <v>0</v>
      </c>
      <c r="Y350" s="59">
        <f t="shared" si="70"/>
        <v>0</v>
      </c>
      <c r="Z350" s="103">
        <v>0</v>
      </c>
      <c r="AA350" s="103">
        <v>0</v>
      </c>
      <c r="AB350" s="59">
        <f t="shared" si="71"/>
        <v>0</v>
      </c>
      <c r="AC350" s="58">
        <v>16</v>
      </c>
      <c r="AD350" s="103">
        <v>1485</v>
      </c>
      <c r="AE350" s="59">
        <f t="shared" si="72"/>
        <v>371.25</v>
      </c>
      <c r="AF350" s="103">
        <v>35</v>
      </c>
      <c r="AG350" s="103">
        <v>2770</v>
      </c>
      <c r="AH350" s="220">
        <f t="shared" si="73"/>
        <v>692.5</v>
      </c>
      <c r="AI350" s="103">
        <v>48</v>
      </c>
      <c r="AJ350" s="103">
        <v>3905</v>
      </c>
      <c r="AK350" s="220">
        <f t="shared" si="74"/>
        <v>976.25</v>
      </c>
      <c r="AL350" s="103">
        <v>40</v>
      </c>
      <c r="AM350" s="103">
        <v>3630</v>
      </c>
      <c r="AN350" s="220">
        <f t="shared" si="75"/>
        <v>907.5</v>
      </c>
      <c r="AO350" s="275">
        <v>62</v>
      </c>
      <c r="AP350" s="275">
        <v>6020</v>
      </c>
      <c r="AQ350" s="220">
        <f t="shared" si="76"/>
        <v>1505</v>
      </c>
      <c r="AR350" s="226">
        <v>58</v>
      </c>
      <c r="AS350" s="226">
        <v>5360</v>
      </c>
      <c r="AT350" s="220">
        <f t="shared" si="77"/>
        <v>1340</v>
      </c>
    </row>
    <row r="351" spans="2:46">
      <c r="B351" s="24" t="s">
        <v>1462</v>
      </c>
      <c r="C351" s="342" t="s">
        <v>1510</v>
      </c>
      <c r="D351" s="462" t="s">
        <v>130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03">
        <v>0</v>
      </c>
      <c r="X351" s="103">
        <v>0</v>
      </c>
      <c r="Y351" s="59">
        <f t="shared" si="70"/>
        <v>0</v>
      </c>
      <c r="Z351" s="103">
        <v>86</v>
      </c>
      <c r="AA351" s="103">
        <v>7100</v>
      </c>
      <c r="AB351" s="59">
        <f t="shared" si="71"/>
        <v>1775</v>
      </c>
      <c r="AC351" s="58">
        <v>74</v>
      </c>
      <c r="AD351" s="103">
        <v>6285</v>
      </c>
      <c r="AE351" s="59">
        <f t="shared" si="72"/>
        <v>1571.25</v>
      </c>
      <c r="AF351" s="103">
        <v>145</v>
      </c>
      <c r="AG351" s="103">
        <v>12965</v>
      </c>
      <c r="AH351" s="220">
        <f t="shared" si="73"/>
        <v>3241.25</v>
      </c>
      <c r="AI351" s="103">
        <v>160</v>
      </c>
      <c r="AJ351" s="103">
        <v>14015</v>
      </c>
      <c r="AK351" s="220">
        <f t="shared" si="74"/>
        <v>3503.75</v>
      </c>
      <c r="AL351" s="103">
        <v>99</v>
      </c>
      <c r="AM351" s="103">
        <v>7620</v>
      </c>
      <c r="AN351" s="220">
        <f t="shared" si="75"/>
        <v>1905</v>
      </c>
      <c r="AO351" s="275">
        <v>127</v>
      </c>
      <c r="AP351" s="275">
        <v>9475</v>
      </c>
      <c r="AQ351" s="220">
        <f t="shared" si="76"/>
        <v>2368.75</v>
      </c>
      <c r="AR351" s="226">
        <v>86</v>
      </c>
      <c r="AS351" s="226">
        <v>6675</v>
      </c>
      <c r="AT351" s="220">
        <f t="shared" si="77"/>
        <v>1668.75</v>
      </c>
    </row>
    <row r="352" spans="2:46">
      <c r="B352" s="24" t="s">
        <v>1463</v>
      </c>
      <c r="C352" s="342" t="s">
        <v>1511</v>
      </c>
      <c r="D352" s="462" t="s">
        <v>43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03">
        <v>0</v>
      </c>
      <c r="X352" s="103">
        <v>0</v>
      </c>
      <c r="Y352" s="59">
        <f t="shared" si="70"/>
        <v>0</v>
      </c>
      <c r="Z352" s="103">
        <v>17</v>
      </c>
      <c r="AA352" s="103">
        <v>1260</v>
      </c>
      <c r="AB352" s="59">
        <f t="shared" si="71"/>
        <v>315</v>
      </c>
      <c r="AC352" s="58">
        <v>17</v>
      </c>
      <c r="AD352" s="103">
        <v>1195</v>
      </c>
      <c r="AE352" s="59">
        <f t="shared" si="72"/>
        <v>298.75</v>
      </c>
      <c r="AF352" s="103">
        <v>22</v>
      </c>
      <c r="AG352" s="103">
        <v>2025</v>
      </c>
      <c r="AH352" s="220">
        <f t="shared" si="73"/>
        <v>506.25</v>
      </c>
      <c r="AI352" s="103">
        <v>17</v>
      </c>
      <c r="AJ352" s="103">
        <v>1040</v>
      </c>
      <c r="AK352" s="220">
        <f t="shared" si="74"/>
        <v>260</v>
      </c>
      <c r="AL352" s="103">
        <v>5</v>
      </c>
      <c r="AM352" s="103">
        <v>510</v>
      </c>
      <c r="AN352" s="220">
        <f t="shared" si="75"/>
        <v>127.5</v>
      </c>
      <c r="AO352" s="275">
        <v>31</v>
      </c>
      <c r="AP352" s="275">
        <v>2565</v>
      </c>
      <c r="AQ352" s="220">
        <f t="shared" si="76"/>
        <v>641.25</v>
      </c>
      <c r="AR352" s="226">
        <v>32</v>
      </c>
      <c r="AS352" s="226">
        <v>2985</v>
      </c>
      <c r="AT352" s="220">
        <f t="shared" si="77"/>
        <v>746.25</v>
      </c>
    </row>
    <row r="353" spans="2:46">
      <c r="B353" s="24" t="s">
        <v>1464</v>
      </c>
      <c r="C353" s="342" t="s">
        <v>1512</v>
      </c>
      <c r="D353" s="462" t="s">
        <v>207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03">
        <v>0</v>
      </c>
      <c r="X353" s="103">
        <v>0</v>
      </c>
      <c r="Y353" s="59">
        <f t="shared" si="70"/>
        <v>0</v>
      </c>
      <c r="Z353" s="103">
        <v>55</v>
      </c>
      <c r="AA353" s="103">
        <v>5715</v>
      </c>
      <c r="AB353" s="59">
        <f t="shared" si="71"/>
        <v>1428.75</v>
      </c>
      <c r="AC353" s="58">
        <v>43</v>
      </c>
      <c r="AD353" s="103">
        <v>4995</v>
      </c>
      <c r="AE353" s="59">
        <f t="shared" si="72"/>
        <v>1248.75</v>
      </c>
      <c r="AF353" s="103">
        <v>63</v>
      </c>
      <c r="AG353" s="103">
        <v>6605</v>
      </c>
      <c r="AH353" s="220">
        <f t="shared" si="73"/>
        <v>1651.25</v>
      </c>
      <c r="AI353" s="103">
        <v>104</v>
      </c>
      <c r="AJ353" s="103">
        <v>10065</v>
      </c>
      <c r="AK353" s="220">
        <f t="shared" si="74"/>
        <v>2516.25</v>
      </c>
      <c r="AL353" s="103">
        <v>110</v>
      </c>
      <c r="AM353" s="103">
        <v>11075</v>
      </c>
      <c r="AN353" s="220">
        <f t="shared" si="75"/>
        <v>2768.75</v>
      </c>
      <c r="AO353" s="275">
        <v>132</v>
      </c>
      <c r="AP353" s="275">
        <v>11780</v>
      </c>
      <c r="AQ353" s="220">
        <f t="shared" si="76"/>
        <v>2945</v>
      </c>
      <c r="AR353" s="226">
        <v>129</v>
      </c>
      <c r="AS353" s="226">
        <v>9975</v>
      </c>
      <c r="AT353" s="220">
        <f t="shared" si="77"/>
        <v>2493.75</v>
      </c>
    </row>
    <row r="354" spans="2:46">
      <c r="B354" s="24" t="s">
        <v>1465</v>
      </c>
      <c r="C354" s="342" t="s">
        <v>1513</v>
      </c>
      <c r="D354" s="462" t="s">
        <v>207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03">
        <v>0</v>
      </c>
      <c r="X354" s="103">
        <v>0</v>
      </c>
      <c r="Y354" s="59">
        <f t="shared" si="70"/>
        <v>0</v>
      </c>
      <c r="Z354" s="103">
        <v>62</v>
      </c>
      <c r="AA354" s="103">
        <v>5785</v>
      </c>
      <c r="AB354" s="59">
        <f t="shared" si="71"/>
        <v>1446.25</v>
      </c>
      <c r="AC354" s="58">
        <v>53</v>
      </c>
      <c r="AD354" s="103">
        <v>4750</v>
      </c>
      <c r="AE354" s="59">
        <f t="shared" si="72"/>
        <v>1187.5</v>
      </c>
      <c r="AF354" s="103">
        <v>80</v>
      </c>
      <c r="AG354" s="103">
        <v>7970</v>
      </c>
      <c r="AH354" s="220">
        <f t="shared" si="73"/>
        <v>1992.5</v>
      </c>
      <c r="AI354" s="103">
        <v>43</v>
      </c>
      <c r="AJ354" s="103">
        <v>4275</v>
      </c>
      <c r="AK354" s="220">
        <f t="shared" si="74"/>
        <v>1068.75</v>
      </c>
      <c r="AL354" s="103">
        <v>74</v>
      </c>
      <c r="AM354" s="103">
        <v>7525</v>
      </c>
      <c r="AN354" s="220">
        <f t="shared" si="75"/>
        <v>1881.25</v>
      </c>
      <c r="AO354" s="275">
        <v>90</v>
      </c>
      <c r="AP354" s="275">
        <v>10195</v>
      </c>
      <c r="AQ354" s="220">
        <f t="shared" si="76"/>
        <v>2548.75</v>
      </c>
      <c r="AR354" s="226">
        <v>89</v>
      </c>
      <c r="AS354" s="226">
        <v>10345</v>
      </c>
      <c r="AT354" s="220">
        <f t="shared" si="77"/>
        <v>2586.25</v>
      </c>
    </row>
    <row r="355" spans="2:46">
      <c r="B355" s="24" t="s">
        <v>1466</v>
      </c>
      <c r="C355" s="342" t="s">
        <v>1514</v>
      </c>
      <c r="D355" s="462" t="s">
        <v>5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03">
        <v>0</v>
      </c>
      <c r="X355" s="103">
        <v>0</v>
      </c>
      <c r="Y355" s="59">
        <f t="shared" si="70"/>
        <v>0</v>
      </c>
      <c r="Z355" s="103">
        <v>26</v>
      </c>
      <c r="AA355" s="103">
        <v>3250</v>
      </c>
      <c r="AB355" s="59">
        <f t="shared" si="71"/>
        <v>812.5</v>
      </c>
      <c r="AC355" s="58">
        <v>33</v>
      </c>
      <c r="AD355" s="103">
        <v>2315</v>
      </c>
      <c r="AE355" s="59">
        <f t="shared" si="72"/>
        <v>578.75</v>
      </c>
      <c r="AF355" s="103">
        <v>46</v>
      </c>
      <c r="AG355" s="103">
        <v>5160</v>
      </c>
      <c r="AH355" s="220">
        <f t="shared" si="73"/>
        <v>1290</v>
      </c>
      <c r="AI355" s="103">
        <v>60</v>
      </c>
      <c r="AJ355" s="103">
        <v>5135</v>
      </c>
      <c r="AK355" s="220">
        <f t="shared" si="74"/>
        <v>1283.75</v>
      </c>
      <c r="AL355" s="103">
        <v>77</v>
      </c>
      <c r="AM355" s="103">
        <v>9785</v>
      </c>
      <c r="AN355" s="220">
        <f t="shared" si="75"/>
        <v>2446.25</v>
      </c>
      <c r="AO355" s="275">
        <v>43</v>
      </c>
      <c r="AP355" s="275">
        <v>2900</v>
      </c>
      <c r="AQ355" s="220">
        <f t="shared" si="76"/>
        <v>725</v>
      </c>
      <c r="AR355" s="226">
        <v>53</v>
      </c>
      <c r="AS355" s="226">
        <v>3335</v>
      </c>
      <c r="AT355" s="220">
        <f t="shared" si="77"/>
        <v>833.75</v>
      </c>
    </row>
    <row r="356" spans="2:46">
      <c r="B356" s="24" t="s">
        <v>1467</v>
      </c>
      <c r="C356" s="342" t="s">
        <v>2208</v>
      </c>
      <c r="D356" s="462" t="s">
        <v>23</v>
      </c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03">
        <v>0</v>
      </c>
      <c r="X356" s="103">
        <v>0</v>
      </c>
      <c r="Y356" s="59">
        <f t="shared" si="70"/>
        <v>0</v>
      </c>
      <c r="Z356" s="103">
        <v>0</v>
      </c>
      <c r="AA356" s="103">
        <v>0</v>
      </c>
      <c r="AB356" s="59">
        <f t="shared" si="71"/>
        <v>0</v>
      </c>
      <c r="AC356" s="58">
        <v>0</v>
      </c>
      <c r="AD356" s="103">
        <v>0</v>
      </c>
      <c r="AE356" s="59">
        <f t="shared" si="72"/>
        <v>0</v>
      </c>
      <c r="AF356" s="103">
        <v>8</v>
      </c>
      <c r="AG356" s="103">
        <v>530</v>
      </c>
      <c r="AH356" s="220">
        <f t="shared" si="73"/>
        <v>132.5</v>
      </c>
      <c r="AI356" s="103">
        <v>27</v>
      </c>
      <c r="AJ356" s="103">
        <v>1800</v>
      </c>
      <c r="AK356" s="220">
        <f t="shared" si="74"/>
        <v>450</v>
      </c>
      <c r="AL356" s="103">
        <v>51</v>
      </c>
      <c r="AM356" s="103">
        <v>3850</v>
      </c>
      <c r="AN356" s="220">
        <f t="shared" si="75"/>
        <v>962.5</v>
      </c>
      <c r="AO356" s="275">
        <v>59</v>
      </c>
      <c r="AP356" s="275">
        <v>4550</v>
      </c>
      <c r="AQ356" s="220">
        <f t="shared" si="76"/>
        <v>1137.5</v>
      </c>
      <c r="AR356" s="226">
        <v>52</v>
      </c>
      <c r="AS356" s="226">
        <v>3550</v>
      </c>
      <c r="AT356" s="220">
        <f t="shared" si="77"/>
        <v>887.5</v>
      </c>
    </row>
    <row r="357" spans="2:46">
      <c r="B357" s="24" t="s">
        <v>1468</v>
      </c>
      <c r="C357" s="342" t="s">
        <v>2209</v>
      </c>
      <c r="D357" s="462" t="s">
        <v>23</v>
      </c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03">
        <v>0</v>
      </c>
      <c r="X357" s="103">
        <v>0</v>
      </c>
      <c r="Y357" s="59">
        <f t="shared" si="70"/>
        <v>0</v>
      </c>
      <c r="Z357" s="103">
        <v>0</v>
      </c>
      <c r="AA357" s="103">
        <v>0</v>
      </c>
      <c r="AB357" s="59">
        <f t="shared" si="71"/>
        <v>0</v>
      </c>
      <c r="AC357" s="58">
        <v>0</v>
      </c>
      <c r="AD357" s="103">
        <v>0</v>
      </c>
      <c r="AE357" s="59">
        <f t="shared" si="72"/>
        <v>0</v>
      </c>
      <c r="AF357" s="103">
        <v>11</v>
      </c>
      <c r="AG357" s="103">
        <v>970</v>
      </c>
      <c r="AH357" s="220">
        <f t="shared" si="73"/>
        <v>242.5</v>
      </c>
      <c r="AI357" s="103">
        <v>14</v>
      </c>
      <c r="AJ357" s="103">
        <v>2310</v>
      </c>
      <c r="AK357" s="220">
        <f t="shared" si="74"/>
        <v>577.5</v>
      </c>
      <c r="AL357" s="103">
        <v>4</v>
      </c>
      <c r="AM357" s="103">
        <v>225</v>
      </c>
      <c r="AN357" s="220">
        <f t="shared" si="75"/>
        <v>56.25</v>
      </c>
      <c r="AO357" s="275">
        <v>10</v>
      </c>
      <c r="AP357" s="275">
        <v>1490</v>
      </c>
      <c r="AQ357" s="220">
        <f t="shared" si="76"/>
        <v>372.5</v>
      </c>
      <c r="AR357" s="226">
        <v>5</v>
      </c>
      <c r="AS357" s="226">
        <v>285</v>
      </c>
      <c r="AT357" s="220">
        <f t="shared" si="77"/>
        <v>71.25</v>
      </c>
    </row>
    <row r="358" spans="2:46">
      <c r="B358" s="24" t="s">
        <v>1469</v>
      </c>
      <c r="C358" s="342" t="s">
        <v>1536</v>
      </c>
      <c r="D358" s="462" t="s">
        <v>5</v>
      </c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03">
        <v>1</v>
      </c>
      <c r="X358" s="103">
        <v>60</v>
      </c>
      <c r="Y358" s="59">
        <f t="shared" si="70"/>
        <v>15</v>
      </c>
      <c r="Z358" s="103">
        <v>5</v>
      </c>
      <c r="AA358" s="103">
        <v>505</v>
      </c>
      <c r="AB358" s="59">
        <f t="shared" si="71"/>
        <v>126.25</v>
      </c>
      <c r="AC358" s="58">
        <v>2</v>
      </c>
      <c r="AD358" s="103">
        <v>250</v>
      </c>
      <c r="AE358" s="59">
        <f t="shared" si="72"/>
        <v>62.5</v>
      </c>
      <c r="AF358" s="103">
        <v>3</v>
      </c>
      <c r="AG358" s="103">
        <v>370</v>
      </c>
      <c r="AH358" s="220">
        <f t="shared" si="73"/>
        <v>92.5</v>
      </c>
      <c r="AI358" s="103">
        <v>11</v>
      </c>
      <c r="AJ358" s="103">
        <v>1165</v>
      </c>
      <c r="AK358" s="220">
        <f t="shared" si="74"/>
        <v>291.25</v>
      </c>
      <c r="AL358" s="103">
        <v>5</v>
      </c>
      <c r="AM358" s="103">
        <v>275</v>
      </c>
      <c r="AN358" s="220">
        <f t="shared" si="75"/>
        <v>68.75</v>
      </c>
      <c r="AO358" s="275">
        <v>11</v>
      </c>
      <c r="AP358" s="275">
        <v>720</v>
      </c>
      <c r="AQ358" s="220">
        <f t="shared" si="76"/>
        <v>180</v>
      </c>
      <c r="AR358" s="226">
        <v>14</v>
      </c>
      <c r="AS358" s="226">
        <v>1285</v>
      </c>
      <c r="AT358" s="220">
        <f t="shared" si="77"/>
        <v>321.25</v>
      </c>
    </row>
    <row r="359" spans="2:46">
      <c r="B359" s="24" t="s">
        <v>1470</v>
      </c>
      <c r="C359" s="342" t="s">
        <v>1537</v>
      </c>
      <c r="D359" s="462" t="s">
        <v>5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03">
        <v>0</v>
      </c>
      <c r="X359" s="103">
        <v>0</v>
      </c>
      <c r="Y359" s="59">
        <f t="shared" si="70"/>
        <v>0</v>
      </c>
      <c r="Z359" s="103">
        <v>6</v>
      </c>
      <c r="AA359" s="103">
        <v>435</v>
      </c>
      <c r="AB359" s="59">
        <f t="shared" si="71"/>
        <v>108.75</v>
      </c>
      <c r="AC359" s="58">
        <v>0</v>
      </c>
      <c r="AD359" s="103">
        <v>0</v>
      </c>
      <c r="AE359" s="59">
        <f t="shared" si="72"/>
        <v>0</v>
      </c>
      <c r="AF359" s="103">
        <v>0</v>
      </c>
      <c r="AG359" s="103">
        <v>0</v>
      </c>
      <c r="AH359" s="220">
        <f t="shared" si="73"/>
        <v>0</v>
      </c>
      <c r="AI359" s="103">
        <v>0</v>
      </c>
      <c r="AJ359" s="103"/>
      <c r="AK359" s="220">
        <f t="shared" si="74"/>
        <v>0</v>
      </c>
      <c r="AL359" s="103">
        <v>0</v>
      </c>
      <c r="AM359" s="103">
        <v>0</v>
      </c>
      <c r="AN359" s="220">
        <f t="shared" si="75"/>
        <v>0</v>
      </c>
      <c r="AO359" s="275">
        <v>0</v>
      </c>
      <c r="AP359" s="275">
        <v>0</v>
      </c>
      <c r="AQ359" s="220">
        <f t="shared" si="76"/>
        <v>0</v>
      </c>
      <c r="AR359" s="226">
        <v>0</v>
      </c>
      <c r="AS359" s="226">
        <v>0</v>
      </c>
      <c r="AT359" s="220">
        <f t="shared" si="77"/>
        <v>0</v>
      </c>
    </row>
    <row r="360" spans="2:46">
      <c r="B360" s="24" t="s">
        <v>1471</v>
      </c>
      <c r="C360" s="342" t="s">
        <v>1515</v>
      </c>
      <c r="D360" s="462" t="s">
        <v>3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03">
        <v>0</v>
      </c>
      <c r="X360" s="103">
        <v>0</v>
      </c>
      <c r="Y360" s="59">
        <f t="shared" si="70"/>
        <v>0</v>
      </c>
      <c r="Z360" s="103">
        <v>7</v>
      </c>
      <c r="AA360" s="103">
        <v>365</v>
      </c>
      <c r="AB360" s="59">
        <f t="shared" si="71"/>
        <v>91.25</v>
      </c>
      <c r="AC360" s="58">
        <v>12</v>
      </c>
      <c r="AD360" s="103">
        <v>1800</v>
      </c>
      <c r="AE360" s="59">
        <f t="shared" si="72"/>
        <v>450</v>
      </c>
      <c r="AF360" s="103">
        <v>15</v>
      </c>
      <c r="AG360" s="103">
        <v>1380</v>
      </c>
      <c r="AH360" s="220">
        <f t="shared" si="73"/>
        <v>345</v>
      </c>
      <c r="AI360" s="103">
        <v>36</v>
      </c>
      <c r="AJ360" s="103">
        <v>3365</v>
      </c>
      <c r="AK360" s="220">
        <f t="shared" si="74"/>
        <v>841.25</v>
      </c>
      <c r="AL360" s="103">
        <v>18</v>
      </c>
      <c r="AM360" s="103">
        <v>1275</v>
      </c>
      <c r="AN360" s="220">
        <f t="shared" si="75"/>
        <v>318.75</v>
      </c>
      <c r="AO360" s="275">
        <v>32</v>
      </c>
      <c r="AP360" s="275">
        <v>3295</v>
      </c>
      <c r="AQ360" s="220">
        <f t="shared" si="76"/>
        <v>823.75</v>
      </c>
      <c r="AR360" s="226">
        <v>24</v>
      </c>
      <c r="AS360" s="226">
        <v>2055</v>
      </c>
      <c r="AT360" s="220">
        <f t="shared" si="77"/>
        <v>513.75</v>
      </c>
    </row>
    <row r="361" spans="2:46">
      <c r="B361" s="24" t="s">
        <v>1472</v>
      </c>
      <c r="C361" s="342" t="s">
        <v>1538</v>
      </c>
      <c r="D361" s="462" t="s">
        <v>948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03">
        <v>11</v>
      </c>
      <c r="X361" s="103">
        <v>945</v>
      </c>
      <c r="Y361" s="59">
        <f t="shared" si="70"/>
        <v>236.25</v>
      </c>
      <c r="Z361" s="103">
        <v>65</v>
      </c>
      <c r="AA361" s="103">
        <v>7545</v>
      </c>
      <c r="AB361" s="59">
        <f t="shared" si="71"/>
        <v>1886.25</v>
      </c>
      <c r="AC361" s="58">
        <v>48</v>
      </c>
      <c r="AD361" s="103">
        <v>5760</v>
      </c>
      <c r="AE361" s="59">
        <f t="shared" si="72"/>
        <v>1440</v>
      </c>
      <c r="AF361" s="103">
        <v>60</v>
      </c>
      <c r="AG361" s="103">
        <v>6740</v>
      </c>
      <c r="AH361" s="220">
        <f t="shared" si="73"/>
        <v>1685</v>
      </c>
      <c r="AI361" s="103">
        <v>93</v>
      </c>
      <c r="AJ361" s="103">
        <v>9070</v>
      </c>
      <c r="AK361" s="220">
        <f t="shared" si="74"/>
        <v>2267.5</v>
      </c>
      <c r="AL361" s="103">
        <v>104</v>
      </c>
      <c r="AM361" s="103">
        <v>8710</v>
      </c>
      <c r="AN361" s="220">
        <f t="shared" si="75"/>
        <v>2177.5</v>
      </c>
      <c r="AO361" s="275">
        <v>105</v>
      </c>
      <c r="AP361" s="275">
        <v>10810</v>
      </c>
      <c r="AQ361" s="220">
        <f t="shared" si="76"/>
        <v>2702.5</v>
      </c>
      <c r="AR361" s="226">
        <v>95</v>
      </c>
      <c r="AS361" s="226">
        <v>9090</v>
      </c>
      <c r="AT361" s="220">
        <f t="shared" si="77"/>
        <v>2272.5</v>
      </c>
    </row>
    <row r="362" spans="2:46">
      <c r="B362" s="24" t="s">
        <v>1473</v>
      </c>
      <c r="C362" s="342" t="s">
        <v>1539</v>
      </c>
      <c r="D362" s="462" t="s">
        <v>222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03">
        <v>2</v>
      </c>
      <c r="X362" s="103">
        <v>145</v>
      </c>
      <c r="Y362" s="59">
        <f t="shared" si="70"/>
        <v>36.25</v>
      </c>
      <c r="Z362" s="103">
        <v>2</v>
      </c>
      <c r="AA362" s="103">
        <v>90</v>
      </c>
      <c r="AB362" s="59">
        <f t="shared" si="71"/>
        <v>22.5</v>
      </c>
      <c r="AC362" s="58">
        <v>0</v>
      </c>
      <c r="AD362" s="103">
        <v>0</v>
      </c>
      <c r="AE362" s="59">
        <f t="shared" si="72"/>
        <v>0</v>
      </c>
      <c r="AF362" s="103">
        <v>4</v>
      </c>
      <c r="AG362" s="103">
        <v>435</v>
      </c>
      <c r="AH362" s="220">
        <f t="shared" si="73"/>
        <v>108.75</v>
      </c>
      <c r="AI362" s="103">
        <v>2</v>
      </c>
      <c r="AJ362" s="103">
        <v>230</v>
      </c>
      <c r="AK362" s="220">
        <f t="shared" si="74"/>
        <v>57.5</v>
      </c>
      <c r="AL362" s="103">
        <v>1</v>
      </c>
      <c r="AM362" s="103">
        <v>60</v>
      </c>
      <c r="AN362" s="220">
        <f t="shared" si="75"/>
        <v>15</v>
      </c>
      <c r="AO362" s="275">
        <v>4</v>
      </c>
      <c r="AP362" s="275">
        <v>245</v>
      </c>
      <c r="AQ362" s="220">
        <f t="shared" si="76"/>
        <v>61.25</v>
      </c>
      <c r="AR362" s="226">
        <v>0</v>
      </c>
      <c r="AS362" s="226">
        <v>0</v>
      </c>
      <c r="AT362" s="220">
        <f t="shared" si="77"/>
        <v>0</v>
      </c>
    </row>
    <row r="363" spans="2:46">
      <c r="B363" s="24" t="s">
        <v>1474</v>
      </c>
      <c r="C363" s="342" t="s">
        <v>1516</v>
      </c>
      <c r="D363" s="462" t="s">
        <v>66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03"/>
      <c r="X363" s="103"/>
      <c r="Y363" s="59">
        <f t="shared" si="70"/>
        <v>0</v>
      </c>
      <c r="Z363" s="103">
        <v>17</v>
      </c>
      <c r="AA363" s="103">
        <v>1450</v>
      </c>
      <c r="AB363" s="59">
        <f t="shared" si="71"/>
        <v>362.5</v>
      </c>
      <c r="AC363" s="58">
        <v>31</v>
      </c>
      <c r="AD363" s="103">
        <v>3865</v>
      </c>
      <c r="AE363" s="59">
        <f t="shared" si="72"/>
        <v>966.25</v>
      </c>
      <c r="AF363" s="103">
        <v>27</v>
      </c>
      <c r="AG363" s="103">
        <v>2685</v>
      </c>
      <c r="AH363" s="220">
        <f t="shared" si="73"/>
        <v>671.25</v>
      </c>
      <c r="AI363" s="103">
        <v>32</v>
      </c>
      <c r="AJ363" s="103">
        <v>2860</v>
      </c>
      <c r="AK363" s="220">
        <f t="shared" si="74"/>
        <v>715</v>
      </c>
      <c r="AL363" s="103">
        <v>28</v>
      </c>
      <c r="AM363" s="103">
        <v>3250</v>
      </c>
      <c r="AN363" s="220">
        <f t="shared" si="75"/>
        <v>812.5</v>
      </c>
      <c r="AO363" s="275">
        <v>37</v>
      </c>
      <c r="AP363" s="275">
        <v>3860</v>
      </c>
      <c r="AQ363" s="220">
        <f t="shared" si="76"/>
        <v>965</v>
      </c>
      <c r="AR363" s="226">
        <v>25</v>
      </c>
      <c r="AS363" s="226">
        <v>2235</v>
      </c>
      <c r="AT363" s="220">
        <f t="shared" si="77"/>
        <v>558.75</v>
      </c>
    </row>
    <row r="364" spans="2:46">
      <c r="B364" s="24" t="s">
        <v>1475</v>
      </c>
      <c r="C364" s="342" t="s">
        <v>1517</v>
      </c>
      <c r="D364" s="462" t="s">
        <v>637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03"/>
      <c r="X364" s="103"/>
      <c r="Y364" s="59">
        <f t="shared" si="70"/>
        <v>0</v>
      </c>
      <c r="Z364" s="103">
        <v>38</v>
      </c>
      <c r="AA364" s="103">
        <v>2560</v>
      </c>
      <c r="AB364" s="59">
        <f t="shared" si="71"/>
        <v>640</v>
      </c>
      <c r="AC364" s="58">
        <v>71</v>
      </c>
      <c r="AD364" s="103">
        <v>6195</v>
      </c>
      <c r="AE364" s="59">
        <f t="shared" si="72"/>
        <v>1548.75</v>
      </c>
      <c r="AF364" s="103">
        <v>68</v>
      </c>
      <c r="AG364" s="103">
        <v>5055</v>
      </c>
      <c r="AH364" s="220">
        <f t="shared" si="73"/>
        <v>1263.75</v>
      </c>
      <c r="AI364" s="103">
        <v>91</v>
      </c>
      <c r="AJ364" s="103">
        <v>7335</v>
      </c>
      <c r="AK364" s="220">
        <f t="shared" si="74"/>
        <v>1833.75</v>
      </c>
      <c r="AL364" s="103">
        <v>97</v>
      </c>
      <c r="AM364" s="103">
        <v>6725</v>
      </c>
      <c r="AN364" s="220">
        <f t="shared" si="75"/>
        <v>1681.25</v>
      </c>
      <c r="AO364" s="275">
        <v>133</v>
      </c>
      <c r="AP364" s="275">
        <v>10385</v>
      </c>
      <c r="AQ364" s="220">
        <f t="shared" si="76"/>
        <v>2596.25</v>
      </c>
      <c r="AR364" s="226">
        <v>70</v>
      </c>
      <c r="AS364" s="226">
        <v>6550</v>
      </c>
      <c r="AT364" s="220">
        <f t="shared" si="77"/>
        <v>1637.5</v>
      </c>
    </row>
    <row r="365" spans="2:46">
      <c r="B365" s="24" t="s">
        <v>1476</v>
      </c>
      <c r="C365" s="342" t="s">
        <v>1518</v>
      </c>
      <c r="D365" s="462" t="s">
        <v>5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03"/>
      <c r="X365" s="103"/>
      <c r="Y365" s="59">
        <f t="shared" si="70"/>
        <v>0</v>
      </c>
      <c r="Z365" s="103">
        <v>325</v>
      </c>
      <c r="AA365" s="103">
        <v>36020</v>
      </c>
      <c r="AB365" s="59">
        <f t="shared" si="71"/>
        <v>9005</v>
      </c>
      <c r="AC365" s="58">
        <v>270</v>
      </c>
      <c r="AD365" s="103">
        <v>25240</v>
      </c>
      <c r="AE365" s="59">
        <f t="shared" si="72"/>
        <v>6310</v>
      </c>
      <c r="AF365" s="103">
        <v>315</v>
      </c>
      <c r="AG365" s="103">
        <v>33050</v>
      </c>
      <c r="AH365" s="220">
        <f t="shared" si="73"/>
        <v>8262.5</v>
      </c>
      <c r="AI365" s="103">
        <v>314</v>
      </c>
      <c r="AJ365" s="103">
        <v>31530</v>
      </c>
      <c r="AK365" s="220">
        <f t="shared" si="74"/>
        <v>7882.5</v>
      </c>
      <c r="AL365" s="103">
        <v>329</v>
      </c>
      <c r="AM365" s="103">
        <v>29340</v>
      </c>
      <c r="AN365" s="220">
        <f t="shared" si="75"/>
        <v>7335</v>
      </c>
      <c r="AO365" s="275">
        <v>370</v>
      </c>
      <c r="AP365" s="275">
        <v>37510</v>
      </c>
      <c r="AQ365" s="220">
        <f t="shared" si="76"/>
        <v>9377.5</v>
      </c>
      <c r="AR365" s="226">
        <v>365</v>
      </c>
      <c r="AS365" s="226">
        <v>32880</v>
      </c>
      <c r="AT365" s="220">
        <f t="shared" si="77"/>
        <v>8220</v>
      </c>
    </row>
    <row r="366" spans="2:46">
      <c r="B366" s="24" t="s">
        <v>1477</v>
      </c>
      <c r="C366" s="342" t="s">
        <v>1519</v>
      </c>
      <c r="D366" s="462" t="s">
        <v>5</v>
      </c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03"/>
      <c r="X366" s="103"/>
      <c r="Y366" s="59">
        <f t="shared" si="70"/>
        <v>0</v>
      </c>
      <c r="Z366" s="103">
        <v>141</v>
      </c>
      <c r="AA366" s="103">
        <v>13215</v>
      </c>
      <c r="AB366" s="59">
        <f t="shared" si="71"/>
        <v>3303.75</v>
      </c>
      <c r="AC366" s="58">
        <v>130</v>
      </c>
      <c r="AD366" s="103">
        <v>12160</v>
      </c>
      <c r="AE366" s="59">
        <f t="shared" si="72"/>
        <v>3040</v>
      </c>
      <c r="AF366" s="103">
        <v>132</v>
      </c>
      <c r="AG366" s="103">
        <v>11030</v>
      </c>
      <c r="AH366" s="220">
        <f t="shared" si="73"/>
        <v>2757.5</v>
      </c>
      <c r="AI366" s="103">
        <v>207</v>
      </c>
      <c r="AJ366" s="103">
        <v>17445</v>
      </c>
      <c r="AK366" s="220">
        <f t="shared" si="74"/>
        <v>4361.25</v>
      </c>
      <c r="AL366" s="103">
        <v>235</v>
      </c>
      <c r="AM366" s="103">
        <v>18885</v>
      </c>
      <c r="AN366" s="220">
        <f t="shared" si="75"/>
        <v>4721.25</v>
      </c>
      <c r="AO366" s="275">
        <v>62</v>
      </c>
      <c r="AP366" s="275">
        <v>6240</v>
      </c>
      <c r="AQ366" s="220">
        <f t="shared" si="76"/>
        <v>1560</v>
      </c>
      <c r="AR366" s="226">
        <v>40</v>
      </c>
      <c r="AS366" s="226">
        <v>3840</v>
      </c>
      <c r="AT366" s="220">
        <f t="shared" si="77"/>
        <v>960</v>
      </c>
    </row>
    <row r="367" spans="2:46">
      <c r="B367" s="24" t="s">
        <v>1478</v>
      </c>
      <c r="C367" s="342" t="s">
        <v>1520</v>
      </c>
      <c r="D367" s="462" t="s">
        <v>19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03"/>
      <c r="X367" s="103"/>
      <c r="Y367" s="59">
        <f t="shared" si="70"/>
        <v>0</v>
      </c>
      <c r="Z367" s="103">
        <v>6</v>
      </c>
      <c r="AA367" s="103">
        <v>465</v>
      </c>
      <c r="AB367" s="59">
        <f t="shared" si="71"/>
        <v>116.25</v>
      </c>
      <c r="AC367" s="58">
        <v>6</v>
      </c>
      <c r="AD367" s="103">
        <v>410</v>
      </c>
      <c r="AE367" s="59">
        <f t="shared" si="72"/>
        <v>102.5</v>
      </c>
      <c r="AF367" s="103">
        <v>5</v>
      </c>
      <c r="AG367" s="103">
        <v>255</v>
      </c>
      <c r="AH367" s="220">
        <f t="shared" si="73"/>
        <v>63.75</v>
      </c>
      <c r="AI367" s="103">
        <v>2</v>
      </c>
      <c r="AJ367" s="103">
        <v>160</v>
      </c>
      <c r="AK367" s="220">
        <f t="shared" si="74"/>
        <v>40</v>
      </c>
      <c r="AL367" s="103">
        <v>3</v>
      </c>
      <c r="AM367" s="103">
        <v>395</v>
      </c>
      <c r="AN367" s="220">
        <f t="shared" si="75"/>
        <v>98.75</v>
      </c>
      <c r="AO367" s="275">
        <v>0</v>
      </c>
      <c r="AP367" s="275">
        <v>0</v>
      </c>
      <c r="AQ367" s="220">
        <f t="shared" si="76"/>
        <v>0</v>
      </c>
      <c r="AR367" s="226">
        <v>0</v>
      </c>
      <c r="AS367" s="226">
        <v>0</v>
      </c>
      <c r="AT367" s="220">
        <f t="shared" si="77"/>
        <v>0</v>
      </c>
    </row>
    <row r="368" spans="2:46">
      <c r="B368" s="24" t="s">
        <v>1479</v>
      </c>
      <c r="C368" s="342" t="s">
        <v>1521</v>
      </c>
      <c r="D368" s="462" t="s">
        <v>3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03"/>
      <c r="X368" s="103"/>
      <c r="Y368" s="59">
        <f t="shared" si="70"/>
        <v>0</v>
      </c>
      <c r="Z368" s="103">
        <v>4</v>
      </c>
      <c r="AA368" s="103">
        <v>750</v>
      </c>
      <c r="AB368" s="59">
        <f t="shared" si="71"/>
        <v>187.5</v>
      </c>
      <c r="AC368" s="58">
        <v>12</v>
      </c>
      <c r="AD368" s="103">
        <v>1740</v>
      </c>
      <c r="AE368" s="59">
        <f t="shared" si="72"/>
        <v>435</v>
      </c>
      <c r="AF368" s="103">
        <v>22</v>
      </c>
      <c r="AG368" s="103">
        <v>3080</v>
      </c>
      <c r="AH368" s="220">
        <f t="shared" si="73"/>
        <v>770</v>
      </c>
      <c r="AI368" s="103">
        <v>35</v>
      </c>
      <c r="AJ368" s="103">
        <v>5095</v>
      </c>
      <c r="AK368" s="220">
        <f t="shared" si="74"/>
        <v>1273.75</v>
      </c>
      <c r="AL368" s="103">
        <v>27</v>
      </c>
      <c r="AM368" s="103">
        <v>2965</v>
      </c>
      <c r="AN368" s="220">
        <f t="shared" si="75"/>
        <v>741.25</v>
      </c>
      <c r="AO368" s="275">
        <v>38</v>
      </c>
      <c r="AP368" s="275">
        <v>3850</v>
      </c>
      <c r="AQ368" s="220">
        <f t="shared" si="76"/>
        <v>962.5</v>
      </c>
      <c r="AR368" s="226">
        <v>59</v>
      </c>
      <c r="AS368" s="226">
        <v>5330</v>
      </c>
      <c r="AT368" s="220">
        <f t="shared" si="77"/>
        <v>1332.5</v>
      </c>
    </row>
    <row r="369" spans="2:46">
      <c r="B369" s="24" t="s">
        <v>1480</v>
      </c>
      <c r="C369" s="342" t="s">
        <v>3180</v>
      </c>
      <c r="D369" s="462" t="s">
        <v>5</v>
      </c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03"/>
      <c r="X369" s="103"/>
      <c r="Y369" s="59">
        <f t="shared" si="70"/>
        <v>0</v>
      </c>
      <c r="Z369" s="103">
        <v>19</v>
      </c>
      <c r="AA369" s="103">
        <v>1765</v>
      </c>
      <c r="AB369" s="59">
        <f t="shared" si="71"/>
        <v>441.25</v>
      </c>
      <c r="AC369" s="58">
        <v>5</v>
      </c>
      <c r="AD369" s="103">
        <v>575</v>
      </c>
      <c r="AE369" s="59">
        <f t="shared" si="72"/>
        <v>143.75</v>
      </c>
      <c r="AF369" s="103">
        <v>0</v>
      </c>
      <c r="AG369" s="103">
        <v>0</v>
      </c>
      <c r="AH369" s="220">
        <f t="shared" si="73"/>
        <v>0</v>
      </c>
      <c r="AI369" s="103">
        <v>0</v>
      </c>
      <c r="AJ369" s="103">
        <v>0</v>
      </c>
      <c r="AK369" s="220">
        <f t="shared" si="74"/>
        <v>0</v>
      </c>
      <c r="AL369" s="103">
        <v>0</v>
      </c>
      <c r="AM369" s="103">
        <v>0</v>
      </c>
      <c r="AN369" s="220">
        <f t="shared" si="75"/>
        <v>0</v>
      </c>
      <c r="AO369" s="275">
        <v>0</v>
      </c>
      <c r="AP369" s="275">
        <v>0</v>
      </c>
      <c r="AQ369" s="220">
        <f t="shared" si="76"/>
        <v>0</v>
      </c>
      <c r="AR369" s="226">
        <v>0</v>
      </c>
      <c r="AS369" s="226">
        <v>0</v>
      </c>
      <c r="AT369" s="220">
        <f t="shared" si="77"/>
        <v>0</v>
      </c>
    </row>
    <row r="370" spans="2:46">
      <c r="B370" s="24" t="s">
        <v>1481</v>
      </c>
      <c r="C370" s="342" t="s">
        <v>1523</v>
      </c>
      <c r="D370" s="462" t="s">
        <v>5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03"/>
      <c r="X370" s="103"/>
      <c r="Y370" s="59">
        <f t="shared" si="70"/>
        <v>0</v>
      </c>
      <c r="Z370" s="103">
        <v>12</v>
      </c>
      <c r="AA370" s="103">
        <v>1205</v>
      </c>
      <c r="AB370" s="59">
        <f t="shared" si="71"/>
        <v>301.25</v>
      </c>
      <c r="AC370" s="58">
        <v>16</v>
      </c>
      <c r="AD370" s="103">
        <v>1915</v>
      </c>
      <c r="AE370" s="59">
        <f t="shared" si="72"/>
        <v>478.75</v>
      </c>
      <c r="AF370" s="103">
        <v>19</v>
      </c>
      <c r="AG370" s="103">
        <v>2235</v>
      </c>
      <c r="AH370" s="220">
        <f t="shared" si="73"/>
        <v>558.75</v>
      </c>
      <c r="AI370" s="103">
        <v>11</v>
      </c>
      <c r="AJ370" s="103">
        <v>1195</v>
      </c>
      <c r="AK370" s="220">
        <f t="shared" si="74"/>
        <v>298.75</v>
      </c>
      <c r="AL370" s="103">
        <v>7</v>
      </c>
      <c r="AM370" s="103">
        <v>715</v>
      </c>
      <c r="AN370" s="220">
        <f t="shared" si="75"/>
        <v>178.75</v>
      </c>
      <c r="AO370" s="275">
        <v>25</v>
      </c>
      <c r="AP370" s="275">
        <v>2975</v>
      </c>
      <c r="AQ370" s="220">
        <f t="shared" si="76"/>
        <v>743.75</v>
      </c>
      <c r="AR370" s="226">
        <v>23</v>
      </c>
      <c r="AS370" s="226">
        <v>2385</v>
      </c>
      <c r="AT370" s="220">
        <f t="shared" si="77"/>
        <v>596.25</v>
      </c>
    </row>
    <row r="371" spans="2:46">
      <c r="B371" s="24" t="s">
        <v>1482</v>
      </c>
      <c r="C371" s="342" t="s">
        <v>1524</v>
      </c>
      <c r="D371" s="462" t="s">
        <v>5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03"/>
      <c r="X371" s="103"/>
      <c r="Y371" s="59">
        <f t="shared" si="70"/>
        <v>0</v>
      </c>
      <c r="Z371" s="103">
        <v>3</v>
      </c>
      <c r="AA371" s="103">
        <v>375</v>
      </c>
      <c r="AB371" s="59">
        <f t="shared" si="71"/>
        <v>93.75</v>
      </c>
      <c r="AC371" s="58">
        <v>24</v>
      </c>
      <c r="AD371" s="103">
        <v>1670</v>
      </c>
      <c r="AE371" s="59">
        <f t="shared" si="72"/>
        <v>417.5</v>
      </c>
      <c r="AF371" s="103">
        <v>19</v>
      </c>
      <c r="AG371" s="103">
        <v>1925</v>
      </c>
      <c r="AH371" s="220">
        <f t="shared" si="73"/>
        <v>481.25</v>
      </c>
      <c r="AI371" s="103">
        <v>6</v>
      </c>
      <c r="AJ371" s="103">
        <v>385</v>
      </c>
      <c r="AK371" s="220">
        <f t="shared" si="74"/>
        <v>96.25</v>
      </c>
      <c r="AL371" s="103">
        <v>6</v>
      </c>
      <c r="AM371" s="103">
        <v>650</v>
      </c>
      <c r="AN371" s="220">
        <f t="shared" si="75"/>
        <v>162.5</v>
      </c>
      <c r="AO371" s="275">
        <v>4</v>
      </c>
      <c r="AP371" s="275">
        <v>420</v>
      </c>
      <c r="AQ371" s="220">
        <f t="shared" si="76"/>
        <v>105</v>
      </c>
      <c r="AR371" s="226">
        <v>5</v>
      </c>
      <c r="AS371" s="226">
        <v>755</v>
      </c>
      <c r="AT371" s="220">
        <f t="shared" si="77"/>
        <v>188.75</v>
      </c>
    </row>
    <row r="372" spans="2:46">
      <c r="B372" s="24" t="s">
        <v>1483</v>
      </c>
      <c r="C372" s="342" t="s">
        <v>1525</v>
      </c>
      <c r="D372" s="462" t="s">
        <v>5</v>
      </c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03"/>
      <c r="X372" s="103"/>
      <c r="Y372" s="59">
        <f t="shared" si="70"/>
        <v>0</v>
      </c>
      <c r="Z372" s="103">
        <v>15</v>
      </c>
      <c r="AA372" s="103">
        <v>1810</v>
      </c>
      <c r="AB372" s="59">
        <f t="shared" si="71"/>
        <v>452.5</v>
      </c>
      <c r="AC372" s="58">
        <v>40</v>
      </c>
      <c r="AD372" s="103">
        <v>4375</v>
      </c>
      <c r="AE372" s="59">
        <f t="shared" si="72"/>
        <v>1093.75</v>
      </c>
      <c r="AF372" s="103">
        <v>76</v>
      </c>
      <c r="AG372" s="103">
        <v>7855</v>
      </c>
      <c r="AH372" s="220">
        <f t="shared" si="73"/>
        <v>1963.75</v>
      </c>
      <c r="AI372" s="103">
        <v>83</v>
      </c>
      <c r="AJ372" s="103">
        <v>8795</v>
      </c>
      <c r="AK372" s="220">
        <f t="shared" si="74"/>
        <v>2198.75</v>
      </c>
      <c r="AL372" s="103">
        <v>94</v>
      </c>
      <c r="AM372" s="103">
        <v>9865</v>
      </c>
      <c r="AN372" s="220">
        <f t="shared" si="75"/>
        <v>2466.25</v>
      </c>
      <c r="AO372" s="275">
        <v>130</v>
      </c>
      <c r="AP372" s="275">
        <v>13480</v>
      </c>
      <c r="AQ372" s="220">
        <f t="shared" si="76"/>
        <v>3370</v>
      </c>
      <c r="AR372" s="226">
        <v>126</v>
      </c>
      <c r="AS372" s="226">
        <v>12750</v>
      </c>
      <c r="AT372" s="220">
        <f t="shared" si="77"/>
        <v>3187.5</v>
      </c>
    </row>
    <row r="373" spans="2:46">
      <c r="B373" s="24" t="s">
        <v>1484</v>
      </c>
      <c r="C373" s="342" t="s">
        <v>1526</v>
      </c>
      <c r="D373" s="462" t="s">
        <v>19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03"/>
      <c r="X373" s="103"/>
      <c r="Y373" s="59">
        <f t="shared" si="70"/>
        <v>0</v>
      </c>
      <c r="Z373" s="103">
        <v>36</v>
      </c>
      <c r="AA373" s="103">
        <v>4590</v>
      </c>
      <c r="AB373" s="59">
        <f t="shared" si="71"/>
        <v>1147.5</v>
      </c>
      <c r="AC373" s="58">
        <v>53</v>
      </c>
      <c r="AD373" s="103">
        <v>4945</v>
      </c>
      <c r="AE373" s="59">
        <f t="shared" si="72"/>
        <v>1236.25</v>
      </c>
      <c r="AF373" s="103">
        <v>58</v>
      </c>
      <c r="AG373" s="103">
        <v>6180</v>
      </c>
      <c r="AH373" s="220">
        <f t="shared" si="73"/>
        <v>1545</v>
      </c>
      <c r="AI373" s="103">
        <v>41</v>
      </c>
      <c r="AJ373" s="103">
        <v>3825</v>
      </c>
      <c r="AK373" s="220">
        <f t="shared" si="74"/>
        <v>956.25</v>
      </c>
      <c r="AL373" s="103">
        <v>67</v>
      </c>
      <c r="AM373" s="103">
        <v>5985</v>
      </c>
      <c r="AN373" s="220">
        <f t="shared" si="75"/>
        <v>1496.25</v>
      </c>
      <c r="AO373" s="275">
        <v>102</v>
      </c>
      <c r="AP373" s="275">
        <v>10165</v>
      </c>
      <c r="AQ373" s="220">
        <f t="shared" si="76"/>
        <v>2541.25</v>
      </c>
      <c r="AR373" s="226">
        <v>74</v>
      </c>
      <c r="AS373" s="226">
        <v>6825</v>
      </c>
      <c r="AT373" s="220">
        <f t="shared" si="77"/>
        <v>1706.25</v>
      </c>
    </row>
    <row r="374" spans="2:46">
      <c r="B374" s="24" t="s">
        <v>1685</v>
      </c>
      <c r="C374" s="342" t="s">
        <v>1691</v>
      </c>
      <c r="D374" s="462" t="s">
        <v>341</v>
      </c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03"/>
      <c r="X374" s="103"/>
      <c r="Y374" s="59"/>
      <c r="Z374" s="103">
        <v>2</v>
      </c>
      <c r="AA374" s="103">
        <v>105</v>
      </c>
      <c r="AB374" s="59">
        <f t="shared" si="71"/>
        <v>26.25</v>
      </c>
      <c r="AC374" s="58">
        <v>6</v>
      </c>
      <c r="AD374" s="103">
        <v>500</v>
      </c>
      <c r="AE374" s="59">
        <f t="shared" si="72"/>
        <v>125</v>
      </c>
      <c r="AF374" s="103">
        <v>11</v>
      </c>
      <c r="AG374" s="103">
        <v>695</v>
      </c>
      <c r="AH374" s="220">
        <f t="shared" si="73"/>
        <v>173.75</v>
      </c>
      <c r="AI374" s="103">
        <v>13</v>
      </c>
      <c r="AJ374" s="103">
        <v>1130</v>
      </c>
      <c r="AK374" s="220">
        <f t="shared" si="74"/>
        <v>282.5</v>
      </c>
      <c r="AL374" s="103">
        <v>5</v>
      </c>
      <c r="AM374" s="103">
        <v>410</v>
      </c>
      <c r="AN374" s="220">
        <f t="shared" si="75"/>
        <v>102.5</v>
      </c>
      <c r="AO374" s="275">
        <v>68</v>
      </c>
      <c r="AP374" s="275">
        <v>6005</v>
      </c>
      <c r="AQ374" s="220">
        <f t="shared" si="76"/>
        <v>1501.25</v>
      </c>
      <c r="AR374" s="226">
        <v>80</v>
      </c>
      <c r="AS374" s="226">
        <v>7780</v>
      </c>
      <c r="AT374" s="220">
        <f t="shared" si="77"/>
        <v>1945</v>
      </c>
    </row>
    <row r="375" spans="2:46">
      <c r="B375" s="24" t="s">
        <v>1686</v>
      </c>
      <c r="C375" s="342" t="s">
        <v>1692</v>
      </c>
      <c r="D375" s="462" t="s">
        <v>36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03"/>
      <c r="X375" s="103"/>
      <c r="Y375" s="59"/>
      <c r="Z375" s="103">
        <v>19</v>
      </c>
      <c r="AA375" s="103">
        <v>1845</v>
      </c>
      <c r="AB375" s="59">
        <f t="shared" si="71"/>
        <v>461.25</v>
      </c>
      <c r="AC375" s="58">
        <v>8</v>
      </c>
      <c r="AD375" s="103">
        <v>760</v>
      </c>
      <c r="AE375" s="59">
        <f t="shared" si="72"/>
        <v>190</v>
      </c>
      <c r="AF375" s="103">
        <v>16</v>
      </c>
      <c r="AG375" s="103">
        <v>2020</v>
      </c>
      <c r="AH375" s="220">
        <f t="shared" si="73"/>
        <v>505</v>
      </c>
      <c r="AI375" s="103">
        <v>20</v>
      </c>
      <c r="AJ375" s="103">
        <v>1255</v>
      </c>
      <c r="AK375" s="220">
        <f t="shared" si="74"/>
        <v>313.75</v>
      </c>
      <c r="AL375" s="103">
        <v>16</v>
      </c>
      <c r="AM375" s="103">
        <v>1485</v>
      </c>
      <c r="AN375" s="220">
        <f t="shared" si="75"/>
        <v>371.25</v>
      </c>
      <c r="AO375" s="275">
        <v>22</v>
      </c>
      <c r="AP375" s="275">
        <v>1920</v>
      </c>
      <c r="AQ375" s="220">
        <f t="shared" si="76"/>
        <v>480</v>
      </c>
      <c r="AR375" s="226">
        <v>29</v>
      </c>
      <c r="AS375" s="226">
        <v>2220</v>
      </c>
      <c r="AT375" s="220">
        <f t="shared" si="77"/>
        <v>555</v>
      </c>
    </row>
    <row r="376" spans="2:46">
      <c r="B376" s="24" t="s">
        <v>1687</v>
      </c>
      <c r="C376" s="342" t="s">
        <v>1693</v>
      </c>
      <c r="D376" s="462" t="s">
        <v>5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03"/>
      <c r="X376" s="103"/>
      <c r="Y376" s="59"/>
      <c r="Z376" s="103">
        <v>36</v>
      </c>
      <c r="AA376" s="103">
        <v>3700</v>
      </c>
      <c r="AB376" s="59">
        <f t="shared" si="71"/>
        <v>925</v>
      </c>
      <c r="AC376" s="58">
        <v>47</v>
      </c>
      <c r="AD376" s="103">
        <v>4720</v>
      </c>
      <c r="AE376" s="59">
        <f t="shared" si="72"/>
        <v>1180</v>
      </c>
      <c r="AF376" s="103">
        <v>78</v>
      </c>
      <c r="AG376" s="103">
        <v>6420</v>
      </c>
      <c r="AH376" s="220">
        <f t="shared" si="73"/>
        <v>1605</v>
      </c>
      <c r="AI376" s="103">
        <v>149</v>
      </c>
      <c r="AJ376" s="103">
        <v>12900</v>
      </c>
      <c r="AK376" s="220">
        <f t="shared" si="74"/>
        <v>3225</v>
      </c>
      <c r="AL376" s="103">
        <v>143</v>
      </c>
      <c r="AM376" s="103">
        <v>11670</v>
      </c>
      <c r="AN376" s="220">
        <f t="shared" si="75"/>
        <v>2917.5</v>
      </c>
      <c r="AO376" s="275">
        <v>151</v>
      </c>
      <c r="AP376" s="275">
        <v>12795</v>
      </c>
      <c r="AQ376" s="220">
        <f t="shared" si="76"/>
        <v>3198.75</v>
      </c>
      <c r="AR376" s="226">
        <v>152</v>
      </c>
      <c r="AS376" s="226">
        <v>13285</v>
      </c>
      <c r="AT376" s="220">
        <f t="shared" si="77"/>
        <v>3321.25</v>
      </c>
    </row>
    <row r="377" spans="2:46">
      <c r="B377" s="24" t="s">
        <v>1688</v>
      </c>
      <c r="C377" s="342" t="s">
        <v>1694</v>
      </c>
      <c r="D377" s="462" t="s">
        <v>284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03"/>
      <c r="X377" s="103"/>
      <c r="Y377" s="59"/>
      <c r="Z377" s="103">
        <v>6</v>
      </c>
      <c r="AA377" s="103">
        <v>970</v>
      </c>
      <c r="AB377" s="59">
        <f t="shared" si="71"/>
        <v>242.5</v>
      </c>
      <c r="AC377" s="58">
        <v>32</v>
      </c>
      <c r="AD377" s="103">
        <v>2670</v>
      </c>
      <c r="AE377" s="59">
        <f t="shared" si="72"/>
        <v>667.5</v>
      </c>
      <c r="AF377" s="103">
        <v>25</v>
      </c>
      <c r="AG377" s="103">
        <v>2040</v>
      </c>
      <c r="AH377" s="220">
        <f t="shared" si="73"/>
        <v>510</v>
      </c>
      <c r="AI377" s="103">
        <v>31</v>
      </c>
      <c r="AJ377" s="103">
        <v>3625</v>
      </c>
      <c r="AK377" s="220">
        <f t="shared" si="74"/>
        <v>906.25</v>
      </c>
      <c r="AL377" s="103">
        <v>24</v>
      </c>
      <c r="AM377" s="103">
        <v>2270</v>
      </c>
      <c r="AN377" s="220">
        <f t="shared" si="75"/>
        <v>567.5</v>
      </c>
      <c r="AO377" s="275">
        <v>19</v>
      </c>
      <c r="AP377" s="275">
        <v>2805</v>
      </c>
      <c r="AQ377" s="220">
        <f t="shared" si="76"/>
        <v>701.25</v>
      </c>
      <c r="AR377" s="226">
        <v>14</v>
      </c>
      <c r="AS377" s="226">
        <v>975</v>
      </c>
      <c r="AT377" s="220">
        <f t="shared" si="77"/>
        <v>243.75</v>
      </c>
    </row>
    <row r="378" spans="2:46">
      <c r="B378" s="24" t="s">
        <v>1689</v>
      </c>
      <c r="C378" s="342" t="s">
        <v>1695</v>
      </c>
      <c r="D378" s="462" t="s">
        <v>501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03"/>
      <c r="X378" s="103"/>
      <c r="Y378" s="59"/>
      <c r="Z378" s="103">
        <v>19</v>
      </c>
      <c r="AA378" s="103">
        <v>1620</v>
      </c>
      <c r="AB378" s="59">
        <f t="shared" si="71"/>
        <v>405</v>
      </c>
      <c r="AC378" s="58">
        <v>54</v>
      </c>
      <c r="AD378" s="103">
        <v>3710</v>
      </c>
      <c r="AE378" s="59">
        <f t="shared" si="72"/>
        <v>927.5</v>
      </c>
      <c r="AF378" s="103">
        <v>57</v>
      </c>
      <c r="AG378" s="103">
        <v>4355</v>
      </c>
      <c r="AH378" s="220">
        <f t="shared" si="73"/>
        <v>1088.75</v>
      </c>
      <c r="AI378" s="103">
        <v>67</v>
      </c>
      <c r="AJ378" s="103">
        <v>6205</v>
      </c>
      <c r="AK378" s="220">
        <f t="shared" si="74"/>
        <v>1551.25</v>
      </c>
      <c r="AL378" s="103">
        <v>51</v>
      </c>
      <c r="AM378" s="103">
        <v>4070</v>
      </c>
      <c r="AN378" s="220">
        <f t="shared" si="75"/>
        <v>1017.5</v>
      </c>
      <c r="AO378" s="275">
        <v>55</v>
      </c>
      <c r="AP378" s="275">
        <v>5500</v>
      </c>
      <c r="AQ378" s="220">
        <f t="shared" si="76"/>
        <v>1375</v>
      </c>
      <c r="AR378" s="226">
        <v>52</v>
      </c>
      <c r="AS378" s="226">
        <v>5140</v>
      </c>
      <c r="AT378" s="220">
        <f t="shared" si="77"/>
        <v>1285</v>
      </c>
    </row>
    <row r="379" spans="2:46">
      <c r="B379" s="24" t="s">
        <v>1690</v>
      </c>
      <c r="C379" s="342" t="s">
        <v>1696</v>
      </c>
      <c r="D379" s="462" t="s">
        <v>5</v>
      </c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03"/>
      <c r="X379" s="103"/>
      <c r="Y379" s="59"/>
      <c r="Z379" s="103">
        <v>14</v>
      </c>
      <c r="AA379" s="103">
        <v>1180</v>
      </c>
      <c r="AB379" s="59">
        <f>AA379*25%</f>
        <v>295</v>
      </c>
      <c r="AC379" s="58">
        <v>14</v>
      </c>
      <c r="AD379" s="103">
        <v>1360</v>
      </c>
      <c r="AE379" s="59">
        <f t="shared" si="72"/>
        <v>340</v>
      </c>
      <c r="AF379" s="103">
        <v>10</v>
      </c>
      <c r="AG379" s="103">
        <v>995</v>
      </c>
      <c r="AH379" s="220">
        <f t="shared" si="73"/>
        <v>248.75</v>
      </c>
      <c r="AI379" s="103">
        <v>8</v>
      </c>
      <c r="AJ379" s="103">
        <v>915</v>
      </c>
      <c r="AK379" s="220">
        <f t="shared" si="74"/>
        <v>228.75</v>
      </c>
      <c r="AL379" s="103">
        <v>12</v>
      </c>
      <c r="AM379" s="103">
        <v>1150</v>
      </c>
      <c r="AN379" s="220">
        <f t="shared" si="75"/>
        <v>287.5</v>
      </c>
      <c r="AO379" s="275">
        <v>0</v>
      </c>
      <c r="AP379" s="275">
        <v>0</v>
      </c>
      <c r="AQ379" s="220">
        <f t="shared" si="76"/>
        <v>0</v>
      </c>
      <c r="AR379" s="226">
        <v>0</v>
      </c>
      <c r="AS379" s="226">
        <v>0</v>
      </c>
      <c r="AT379" s="220">
        <f t="shared" si="77"/>
        <v>0</v>
      </c>
    </row>
    <row r="380" spans="2:46">
      <c r="B380" s="24" t="s">
        <v>1763</v>
      </c>
      <c r="C380" s="342" t="s">
        <v>1847</v>
      </c>
      <c r="D380" s="462" t="s">
        <v>23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03"/>
      <c r="X380" s="103"/>
      <c r="Y380" s="59"/>
      <c r="Z380" s="103"/>
      <c r="AA380" s="103"/>
      <c r="AB380" s="59"/>
      <c r="AC380" s="58">
        <v>11</v>
      </c>
      <c r="AD380" s="103">
        <v>850</v>
      </c>
      <c r="AE380" s="59">
        <f t="shared" si="72"/>
        <v>212.5</v>
      </c>
      <c r="AF380" s="103">
        <v>12</v>
      </c>
      <c r="AG380" s="103">
        <v>970</v>
      </c>
      <c r="AH380" s="220">
        <f t="shared" si="73"/>
        <v>242.5</v>
      </c>
      <c r="AI380" s="103">
        <v>10</v>
      </c>
      <c r="AJ380" s="103">
        <v>970</v>
      </c>
      <c r="AK380" s="220">
        <f t="shared" si="74"/>
        <v>242.5</v>
      </c>
      <c r="AL380" s="103">
        <v>16</v>
      </c>
      <c r="AM380" s="103">
        <v>995</v>
      </c>
      <c r="AN380" s="220">
        <f t="shared" si="75"/>
        <v>248.75</v>
      </c>
      <c r="AO380" s="275">
        <v>12</v>
      </c>
      <c r="AP380" s="275">
        <v>765</v>
      </c>
      <c r="AQ380" s="220">
        <f t="shared" si="76"/>
        <v>191.25</v>
      </c>
      <c r="AR380" s="226">
        <v>6</v>
      </c>
      <c r="AS380" s="226">
        <v>690</v>
      </c>
      <c r="AT380" s="220">
        <f t="shared" si="77"/>
        <v>172.5</v>
      </c>
    </row>
    <row r="381" spans="2:46">
      <c r="B381" s="24" t="s">
        <v>1764</v>
      </c>
      <c r="C381" s="342" t="s">
        <v>1848</v>
      </c>
      <c r="D381" s="462" t="s">
        <v>12</v>
      </c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03"/>
      <c r="X381" s="103"/>
      <c r="Y381" s="59"/>
      <c r="Z381" s="103"/>
      <c r="AA381" s="103"/>
      <c r="AB381" s="59"/>
      <c r="AC381" s="58">
        <v>7</v>
      </c>
      <c r="AD381" s="103">
        <v>700</v>
      </c>
      <c r="AE381" s="59">
        <f t="shared" si="72"/>
        <v>175</v>
      </c>
      <c r="AF381" s="103">
        <v>73</v>
      </c>
      <c r="AG381" s="103">
        <v>6760</v>
      </c>
      <c r="AH381" s="220">
        <f t="shared" si="73"/>
        <v>1690</v>
      </c>
      <c r="AI381" s="103">
        <v>107</v>
      </c>
      <c r="AJ381" s="103">
        <v>10550</v>
      </c>
      <c r="AK381" s="220">
        <f t="shared" si="74"/>
        <v>2637.5</v>
      </c>
      <c r="AL381" s="103">
        <v>63</v>
      </c>
      <c r="AM381" s="103">
        <v>6825</v>
      </c>
      <c r="AN381" s="220">
        <f t="shared" si="75"/>
        <v>1706.25</v>
      </c>
      <c r="AO381" s="275">
        <v>138</v>
      </c>
      <c r="AP381" s="275">
        <v>12950</v>
      </c>
      <c r="AQ381" s="220">
        <f t="shared" si="76"/>
        <v>3237.5</v>
      </c>
      <c r="AR381" s="226">
        <v>171</v>
      </c>
      <c r="AS381" s="226">
        <v>15015</v>
      </c>
      <c r="AT381" s="220">
        <f t="shared" si="77"/>
        <v>3753.75</v>
      </c>
    </row>
    <row r="382" spans="2:46">
      <c r="B382" s="24" t="s">
        <v>1765</v>
      </c>
      <c r="C382" s="342" t="s">
        <v>1849</v>
      </c>
      <c r="D382" s="462" t="s">
        <v>3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03"/>
      <c r="X382" s="103"/>
      <c r="Y382" s="59"/>
      <c r="Z382" s="103"/>
      <c r="AA382" s="103"/>
      <c r="AB382" s="59"/>
      <c r="AC382" s="58">
        <v>6</v>
      </c>
      <c r="AD382" s="103">
        <v>465</v>
      </c>
      <c r="AE382" s="59">
        <f t="shared" si="72"/>
        <v>116.25</v>
      </c>
      <c r="AF382" s="103">
        <v>24</v>
      </c>
      <c r="AG382" s="103">
        <v>2725</v>
      </c>
      <c r="AH382" s="220">
        <f t="shared" si="73"/>
        <v>681.25</v>
      </c>
      <c r="AI382" s="103">
        <v>31</v>
      </c>
      <c r="AJ382" s="103">
        <v>3785</v>
      </c>
      <c r="AK382" s="220">
        <f t="shared" si="74"/>
        <v>946.25</v>
      </c>
      <c r="AL382" s="103">
        <v>34</v>
      </c>
      <c r="AM382" s="103">
        <v>3945</v>
      </c>
      <c r="AN382" s="220">
        <f t="shared" si="75"/>
        <v>986.25</v>
      </c>
      <c r="AO382" s="275">
        <v>57</v>
      </c>
      <c r="AP382" s="275">
        <v>6385</v>
      </c>
      <c r="AQ382" s="220">
        <f t="shared" si="76"/>
        <v>1596.25</v>
      </c>
      <c r="AR382" s="226">
        <v>70</v>
      </c>
      <c r="AS382" s="226">
        <v>7845</v>
      </c>
      <c r="AT382" s="220">
        <f t="shared" si="77"/>
        <v>1961.25</v>
      </c>
    </row>
    <row r="383" spans="2:46">
      <c r="B383" s="24" t="s">
        <v>1766</v>
      </c>
      <c r="C383" s="342" t="s">
        <v>3208</v>
      </c>
      <c r="D383" s="462" t="s">
        <v>341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03"/>
      <c r="X383" s="103"/>
      <c r="Y383" s="59"/>
      <c r="Z383" s="103"/>
      <c r="AA383" s="103"/>
      <c r="AB383" s="59"/>
      <c r="AC383" s="58">
        <v>11</v>
      </c>
      <c r="AD383" s="103">
        <v>805</v>
      </c>
      <c r="AE383" s="59">
        <f t="shared" si="72"/>
        <v>201.25</v>
      </c>
      <c r="AF383" s="103">
        <v>47</v>
      </c>
      <c r="AG383" s="103">
        <v>5200</v>
      </c>
      <c r="AH383" s="220">
        <f t="shared" si="73"/>
        <v>1300</v>
      </c>
      <c r="AI383" s="103">
        <v>69</v>
      </c>
      <c r="AJ383" s="103">
        <v>6735</v>
      </c>
      <c r="AK383" s="220">
        <f t="shared" si="74"/>
        <v>1683.75</v>
      </c>
      <c r="AL383" s="103">
        <v>79</v>
      </c>
      <c r="AM383" s="103">
        <v>8950</v>
      </c>
      <c r="AN383" s="220">
        <f t="shared" si="75"/>
        <v>2237.5</v>
      </c>
      <c r="AO383" s="275">
        <v>90</v>
      </c>
      <c r="AP383" s="275">
        <v>7985</v>
      </c>
      <c r="AQ383" s="220">
        <f t="shared" si="76"/>
        <v>1996.25</v>
      </c>
      <c r="AR383" s="226">
        <v>109</v>
      </c>
      <c r="AS383" s="226">
        <v>11680</v>
      </c>
      <c r="AT383" s="220">
        <f t="shared" si="77"/>
        <v>2920</v>
      </c>
    </row>
    <row r="384" spans="2:46">
      <c r="B384" s="24" t="s">
        <v>1767</v>
      </c>
      <c r="C384" s="342" t="s">
        <v>1851</v>
      </c>
      <c r="D384" s="462" t="s">
        <v>25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03"/>
      <c r="X384" s="103"/>
      <c r="Y384" s="59"/>
      <c r="Z384" s="103"/>
      <c r="AA384" s="103"/>
      <c r="AB384" s="59"/>
      <c r="AC384" s="58">
        <v>0</v>
      </c>
      <c r="AD384" s="103">
        <v>0</v>
      </c>
      <c r="AE384" s="59">
        <f t="shared" si="72"/>
        <v>0</v>
      </c>
      <c r="AF384" s="103">
        <v>0</v>
      </c>
      <c r="AG384" s="103">
        <v>0</v>
      </c>
      <c r="AH384" s="220">
        <f t="shared" si="73"/>
        <v>0</v>
      </c>
      <c r="AI384" s="103">
        <v>0</v>
      </c>
      <c r="AJ384" s="103"/>
      <c r="AK384" s="220">
        <f t="shared" si="74"/>
        <v>0</v>
      </c>
      <c r="AL384" s="103">
        <v>0</v>
      </c>
      <c r="AM384" s="103">
        <v>0</v>
      </c>
      <c r="AN384" s="220">
        <f t="shared" si="75"/>
        <v>0</v>
      </c>
      <c r="AO384" s="275">
        <v>0</v>
      </c>
      <c r="AP384" s="275">
        <v>0</v>
      </c>
      <c r="AQ384" s="220">
        <f t="shared" si="76"/>
        <v>0</v>
      </c>
      <c r="AR384" s="226">
        <v>0</v>
      </c>
      <c r="AS384" s="226">
        <v>0</v>
      </c>
      <c r="AT384" s="220">
        <f t="shared" si="77"/>
        <v>0</v>
      </c>
    </row>
    <row r="385" spans="2:46">
      <c r="B385" s="24" t="s">
        <v>1768</v>
      </c>
      <c r="C385" s="342" t="s">
        <v>1852</v>
      </c>
      <c r="D385" s="462" t="s">
        <v>5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03"/>
      <c r="X385" s="103"/>
      <c r="Y385" s="59"/>
      <c r="Z385" s="103"/>
      <c r="AA385" s="103"/>
      <c r="AB385" s="59"/>
      <c r="AC385" s="58">
        <v>3</v>
      </c>
      <c r="AD385" s="103">
        <v>450</v>
      </c>
      <c r="AE385" s="59">
        <f t="shared" si="72"/>
        <v>112.5</v>
      </c>
      <c r="AF385" s="103">
        <v>87</v>
      </c>
      <c r="AG385" s="103">
        <v>8650</v>
      </c>
      <c r="AH385" s="220">
        <f t="shared" si="73"/>
        <v>2162.5</v>
      </c>
      <c r="AI385" s="103">
        <v>132</v>
      </c>
      <c r="AJ385" s="103">
        <v>12555</v>
      </c>
      <c r="AK385" s="220">
        <f t="shared" si="74"/>
        <v>3138.75</v>
      </c>
      <c r="AL385" s="103">
        <v>141</v>
      </c>
      <c r="AM385" s="103">
        <v>12815</v>
      </c>
      <c r="AN385" s="220">
        <f t="shared" si="75"/>
        <v>3203.75</v>
      </c>
      <c r="AO385" s="275">
        <v>193</v>
      </c>
      <c r="AP385" s="275">
        <v>18475</v>
      </c>
      <c r="AQ385" s="220">
        <f t="shared" si="76"/>
        <v>4618.75</v>
      </c>
      <c r="AR385" s="226">
        <v>201</v>
      </c>
      <c r="AS385" s="226">
        <v>19430</v>
      </c>
      <c r="AT385" s="220">
        <f t="shared" si="77"/>
        <v>4857.5</v>
      </c>
    </row>
    <row r="386" spans="2:46">
      <c r="B386" s="24" t="s">
        <v>1769</v>
      </c>
      <c r="C386" s="342" t="s">
        <v>1853</v>
      </c>
      <c r="D386" s="462" t="s">
        <v>222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03"/>
      <c r="X386" s="103"/>
      <c r="Y386" s="59"/>
      <c r="Z386" s="103"/>
      <c r="AA386" s="103"/>
      <c r="AB386" s="59"/>
      <c r="AC386" s="58">
        <v>0</v>
      </c>
      <c r="AD386" s="103">
        <v>0</v>
      </c>
      <c r="AE386" s="59">
        <f t="shared" si="72"/>
        <v>0</v>
      </c>
      <c r="AF386" s="103">
        <v>8</v>
      </c>
      <c r="AG386" s="103">
        <v>755</v>
      </c>
      <c r="AH386" s="220">
        <f t="shared" si="73"/>
        <v>188.75</v>
      </c>
      <c r="AI386" s="103">
        <v>7</v>
      </c>
      <c r="AJ386" s="103">
        <v>665</v>
      </c>
      <c r="AK386" s="220">
        <f t="shared" si="74"/>
        <v>166.25</v>
      </c>
      <c r="AL386" s="103">
        <v>2</v>
      </c>
      <c r="AM386" s="103">
        <v>200</v>
      </c>
      <c r="AN386" s="220">
        <f t="shared" si="75"/>
        <v>50</v>
      </c>
      <c r="AO386" s="275">
        <v>10</v>
      </c>
      <c r="AP386" s="275">
        <v>1700</v>
      </c>
      <c r="AQ386" s="220">
        <f t="shared" si="76"/>
        <v>425</v>
      </c>
      <c r="AR386" s="226">
        <v>4</v>
      </c>
      <c r="AS386" s="226">
        <v>310</v>
      </c>
      <c r="AT386" s="220">
        <f t="shared" si="77"/>
        <v>77.5</v>
      </c>
    </row>
    <row r="387" spans="2:46">
      <c r="B387" s="24" t="s">
        <v>1770</v>
      </c>
      <c r="C387" s="342" t="s">
        <v>1854</v>
      </c>
      <c r="D387" s="462" t="s">
        <v>207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03"/>
      <c r="X387" s="103"/>
      <c r="Y387" s="59"/>
      <c r="Z387" s="103"/>
      <c r="AA387" s="103"/>
      <c r="AB387" s="59"/>
      <c r="AC387" s="58">
        <v>2</v>
      </c>
      <c r="AD387" s="103">
        <v>160</v>
      </c>
      <c r="AE387" s="59">
        <f t="shared" si="72"/>
        <v>40</v>
      </c>
      <c r="AF387" s="103">
        <v>30</v>
      </c>
      <c r="AG387" s="103">
        <v>3475</v>
      </c>
      <c r="AH387" s="220">
        <f t="shared" si="73"/>
        <v>868.75</v>
      </c>
      <c r="AI387" s="103">
        <v>34</v>
      </c>
      <c r="AJ387" s="103">
        <v>3575</v>
      </c>
      <c r="AK387" s="220">
        <f t="shared" si="74"/>
        <v>893.75</v>
      </c>
      <c r="AL387" s="103">
        <v>26</v>
      </c>
      <c r="AM387" s="103">
        <v>2550</v>
      </c>
      <c r="AN387" s="220">
        <f t="shared" si="75"/>
        <v>637.5</v>
      </c>
      <c r="AO387" s="275">
        <v>44</v>
      </c>
      <c r="AP387" s="275">
        <v>4205</v>
      </c>
      <c r="AQ387" s="220">
        <f t="shared" si="76"/>
        <v>1051.25</v>
      </c>
      <c r="AR387" s="226">
        <v>37</v>
      </c>
      <c r="AS387" s="226">
        <v>3735</v>
      </c>
      <c r="AT387" s="220">
        <f t="shared" si="77"/>
        <v>933.75</v>
      </c>
    </row>
    <row r="388" spans="2:46">
      <c r="B388" s="24" t="s">
        <v>1771</v>
      </c>
      <c r="C388" s="342" t="s">
        <v>1855</v>
      </c>
      <c r="D388" s="462" t="s">
        <v>5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03"/>
      <c r="X388" s="103"/>
      <c r="Y388" s="59"/>
      <c r="Z388" s="103"/>
      <c r="AA388" s="103"/>
      <c r="AB388" s="59"/>
      <c r="AC388" s="58">
        <v>1</v>
      </c>
      <c r="AD388" s="103">
        <v>45</v>
      </c>
      <c r="AE388" s="59">
        <f t="shared" ref="AE388:AE451" si="78">AD388*25%</f>
        <v>11.25</v>
      </c>
      <c r="AF388" s="103">
        <v>21</v>
      </c>
      <c r="AG388" s="103">
        <v>1910</v>
      </c>
      <c r="AH388" s="220">
        <f t="shared" ref="AH388:AH451" si="79">AG388*25%</f>
        <v>477.5</v>
      </c>
      <c r="AI388" s="103">
        <v>29</v>
      </c>
      <c r="AJ388" s="103">
        <v>2375</v>
      </c>
      <c r="AK388" s="220">
        <f t="shared" ref="AK388:AK451" si="80">AJ388*25%</f>
        <v>593.75</v>
      </c>
      <c r="AL388" s="103">
        <v>19</v>
      </c>
      <c r="AM388" s="103">
        <v>1815</v>
      </c>
      <c r="AN388" s="220">
        <f t="shared" ref="AN388:AN451" si="81">AM388*25%</f>
        <v>453.75</v>
      </c>
      <c r="AO388" s="275">
        <v>31</v>
      </c>
      <c r="AP388" s="275">
        <v>3105</v>
      </c>
      <c r="AQ388" s="220">
        <f t="shared" ref="AQ388:AQ451" si="82">AP388*25%</f>
        <v>776.25</v>
      </c>
      <c r="AR388" s="226">
        <v>29</v>
      </c>
      <c r="AS388" s="226">
        <v>2250</v>
      </c>
      <c r="AT388" s="220">
        <f t="shared" ref="AT388:AT451" si="83">AS388*25%</f>
        <v>562.5</v>
      </c>
    </row>
    <row r="389" spans="2:46">
      <c r="B389" s="24" t="s">
        <v>1772</v>
      </c>
      <c r="C389" s="342" t="s">
        <v>1856</v>
      </c>
      <c r="D389" s="462" t="s">
        <v>16</v>
      </c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03"/>
      <c r="X389" s="103"/>
      <c r="Y389" s="59"/>
      <c r="Z389" s="103"/>
      <c r="AA389" s="103"/>
      <c r="AB389" s="59"/>
      <c r="AC389" s="58">
        <v>26</v>
      </c>
      <c r="AD389" s="103">
        <v>2685</v>
      </c>
      <c r="AE389" s="59">
        <f t="shared" si="78"/>
        <v>671.25</v>
      </c>
      <c r="AF389" s="103">
        <v>145</v>
      </c>
      <c r="AG389" s="103">
        <v>13225</v>
      </c>
      <c r="AH389" s="220">
        <f t="shared" si="79"/>
        <v>3306.25</v>
      </c>
      <c r="AI389" s="103">
        <v>162</v>
      </c>
      <c r="AJ389" s="103">
        <v>17280</v>
      </c>
      <c r="AK389" s="220">
        <f t="shared" si="80"/>
        <v>4320</v>
      </c>
      <c r="AL389" s="103">
        <v>278</v>
      </c>
      <c r="AM389" s="103">
        <v>29720</v>
      </c>
      <c r="AN389" s="220">
        <f t="shared" si="81"/>
        <v>7430</v>
      </c>
      <c r="AO389" s="275">
        <v>213</v>
      </c>
      <c r="AP389" s="275">
        <v>23380</v>
      </c>
      <c r="AQ389" s="220">
        <f t="shared" si="82"/>
        <v>5845</v>
      </c>
      <c r="AR389" s="226">
        <v>230</v>
      </c>
      <c r="AS389" s="226">
        <v>27100</v>
      </c>
      <c r="AT389" s="220">
        <f t="shared" si="83"/>
        <v>6775</v>
      </c>
    </row>
    <row r="390" spans="2:46">
      <c r="B390" s="24" t="s">
        <v>1773</v>
      </c>
      <c r="C390" s="342" t="s">
        <v>1857</v>
      </c>
      <c r="D390" s="462" t="s">
        <v>5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03"/>
      <c r="X390" s="103"/>
      <c r="Y390" s="59"/>
      <c r="Z390" s="103"/>
      <c r="AA390" s="103"/>
      <c r="AB390" s="59"/>
      <c r="AC390" s="58">
        <v>6</v>
      </c>
      <c r="AD390" s="103">
        <v>760</v>
      </c>
      <c r="AE390" s="59">
        <f t="shared" si="78"/>
        <v>190</v>
      </c>
      <c r="AF390" s="103">
        <v>24</v>
      </c>
      <c r="AG390" s="103">
        <v>2350</v>
      </c>
      <c r="AH390" s="220">
        <f t="shared" si="79"/>
        <v>587.5</v>
      </c>
      <c r="AI390" s="103">
        <v>25</v>
      </c>
      <c r="AJ390" s="103">
        <v>2820</v>
      </c>
      <c r="AK390" s="220">
        <f t="shared" si="80"/>
        <v>705</v>
      </c>
      <c r="AL390" s="103">
        <v>49</v>
      </c>
      <c r="AM390" s="103">
        <v>3915</v>
      </c>
      <c r="AN390" s="220">
        <f t="shared" si="81"/>
        <v>978.75</v>
      </c>
      <c r="AO390" s="275">
        <v>61</v>
      </c>
      <c r="AP390" s="275">
        <v>4640</v>
      </c>
      <c r="AQ390" s="220">
        <f t="shared" si="82"/>
        <v>1160</v>
      </c>
      <c r="AR390" s="226">
        <v>57</v>
      </c>
      <c r="AS390" s="226">
        <v>3935</v>
      </c>
      <c r="AT390" s="220">
        <f t="shared" si="83"/>
        <v>983.75</v>
      </c>
    </row>
    <row r="391" spans="2:46">
      <c r="B391" s="24" t="s">
        <v>1774</v>
      </c>
      <c r="C391" s="342" t="s">
        <v>1858</v>
      </c>
      <c r="D391" s="462" t="s">
        <v>297</v>
      </c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03"/>
      <c r="X391" s="103"/>
      <c r="Y391" s="59"/>
      <c r="Z391" s="103"/>
      <c r="AA391" s="103"/>
      <c r="AB391" s="59"/>
      <c r="AC391" s="58">
        <v>0</v>
      </c>
      <c r="AD391" s="103">
        <v>0</v>
      </c>
      <c r="AE391" s="59">
        <f t="shared" si="78"/>
        <v>0</v>
      </c>
      <c r="AF391" s="103">
        <v>8</v>
      </c>
      <c r="AG391" s="103">
        <v>1125</v>
      </c>
      <c r="AH391" s="220">
        <f t="shared" si="79"/>
        <v>281.25</v>
      </c>
      <c r="AI391" s="103">
        <v>39</v>
      </c>
      <c r="AJ391" s="103">
        <v>3605</v>
      </c>
      <c r="AK391" s="220">
        <f t="shared" si="80"/>
        <v>901.25</v>
      </c>
      <c r="AL391" s="103">
        <v>42</v>
      </c>
      <c r="AM391" s="103">
        <v>3695</v>
      </c>
      <c r="AN391" s="220">
        <f t="shared" si="81"/>
        <v>923.75</v>
      </c>
      <c r="AO391" s="275">
        <v>68</v>
      </c>
      <c r="AP391" s="275">
        <v>6795</v>
      </c>
      <c r="AQ391" s="220">
        <f t="shared" si="82"/>
        <v>1698.75</v>
      </c>
      <c r="AR391" s="226">
        <v>70</v>
      </c>
      <c r="AS391" s="226">
        <v>5765</v>
      </c>
      <c r="AT391" s="220">
        <f t="shared" si="83"/>
        <v>1441.25</v>
      </c>
    </row>
    <row r="392" spans="2:46">
      <c r="B392" s="24" t="s">
        <v>1775</v>
      </c>
      <c r="C392" s="342" t="s">
        <v>1859</v>
      </c>
      <c r="D392" s="462" t="s">
        <v>204</v>
      </c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03"/>
      <c r="X392" s="103"/>
      <c r="Y392" s="59"/>
      <c r="Z392" s="103"/>
      <c r="AA392" s="103"/>
      <c r="AB392" s="59"/>
      <c r="AC392" s="58">
        <v>2</v>
      </c>
      <c r="AD392" s="103">
        <v>160</v>
      </c>
      <c r="AE392" s="59">
        <f t="shared" si="78"/>
        <v>40</v>
      </c>
      <c r="AF392" s="103">
        <v>38</v>
      </c>
      <c r="AG392" s="103">
        <v>3775</v>
      </c>
      <c r="AH392" s="220">
        <f t="shared" si="79"/>
        <v>943.75</v>
      </c>
      <c r="AI392" s="103">
        <v>40</v>
      </c>
      <c r="AJ392" s="103">
        <v>4365</v>
      </c>
      <c r="AK392" s="220">
        <f t="shared" si="80"/>
        <v>1091.25</v>
      </c>
      <c r="AL392" s="103">
        <v>59</v>
      </c>
      <c r="AM392" s="103">
        <v>3220</v>
      </c>
      <c r="AN392" s="220">
        <f t="shared" si="81"/>
        <v>805</v>
      </c>
      <c r="AO392" s="275">
        <v>38</v>
      </c>
      <c r="AP392" s="275">
        <v>3510</v>
      </c>
      <c r="AQ392" s="220">
        <f t="shared" si="82"/>
        <v>877.5</v>
      </c>
      <c r="AR392" s="226">
        <v>46</v>
      </c>
      <c r="AS392" s="226">
        <v>3885</v>
      </c>
      <c r="AT392" s="220">
        <f t="shared" si="83"/>
        <v>971.25</v>
      </c>
    </row>
    <row r="393" spans="2:46">
      <c r="B393" s="24" t="s">
        <v>1776</v>
      </c>
      <c r="C393" s="342" t="s">
        <v>1860</v>
      </c>
      <c r="D393" s="462" t="s">
        <v>23</v>
      </c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03"/>
      <c r="X393" s="103"/>
      <c r="Y393" s="59"/>
      <c r="Z393" s="103"/>
      <c r="AA393" s="103"/>
      <c r="AB393" s="59"/>
      <c r="AC393" s="58">
        <v>3</v>
      </c>
      <c r="AD393" s="103">
        <v>425</v>
      </c>
      <c r="AE393" s="59">
        <f t="shared" si="78"/>
        <v>106.25</v>
      </c>
      <c r="AF393" s="103">
        <v>58</v>
      </c>
      <c r="AG393" s="103">
        <v>6670</v>
      </c>
      <c r="AH393" s="220">
        <f t="shared" si="79"/>
        <v>1667.5</v>
      </c>
      <c r="AI393" s="103">
        <v>101</v>
      </c>
      <c r="AJ393" s="103">
        <v>11290</v>
      </c>
      <c r="AK393" s="220">
        <f t="shared" si="80"/>
        <v>2822.5</v>
      </c>
      <c r="AL393" s="103">
        <v>83</v>
      </c>
      <c r="AM393" s="103">
        <v>8665</v>
      </c>
      <c r="AN393" s="220">
        <f t="shared" si="81"/>
        <v>2166.25</v>
      </c>
      <c r="AO393" s="275">
        <v>102</v>
      </c>
      <c r="AP393" s="275">
        <v>8785</v>
      </c>
      <c r="AQ393" s="220">
        <f t="shared" si="82"/>
        <v>2196.25</v>
      </c>
      <c r="AR393" s="226">
        <v>87</v>
      </c>
      <c r="AS393" s="226">
        <v>8670</v>
      </c>
      <c r="AT393" s="220">
        <f t="shared" si="83"/>
        <v>2167.5</v>
      </c>
    </row>
    <row r="394" spans="2:46">
      <c r="B394" s="24" t="s">
        <v>1777</v>
      </c>
      <c r="C394" s="342" t="s">
        <v>1861</v>
      </c>
      <c r="D394" s="462" t="s">
        <v>5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03"/>
      <c r="X394" s="103"/>
      <c r="Y394" s="59"/>
      <c r="Z394" s="103"/>
      <c r="AA394" s="103"/>
      <c r="AB394" s="59"/>
      <c r="AC394" s="58">
        <v>8</v>
      </c>
      <c r="AD394" s="103">
        <v>875</v>
      </c>
      <c r="AE394" s="59">
        <f t="shared" si="78"/>
        <v>218.75</v>
      </c>
      <c r="AF394" s="103">
        <v>14</v>
      </c>
      <c r="AG394" s="103">
        <v>1940</v>
      </c>
      <c r="AH394" s="220">
        <f t="shared" si="79"/>
        <v>485</v>
      </c>
      <c r="AI394" s="103">
        <v>7</v>
      </c>
      <c r="AJ394" s="103">
        <v>1090</v>
      </c>
      <c r="AK394" s="220">
        <f t="shared" si="80"/>
        <v>272.5</v>
      </c>
      <c r="AL394" s="103">
        <v>31</v>
      </c>
      <c r="AM394" s="103">
        <v>5330</v>
      </c>
      <c r="AN394" s="220">
        <f t="shared" si="81"/>
        <v>1332.5</v>
      </c>
      <c r="AO394" s="275">
        <v>76</v>
      </c>
      <c r="AP394" s="275">
        <v>13960</v>
      </c>
      <c r="AQ394" s="220">
        <f t="shared" si="82"/>
        <v>3490</v>
      </c>
      <c r="AR394" s="226">
        <v>92</v>
      </c>
      <c r="AS394" s="226">
        <v>20790</v>
      </c>
      <c r="AT394" s="220">
        <f t="shared" si="83"/>
        <v>5197.5</v>
      </c>
    </row>
    <row r="395" spans="2:46">
      <c r="B395" s="24" t="s">
        <v>1778</v>
      </c>
      <c r="C395" s="342" t="s">
        <v>1862</v>
      </c>
      <c r="D395" s="462" t="s">
        <v>222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03"/>
      <c r="X395" s="103"/>
      <c r="Y395" s="59"/>
      <c r="Z395" s="103"/>
      <c r="AA395" s="103"/>
      <c r="AB395" s="59"/>
      <c r="AC395" s="58">
        <v>0</v>
      </c>
      <c r="AD395" s="103">
        <v>0</v>
      </c>
      <c r="AE395" s="59">
        <f t="shared" si="78"/>
        <v>0</v>
      </c>
      <c r="AF395" s="103">
        <v>0</v>
      </c>
      <c r="AG395" s="103">
        <v>0</v>
      </c>
      <c r="AH395" s="220">
        <f t="shared" si="79"/>
        <v>0</v>
      </c>
      <c r="AI395" s="103">
        <v>0</v>
      </c>
      <c r="AJ395" s="103">
        <v>0</v>
      </c>
      <c r="AK395" s="220">
        <f t="shared" si="80"/>
        <v>0</v>
      </c>
      <c r="AL395" s="103">
        <v>0</v>
      </c>
      <c r="AM395" s="103">
        <v>0</v>
      </c>
      <c r="AN395" s="220">
        <f t="shared" si="81"/>
        <v>0</v>
      </c>
      <c r="AO395" s="275">
        <v>0</v>
      </c>
      <c r="AP395" s="275">
        <v>0</v>
      </c>
      <c r="AQ395" s="220">
        <f t="shared" si="82"/>
        <v>0</v>
      </c>
      <c r="AR395" s="226">
        <v>0</v>
      </c>
      <c r="AS395" s="226">
        <v>0</v>
      </c>
      <c r="AT395" s="220">
        <f t="shared" si="83"/>
        <v>0</v>
      </c>
    </row>
    <row r="396" spans="2:46">
      <c r="B396" s="24" t="s">
        <v>1779</v>
      </c>
      <c r="C396" s="342" t="s">
        <v>1863</v>
      </c>
      <c r="D396" s="462" t="s">
        <v>390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03"/>
      <c r="X396" s="103"/>
      <c r="Y396" s="59"/>
      <c r="Z396" s="103"/>
      <c r="AA396" s="103"/>
      <c r="AB396" s="59"/>
      <c r="AC396" s="58">
        <v>5</v>
      </c>
      <c r="AD396" s="103">
        <v>580</v>
      </c>
      <c r="AE396" s="59">
        <f t="shared" si="78"/>
        <v>145</v>
      </c>
      <c r="AF396" s="103">
        <v>40</v>
      </c>
      <c r="AG396" s="103">
        <v>2875</v>
      </c>
      <c r="AH396" s="220">
        <f t="shared" si="79"/>
        <v>718.75</v>
      </c>
      <c r="AI396" s="103">
        <v>20</v>
      </c>
      <c r="AJ396" s="103">
        <v>1730</v>
      </c>
      <c r="AK396" s="220">
        <f t="shared" si="80"/>
        <v>432.5</v>
      </c>
      <c r="AL396" s="103">
        <v>18</v>
      </c>
      <c r="AM396" s="103">
        <v>2235</v>
      </c>
      <c r="AN396" s="220">
        <f t="shared" si="81"/>
        <v>558.75</v>
      </c>
      <c r="AO396" s="275">
        <v>10</v>
      </c>
      <c r="AP396" s="275">
        <v>805</v>
      </c>
      <c r="AQ396" s="220">
        <f t="shared" si="82"/>
        <v>201.25</v>
      </c>
      <c r="AR396" s="226">
        <v>14</v>
      </c>
      <c r="AS396" s="226">
        <v>1215</v>
      </c>
      <c r="AT396" s="220">
        <f t="shared" si="83"/>
        <v>303.75</v>
      </c>
    </row>
    <row r="397" spans="2:46">
      <c r="B397" s="24" t="s">
        <v>1780</v>
      </c>
      <c r="C397" s="342" t="s">
        <v>1864</v>
      </c>
      <c r="D397" s="462" t="s">
        <v>16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03"/>
      <c r="X397" s="103"/>
      <c r="Y397" s="59"/>
      <c r="Z397" s="103"/>
      <c r="AA397" s="103"/>
      <c r="AB397" s="59"/>
      <c r="AC397" s="58">
        <v>0</v>
      </c>
      <c r="AD397" s="103">
        <v>0</v>
      </c>
      <c r="AE397" s="59">
        <f t="shared" si="78"/>
        <v>0</v>
      </c>
      <c r="AF397" s="103">
        <v>13</v>
      </c>
      <c r="AG397" s="103">
        <v>900</v>
      </c>
      <c r="AH397" s="220">
        <f t="shared" si="79"/>
        <v>225</v>
      </c>
      <c r="AI397" s="103">
        <v>29</v>
      </c>
      <c r="AJ397" s="103">
        <v>1775</v>
      </c>
      <c r="AK397" s="220">
        <f t="shared" si="80"/>
        <v>443.75</v>
      </c>
      <c r="AL397" s="103">
        <v>15</v>
      </c>
      <c r="AM397" s="103">
        <v>865</v>
      </c>
      <c r="AN397" s="220">
        <f t="shared" si="81"/>
        <v>216.25</v>
      </c>
      <c r="AO397" s="275">
        <v>16</v>
      </c>
      <c r="AP397" s="275">
        <v>1390</v>
      </c>
      <c r="AQ397" s="220">
        <f t="shared" si="82"/>
        <v>347.5</v>
      </c>
      <c r="AR397" s="226">
        <v>15</v>
      </c>
      <c r="AS397" s="226">
        <v>1045</v>
      </c>
      <c r="AT397" s="220">
        <f t="shared" si="83"/>
        <v>261.25</v>
      </c>
    </row>
    <row r="398" spans="2:46">
      <c r="B398" s="24" t="s">
        <v>1781</v>
      </c>
      <c r="C398" s="342" t="s">
        <v>1865</v>
      </c>
      <c r="D398" s="462" t="s">
        <v>390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03"/>
      <c r="X398" s="103"/>
      <c r="Y398" s="59"/>
      <c r="Z398" s="103"/>
      <c r="AA398" s="103"/>
      <c r="AB398" s="59"/>
      <c r="AC398" s="58">
        <v>0</v>
      </c>
      <c r="AD398" s="103">
        <v>0</v>
      </c>
      <c r="AE398" s="59">
        <f t="shared" si="78"/>
        <v>0</v>
      </c>
      <c r="AF398" s="103">
        <v>0</v>
      </c>
      <c r="AG398" s="103">
        <v>0</v>
      </c>
      <c r="AH398" s="220">
        <f t="shared" si="79"/>
        <v>0</v>
      </c>
      <c r="AI398" s="103">
        <v>0</v>
      </c>
      <c r="AJ398" s="103">
        <v>0</v>
      </c>
      <c r="AK398" s="220">
        <f t="shared" si="80"/>
        <v>0</v>
      </c>
      <c r="AL398" s="103">
        <v>0</v>
      </c>
      <c r="AM398" s="103">
        <v>0</v>
      </c>
      <c r="AN398" s="220">
        <f t="shared" si="81"/>
        <v>0</v>
      </c>
      <c r="AO398" s="275">
        <v>0</v>
      </c>
      <c r="AP398" s="275">
        <v>0</v>
      </c>
      <c r="AQ398" s="220">
        <f t="shared" si="82"/>
        <v>0</v>
      </c>
      <c r="AR398" s="226">
        <v>3</v>
      </c>
      <c r="AS398" s="226">
        <v>220</v>
      </c>
      <c r="AT398" s="220">
        <f t="shared" si="83"/>
        <v>55</v>
      </c>
    </row>
    <row r="399" spans="2:46">
      <c r="B399" s="24" t="s">
        <v>1782</v>
      </c>
      <c r="C399" s="466" t="s">
        <v>1866</v>
      </c>
      <c r="D399" s="462" t="s">
        <v>23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03"/>
      <c r="X399" s="103"/>
      <c r="Y399" s="59"/>
      <c r="Z399" s="103"/>
      <c r="AA399" s="103"/>
      <c r="AB399" s="59"/>
      <c r="AC399" s="58">
        <v>66</v>
      </c>
      <c r="AD399" s="103">
        <v>6555</v>
      </c>
      <c r="AE399" s="59">
        <f t="shared" si="78"/>
        <v>1638.75</v>
      </c>
      <c r="AF399" s="103">
        <v>112</v>
      </c>
      <c r="AG399" s="103">
        <v>9340</v>
      </c>
      <c r="AH399" s="220">
        <f t="shared" si="79"/>
        <v>2335</v>
      </c>
      <c r="AI399" s="103">
        <v>118</v>
      </c>
      <c r="AJ399" s="103">
        <v>10485</v>
      </c>
      <c r="AK399" s="220">
        <f t="shared" si="80"/>
        <v>2621.25</v>
      </c>
      <c r="AL399" s="103">
        <v>178</v>
      </c>
      <c r="AM399" s="103">
        <v>16115</v>
      </c>
      <c r="AN399" s="220">
        <f t="shared" si="81"/>
        <v>4028.75</v>
      </c>
      <c r="AO399" s="275">
        <v>186</v>
      </c>
      <c r="AP399" s="275">
        <v>17755</v>
      </c>
      <c r="AQ399" s="220">
        <f t="shared" si="82"/>
        <v>4438.75</v>
      </c>
      <c r="AR399" s="226">
        <v>225</v>
      </c>
      <c r="AS399" s="226">
        <v>18865</v>
      </c>
      <c r="AT399" s="220">
        <f t="shared" si="83"/>
        <v>4716.25</v>
      </c>
    </row>
    <row r="400" spans="2:46">
      <c r="B400" s="24" t="s">
        <v>1783</v>
      </c>
      <c r="C400" s="466" t="s">
        <v>1867</v>
      </c>
      <c r="D400" s="462" t="s">
        <v>5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03"/>
      <c r="X400" s="103"/>
      <c r="Y400" s="59"/>
      <c r="Z400" s="103"/>
      <c r="AA400" s="103"/>
      <c r="AB400" s="59"/>
      <c r="AC400" s="58">
        <v>2</v>
      </c>
      <c r="AD400" s="103">
        <v>300</v>
      </c>
      <c r="AE400" s="59">
        <f t="shared" si="78"/>
        <v>75</v>
      </c>
      <c r="AF400" s="103">
        <v>11</v>
      </c>
      <c r="AG400" s="103">
        <v>760</v>
      </c>
      <c r="AH400" s="220">
        <f t="shared" si="79"/>
        <v>190</v>
      </c>
      <c r="AI400" s="103">
        <v>14</v>
      </c>
      <c r="AJ400" s="103">
        <v>1035</v>
      </c>
      <c r="AK400" s="220">
        <f t="shared" si="80"/>
        <v>258.75</v>
      </c>
      <c r="AL400" s="103">
        <v>36</v>
      </c>
      <c r="AM400" s="103">
        <v>3100</v>
      </c>
      <c r="AN400" s="220">
        <f t="shared" si="81"/>
        <v>775</v>
      </c>
      <c r="AO400" s="275">
        <v>43</v>
      </c>
      <c r="AP400" s="275">
        <v>3725</v>
      </c>
      <c r="AQ400" s="220">
        <f t="shared" si="82"/>
        <v>931.25</v>
      </c>
      <c r="AR400" s="226">
        <v>83</v>
      </c>
      <c r="AS400" s="226">
        <v>6360</v>
      </c>
      <c r="AT400" s="220">
        <f t="shared" si="83"/>
        <v>1590</v>
      </c>
    </row>
    <row r="401" spans="2:46">
      <c r="B401" s="24" t="s">
        <v>1784</v>
      </c>
      <c r="C401" s="466" t="s">
        <v>1868</v>
      </c>
      <c r="D401" s="462" t="s">
        <v>307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03"/>
      <c r="X401" s="103"/>
      <c r="Y401" s="59"/>
      <c r="Z401" s="103"/>
      <c r="AA401" s="103"/>
      <c r="AB401" s="59"/>
      <c r="AC401" s="58">
        <v>5</v>
      </c>
      <c r="AD401" s="103">
        <v>830</v>
      </c>
      <c r="AE401" s="59">
        <f t="shared" si="78"/>
        <v>207.5</v>
      </c>
      <c r="AF401" s="103">
        <v>8</v>
      </c>
      <c r="AG401" s="103">
        <v>750</v>
      </c>
      <c r="AH401" s="220">
        <f t="shared" si="79"/>
        <v>187.5</v>
      </c>
      <c r="AI401" s="103">
        <v>8</v>
      </c>
      <c r="AJ401" s="103">
        <v>690</v>
      </c>
      <c r="AK401" s="220">
        <f t="shared" si="80"/>
        <v>172.5</v>
      </c>
      <c r="AL401" s="103">
        <v>10</v>
      </c>
      <c r="AM401" s="103">
        <v>800</v>
      </c>
      <c r="AN401" s="220">
        <f t="shared" si="81"/>
        <v>200</v>
      </c>
      <c r="AO401" s="275">
        <v>14</v>
      </c>
      <c r="AP401" s="275">
        <v>1130</v>
      </c>
      <c r="AQ401" s="220">
        <f t="shared" si="82"/>
        <v>282.5</v>
      </c>
      <c r="AR401" s="226">
        <v>5</v>
      </c>
      <c r="AS401" s="226">
        <v>535</v>
      </c>
      <c r="AT401" s="220">
        <f t="shared" si="83"/>
        <v>133.75</v>
      </c>
    </row>
    <row r="402" spans="2:46">
      <c r="B402" s="24" t="s">
        <v>1785</v>
      </c>
      <c r="C402" s="466" t="s">
        <v>1869</v>
      </c>
      <c r="D402" s="462" t="s">
        <v>5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03"/>
      <c r="X402" s="103"/>
      <c r="Y402" s="59"/>
      <c r="Z402" s="103"/>
      <c r="AA402" s="103"/>
      <c r="AB402" s="59"/>
      <c r="AC402" s="58">
        <v>4</v>
      </c>
      <c r="AD402" s="103">
        <v>260</v>
      </c>
      <c r="AE402" s="59">
        <f t="shared" si="78"/>
        <v>65</v>
      </c>
      <c r="AF402" s="103">
        <v>12</v>
      </c>
      <c r="AG402" s="103">
        <v>835</v>
      </c>
      <c r="AH402" s="220">
        <f t="shared" si="79"/>
        <v>208.75</v>
      </c>
      <c r="AI402" s="103">
        <v>23</v>
      </c>
      <c r="AJ402" s="103">
        <v>2880</v>
      </c>
      <c r="AK402" s="220">
        <f t="shared" si="80"/>
        <v>720</v>
      </c>
      <c r="AL402" s="103">
        <v>20</v>
      </c>
      <c r="AM402" s="103">
        <v>2120</v>
      </c>
      <c r="AN402" s="220">
        <f t="shared" si="81"/>
        <v>530</v>
      </c>
      <c r="AO402" s="275">
        <v>9</v>
      </c>
      <c r="AP402" s="275">
        <v>900</v>
      </c>
      <c r="AQ402" s="220">
        <f t="shared" si="82"/>
        <v>225</v>
      </c>
      <c r="AR402" s="226">
        <v>19</v>
      </c>
      <c r="AS402" s="226">
        <v>1115</v>
      </c>
      <c r="AT402" s="220">
        <f t="shared" si="83"/>
        <v>278.75</v>
      </c>
    </row>
    <row r="403" spans="2:46">
      <c r="B403" s="24" t="s">
        <v>1786</v>
      </c>
      <c r="C403" s="342" t="s">
        <v>1870</v>
      </c>
      <c r="D403" s="462" t="s">
        <v>5</v>
      </c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03"/>
      <c r="X403" s="103"/>
      <c r="Y403" s="59"/>
      <c r="Z403" s="103"/>
      <c r="AA403" s="103"/>
      <c r="AB403" s="59"/>
      <c r="AC403" s="58">
        <v>4</v>
      </c>
      <c r="AD403" s="103">
        <v>320</v>
      </c>
      <c r="AE403" s="59">
        <f t="shared" si="78"/>
        <v>80</v>
      </c>
      <c r="AF403" s="103">
        <v>12</v>
      </c>
      <c r="AG403" s="103">
        <v>1880</v>
      </c>
      <c r="AH403" s="220">
        <f t="shared" si="79"/>
        <v>470</v>
      </c>
      <c r="AI403" s="103">
        <v>24</v>
      </c>
      <c r="AJ403" s="103">
        <v>3040</v>
      </c>
      <c r="AK403" s="220">
        <f t="shared" si="80"/>
        <v>760</v>
      </c>
      <c r="AL403" s="103">
        <v>10</v>
      </c>
      <c r="AM403" s="103">
        <v>860</v>
      </c>
      <c r="AN403" s="220">
        <f t="shared" si="81"/>
        <v>215</v>
      </c>
      <c r="AO403" s="275">
        <v>17</v>
      </c>
      <c r="AP403" s="275">
        <v>1905</v>
      </c>
      <c r="AQ403" s="220">
        <f t="shared" si="82"/>
        <v>476.25</v>
      </c>
      <c r="AR403" s="226">
        <v>33</v>
      </c>
      <c r="AS403" s="226">
        <v>2740</v>
      </c>
      <c r="AT403" s="220">
        <f t="shared" si="83"/>
        <v>685</v>
      </c>
    </row>
    <row r="404" spans="2:46">
      <c r="B404" s="24" t="s">
        <v>1787</v>
      </c>
      <c r="C404" s="342" t="s">
        <v>1871</v>
      </c>
      <c r="D404" s="462" t="s">
        <v>84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03"/>
      <c r="X404" s="103"/>
      <c r="Y404" s="59"/>
      <c r="Z404" s="103"/>
      <c r="AA404" s="103"/>
      <c r="AB404" s="59"/>
      <c r="AC404" s="58">
        <v>1</v>
      </c>
      <c r="AD404" s="103">
        <v>100</v>
      </c>
      <c r="AE404" s="59">
        <f t="shared" si="78"/>
        <v>25</v>
      </c>
      <c r="AF404" s="103">
        <v>9</v>
      </c>
      <c r="AG404" s="103">
        <v>520</v>
      </c>
      <c r="AH404" s="220">
        <f t="shared" si="79"/>
        <v>130</v>
      </c>
      <c r="AI404" s="103">
        <v>28</v>
      </c>
      <c r="AJ404" s="103">
        <v>3330</v>
      </c>
      <c r="AK404" s="220">
        <f t="shared" si="80"/>
        <v>832.5</v>
      </c>
      <c r="AL404" s="103">
        <v>36</v>
      </c>
      <c r="AM404" s="103">
        <v>3460</v>
      </c>
      <c r="AN404" s="220">
        <f t="shared" si="81"/>
        <v>865</v>
      </c>
      <c r="AO404" s="275">
        <v>56</v>
      </c>
      <c r="AP404" s="275">
        <v>5065</v>
      </c>
      <c r="AQ404" s="220">
        <f t="shared" si="82"/>
        <v>1266.25</v>
      </c>
      <c r="AR404" s="226">
        <v>49</v>
      </c>
      <c r="AS404" s="226">
        <v>4295</v>
      </c>
      <c r="AT404" s="220">
        <f t="shared" si="83"/>
        <v>1073.75</v>
      </c>
    </row>
    <row r="405" spans="2:46">
      <c r="B405" s="24" t="s">
        <v>1788</v>
      </c>
      <c r="C405" s="342" t="s">
        <v>1872</v>
      </c>
      <c r="D405" s="462" t="s">
        <v>284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03"/>
      <c r="X405" s="103"/>
      <c r="Y405" s="59"/>
      <c r="Z405" s="103"/>
      <c r="AA405" s="103"/>
      <c r="AB405" s="59"/>
      <c r="AC405" s="58">
        <v>1</v>
      </c>
      <c r="AD405" s="103">
        <v>45</v>
      </c>
      <c r="AE405" s="59">
        <f t="shared" si="78"/>
        <v>11.25</v>
      </c>
      <c r="AF405" s="103">
        <v>5</v>
      </c>
      <c r="AG405" s="103">
        <v>325</v>
      </c>
      <c r="AH405" s="220">
        <f t="shared" si="79"/>
        <v>81.25</v>
      </c>
      <c r="AI405" s="103">
        <v>5</v>
      </c>
      <c r="AJ405" s="103">
        <v>520</v>
      </c>
      <c r="AK405" s="220">
        <f t="shared" si="80"/>
        <v>130</v>
      </c>
      <c r="AL405" s="103">
        <v>13</v>
      </c>
      <c r="AM405" s="103">
        <v>770</v>
      </c>
      <c r="AN405" s="220">
        <f t="shared" si="81"/>
        <v>192.5</v>
      </c>
      <c r="AO405" s="275">
        <v>13</v>
      </c>
      <c r="AP405" s="275">
        <v>1010</v>
      </c>
      <c r="AQ405" s="220">
        <f t="shared" si="82"/>
        <v>252.5</v>
      </c>
      <c r="AR405" s="226">
        <v>26</v>
      </c>
      <c r="AS405" s="226">
        <v>1945</v>
      </c>
      <c r="AT405" s="220">
        <f t="shared" si="83"/>
        <v>486.25</v>
      </c>
    </row>
    <row r="406" spans="2:46">
      <c r="B406" s="24" t="s">
        <v>1789</v>
      </c>
      <c r="C406" s="342" t="s">
        <v>1873</v>
      </c>
      <c r="D406" s="462" t="s">
        <v>5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03"/>
      <c r="X406" s="103"/>
      <c r="Y406" s="59"/>
      <c r="Z406" s="103"/>
      <c r="AA406" s="103"/>
      <c r="AB406" s="59"/>
      <c r="AC406" s="58">
        <v>44</v>
      </c>
      <c r="AD406" s="103">
        <v>5350</v>
      </c>
      <c r="AE406" s="59">
        <f t="shared" si="78"/>
        <v>1337.5</v>
      </c>
      <c r="AF406" s="103">
        <v>182</v>
      </c>
      <c r="AG406" s="103">
        <v>18240</v>
      </c>
      <c r="AH406" s="220">
        <f t="shared" si="79"/>
        <v>4560</v>
      </c>
      <c r="AI406" s="103">
        <v>271</v>
      </c>
      <c r="AJ406" s="103">
        <v>25930</v>
      </c>
      <c r="AK406" s="220">
        <f t="shared" si="80"/>
        <v>6482.5</v>
      </c>
      <c r="AL406" s="103">
        <v>280</v>
      </c>
      <c r="AM406" s="103">
        <v>28745</v>
      </c>
      <c r="AN406" s="220">
        <f t="shared" si="81"/>
        <v>7186.25</v>
      </c>
      <c r="AO406" s="275">
        <v>286</v>
      </c>
      <c r="AP406" s="275">
        <v>31585</v>
      </c>
      <c r="AQ406" s="220">
        <f t="shared" si="82"/>
        <v>7896.25</v>
      </c>
      <c r="AR406" s="226">
        <v>245</v>
      </c>
      <c r="AS406" s="226">
        <v>30240</v>
      </c>
      <c r="AT406" s="220">
        <f t="shared" si="83"/>
        <v>7560</v>
      </c>
    </row>
    <row r="407" spans="2:46">
      <c r="B407" s="24" t="s">
        <v>1790</v>
      </c>
      <c r="C407" s="342" t="s">
        <v>1874</v>
      </c>
      <c r="D407" s="462" t="s">
        <v>5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03"/>
      <c r="X407" s="103"/>
      <c r="Y407" s="59"/>
      <c r="Z407" s="103"/>
      <c r="AA407" s="103"/>
      <c r="AB407" s="59"/>
      <c r="AC407" s="58">
        <v>25</v>
      </c>
      <c r="AD407" s="103">
        <v>2795</v>
      </c>
      <c r="AE407" s="59">
        <f t="shared" si="78"/>
        <v>698.75</v>
      </c>
      <c r="AF407" s="103">
        <v>79</v>
      </c>
      <c r="AG407" s="103">
        <v>7065</v>
      </c>
      <c r="AH407" s="220">
        <f t="shared" si="79"/>
        <v>1766.25</v>
      </c>
      <c r="AI407" s="103">
        <v>66</v>
      </c>
      <c r="AJ407" s="103">
        <v>7800</v>
      </c>
      <c r="AK407" s="220">
        <f t="shared" si="80"/>
        <v>1950</v>
      </c>
      <c r="AL407" s="103">
        <v>86</v>
      </c>
      <c r="AM407" s="103">
        <v>8990</v>
      </c>
      <c r="AN407" s="220">
        <f t="shared" si="81"/>
        <v>2247.5</v>
      </c>
      <c r="AO407" s="275">
        <v>106</v>
      </c>
      <c r="AP407" s="275">
        <v>10565</v>
      </c>
      <c r="AQ407" s="220">
        <f t="shared" si="82"/>
        <v>2641.25</v>
      </c>
      <c r="AR407" s="226">
        <v>90</v>
      </c>
      <c r="AS407" s="226">
        <v>8965</v>
      </c>
      <c r="AT407" s="220">
        <f t="shared" si="83"/>
        <v>2241.25</v>
      </c>
    </row>
    <row r="408" spans="2:46">
      <c r="B408" s="24" t="s">
        <v>1791</v>
      </c>
      <c r="C408" s="342" t="s">
        <v>1875</v>
      </c>
      <c r="D408" s="462" t="s">
        <v>84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03"/>
      <c r="X408" s="103"/>
      <c r="Y408" s="59"/>
      <c r="Z408" s="103"/>
      <c r="AA408" s="103"/>
      <c r="AB408" s="59"/>
      <c r="AC408" s="58">
        <v>13</v>
      </c>
      <c r="AD408" s="103">
        <v>1200</v>
      </c>
      <c r="AE408" s="59">
        <f t="shared" si="78"/>
        <v>300</v>
      </c>
      <c r="AF408" s="103">
        <v>38</v>
      </c>
      <c r="AG408" s="103">
        <v>3010</v>
      </c>
      <c r="AH408" s="220">
        <f t="shared" si="79"/>
        <v>752.5</v>
      </c>
      <c r="AI408" s="103">
        <v>34</v>
      </c>
      <c r="AJ408" s="103">
        <v>3725</v>
      </c>
      <c r="AK408" s="220">
        <f t="shared" si="80"/>
        <v>931.25</v>
      </c>
      <c r="AL408" s="103">
        <v>27</v>
      </c>
      <c r="AM408" s="103">
        <v>3055</v>
      </c>
      <c r="AN408" s="220">
        <f t="shared" si="81"/>
        <v>763.75</v>
      </c>
      <c r="AO408" s="275">
        <v>43</v>
      </c>
      <c r="AP408" s="275">
        <v>4565</v>
      </c>
      <c r="AQ408" s="220">
        <f t="shared" si="82"/>
        <v>1141.25</v>
      </c>
      <c r="AR408" s="226">
        <v>21</v>
      </c>
      <c r="AS408" s="226">
        <v>2930</v>
      </c>
      <c r="AT408" s="220">
        <f t="shared" si="83"/>
        <v>732.5</v>
      </c>
    </row>
    <row r="409" spans="2:46">
      <c r="B409" s="24" t="s">
        <v>1792</v>
      </c>
      <c r="C409" s="342" t="s">
        <v>1876</v>
      </c>
      <c r="D409" s="462" t="s">
        <v>84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03"/>
      <c r="X409" s="103"/>
      <c r="Y409" s="59"/>
      <c r="Z409" s="103"/>
      <c r="AA409" s="103"/>
      <c r="AB409" s="59"/>
      <c r="AC409" s="58">
        <v>39</v>
      </c>
      <c r="AD409" s="103">
        <v>3700</v>
      </c>
      <c r="AE409" s="59">
        <f t="shared" si="78"/>
        <v>925</v>
      </c>
      <c r="AF409" s="103">
        <v>233</v>
      </c>
      <c r="AG409" s="103">
        <v>23490</v>
      </c>
      <c r="AH409" s="220">
        <f t="shared" si="79"/>
        <v>5872.5</v>
      </c>
      <c r="AI409" s="103">
        <v>227</v>
      </c>
      <c r="AJ409" s="103">
        <v>19470</v>
      </c>
      <c r="AK409" s="220">
        <f t="shared" si="80"/>
        <v>4867.5</v>
      </c>
      <c r="AL409" s="103">
        <v>238</v>
      </c>
      <c r="AM409" s="103">
        <v>24770</v>
      </c>
      <c r="AN409" s="220">
        <f t="shared" si="81"/>
        <v>6192.5</v>
      </c>
      <c r="AO409" s="275">
        <v>386</v>
      </c>
      <c r="AP409" s="275">
        <v>36430</v>
      </c>
      <c r="AQ409" s="220">
        <f t="shared" si="82"/>
        <v>9107.5</v>
      </c>
      <c r="AR409" s="226">
        <v>285</v>
      </c>
      <c r="AS409" s="226">
        <v>25365</v>
      </c>
      <c r="AT409" s="220">
        <f t="shared" si="83"/>
        <v>6341.25</v>
      </c>
    </row>
    <row r="410" spans="2:46">
      <c r="B410" s="24" t="s">
        <v>1793</v>
      </c>
      <c r="C410" s="342" t="s">
        <v>1877</v>
      </c>
      <c r="D410" s="462" t="s">
        <v>552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03"/>
      <c r="X410" s="103"/>
      <c r="Y410" s="59"/>
      <c r="Z410" s="103"/>
      <c r="AA410" s="103"/>
      <c r="AB410" s="59"/>
      <c r="AC410" s="58">
        <v>0</v>
      </c>
      <c r="AD410" s="103">
        <v>0</v>
      </c>
      <c r="AE410" s="59">
        <f t="shared" si="78"/>
        <v>0</v>
      </c>
      <c r="AF410" s="103">
        <v>44</v>
      </c>
      <c r="AG410" s="103">
        <v>3940</v>
      </c>
      <c r="AH410" s="220">
        <f t="shared" si="79"/>
        <v>985</v>
      </c>
      <c r="AI410" s="103">
        <v>49</v>
      </c>
      <c r="AJ410" s="103">
        <v>4700</v>
      </c>
      <c r="AK410" s="220">
        <f t="shared" si="80"/>
        <v>1175</v>
      </c>
      <c r="AL410" s="103">
        <v>29</v>
      </c>
      <c r="AM410" s="103">
        <v>2875</v>
      </c>
      <c r="AN410" s="220">
        <f t="shared" si="81"/>
        <v>718.75</v>
      </c>
      <c r="AO410" s="275">
        <v>33</v>
      </c>
      <c r="AP410" s="275">
        <v>5360</v>
      </c>
      <c r="AQ410" s="220">
        <f t="shared" si="82"/>
        <v>1340</v>
      </c>
      <c r="AR410" s="226">
        <v>23</v>
      </c>
      <c r="AS410" s="226">
        <v>2045</v>
      </c>
      <c r="AT410" s="220">
        <f t="shared" si="83"/>
        <v>511.25</v>
      </c>
    </row>
    <row r="411" spans="2:46">
      <c r="B411" s="24" t="s">
        <v>1794</v>
      </c>
      <c r="C411" s="342" t="s">
        <v>1878</v>
      </c>
      <c r="D411" s="462" t="s">
        <v>501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03"/>
      <c r="X411" s="103"/>
      <c r="Y411" s="59"/>
      <c r="Z411" s="103"/>
      <c r="AA411" s="103"/>
      <c r="AB411" s="59"/>
      <c r="AC411" s="58">
        <v>75</v>
      </c>
      <c r="AD411" s="103">
        <v>9270</v>
      </c>
      <c r="AE411" s="59">
        <f t="shared" si="78"/>
        <v>2317.5</v>
      </c>
      <c r="AF411" s="103">
        <v>168</v>
      </c>
      <c r="AG411" s="103">
        <v>15755</v>
      </c>
      <c r="AH411" s="220">
        <f t="shared" si="79"/>
        <v>3938.75</v>
      </c>
      <c r="AI411" s="103">
        <v>180</v>
      </c>
      <c r="AJ411" s="103">
        <v>16330</v>
      </c>
      <c r="AK411" s="220">
        <f t="shared" si="80"/>
        <v>4082.5</v>
      </c>
      <c r="AL411" s="103">
        <v>125</v>
      </c>
      <c r="AM411" s="103">
        <v>13430</v>
      </c>
      <c r="AN411" s="220">
        <f t="shared" si="81"/>
        <v>3357.5</v>
      </c>
      <c r="AO411" s="275">
        <v>76</v>
      </c>
      <c r="AP411" s="275">
        <v>7500</v>
      </c>
      <c r="AQ411" s="220">
        <f t="shared" si="82"/>
        <v>1875</v>
      </c>
      <c r="AR411" s="226">
        <v>25</v>
      </c>
      <c r="AS411" s="226">
        <v>2120</v>
      </c>
      <c r="AT411" s="220">
        <f t="shared" si="83"/>
        <v>530</v>
      </c>
    </row>
    <row r="412" spans="2:46">
      <c r="B412" s="24" t="s">
        <v>1795</v>
      </c>
      <c r="C412" s="342" t="s">
        <v>1879</v>
      </c>
      <c r="D412" s="462" t="s">
        <v>390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03"/>
      <c r="X412" s="103"/>
      <c r="Y412" s="59"/>
      <c r="Z412" s="103"/>
      <c r="AA412" s="103"/>
      <c r="AB412" s="59"/>
      <c r="AC412" s="58">
        <v>0</v>
      </c>
      <c r="AD412" s="103">
        <v>0</v>
      </c>
      <c r="AE412" s="59">
        <f t="shared" si="78"/>
        <v>0</v>
      </c>
      <c r="AF412" s="103">
        <v>8</v>
      </c>
      <c r="AG412" s="103">
        <v>690</v>
      </c>
      <c r="AH412" s="220">
        <f t="shared" si="79"/>
        <v>172.5</v>
      </c>
      <c r="AI412" s="103">
        <v>23</v>
      </c>
      <c r="AJ412" s="103">
        <v>3010</v>
      </c>
      <c r="AK412" s="220">
        <f t="shared" si="80"/>
        <v>752.5</v>
      </c>
      <c r="AL412" s="103">
        <v>39</v>
      </c>
      <c r="AM412" s="103">
        <v>5020</v>
      </c>
      <c r="AN412" s="220">
        <f t="shared" si="81"/>
        <v>1255</v>
      </c>
      <c r="AO412" s="275">
        <v>39</v>
      </c>
      <c r="AP412" s="275">
        <v>3795</v>
      </c>
      <c r="AQ412" s="220">
        <f t="shared" si="82"/>
        <v>948.75</v>
      </c>
      <c r="AR412" s="226">
        <v>36</v>
      </c>
      <c r="AS412" s="226">
        <v>3815</v>
      </c>
      <c r="AT412" s="220">
        <f t="shared" si="83"/>
        <v>953.75</v>
      </c>
    </row>
    <row r="413" spans="2:46">
      <c r="B413" s="24" t="s">
        <v>1796</v>
      </c>
      <c r="C413" s="342" t="s">
        <v>1880</v>
      </c>
      <c r="D413" s="462" t="s">
        <v>29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03"/>
      <c r="X413" s="103"/>
      <c r="Y413" s="59"/>
      <c r="Z413" s="103"/>
      <c r="AA413" s="103"/>
      <c r="AB413" s="59"/>
      <c r="AC413" s="58">
        <v>27</v>
      </c>
      <c r="AD413" s="103">
        <v>2410</v>
      </c>
      <c r="AE413" s="59">
        <f t="shared" si="78"/>
        <v>602.5</v>
      </c>
      <c r="AF413" s="103">
        <v>96</v>
      </c>
      <c r="AG413" s="103">
        <v>9880</v>
      </c>
      <c r="AH413" s="220">
        <f t="shared" si="79"/>
        <v>2470</v>
      </c>
      <c r="AI413" s="103">
        <v>113</v>
      </c>
      <c r="AJ413" s="103">
        <v>9875</v>
      </c>
      <c r="AK413" s="220">
        <f t="shared" si="80"/>
        <v>2468.75</v>
      </c>
      <c r="AL413" s="103">
        <v>132</v>
      </c>
      <c r="AM413" s="103">
        <v>10260</v>
      </c>
      <c r="AN413" s="220">
        <f t="shared" si="81"/>
        <v>2565</v>
      </c>
      <c r="AO413" s="275">
        <v>179</v>
      </c>
      <c r="AP413" s="275">
        <v>17380</v>
      </c>
      <c r="AQ413" s="220">
        <f t="shared" si="82"/>
        <v>4345</v>
      </c>
      <c r="AR413" s="226">
        <v>231</v>
      </c>
      <c r="AS413" s="226">
        <v>20065</v>
      </c>
      <c r="AT413" s="220">
        <f t="shared" si="83"/>
        <v>5016.25</v>
      </c>
    </row>
    <row r="414" spans="2:46">
      <c r="B414" s="24" t="s">
        <v>1797</v>
      </c>
      <c r="C414" s="342" t="s">
        <v>1881</v>
      </c>
      <c r="D414" s="462" t="s">
        <v>29</v>
      </c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03"/>
      <c r="X414" s="103"/>
      <c r="Y414" s="59"/>
      <c r="Z414" s="103"/>
      <c r="AA414" s="103"/>
      <c r="AB414" s="59"/>
      <c r="AC414" s="58">
        <v>21</v>
      </c>
      <c r="AD414" s="103">
        <v>1740</v>
      </c>
      <c r="AE414" s="59">
        <f t="shared" si="78"/>
        <v>435</v>
      </c>
      <c r="AF414" s="103">
        <v>76</v>
      </c>
      <c r="AG414" s="103">
        <v>6815</v>
      </c>
      <c r="AH414" s="220">
        <f t="shared" si="79"/>
        <v>1703.75</v>
      </c>
      <c r="AI414" s="103">
        <v>86</v>
      </c>
      <c r="AJ414" s="103">
        <v>7215</v>
      </c>
      <c r="AK414" s="220">
        <f t="shared" si="80"/>
        <v>1803.75</v>
      </c>
      <c r="AL414" s="103">
        <v>82</v>
      </c>
      <c r="AM414" s="103">
        <v>7475</v>
      </c>
      <c r="AN414" s="220">
        <f t="shared" si="81"/>
        <v>1868.75</v>
      </c>
      <c r="AO414" s="275">
        <v>133</v>
      </c>
      <c r="AP414" s="275">
        <v>12185</v>
      </c>
      <c r="AQ414" s="220">
        <f t="shared" si="82"/>
        <v>3046.25</v>
      </c>
      <c r="AR414" s="226">
        <v>142</v>
      </c>
      <c r="AS414" s="226">
        <v>12615</v>
      </c>
      <c r="AT414" s="220">
        <f t="shared" si="83"/>
        <v>3153.75</v>
      </c>
    </row>
    <row r="415" spans="2:46">
      <c r="B415" s="24" t="s">
        <v>1798</v>
      </c>
      <c r="C415" s="342" t="s">
        <v>1882</v>
      </c>
      <c r="D415" s="462" t="s">
        <v>29</v>
      </c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03"/>
      <c r="X415" s="103"/>
      <c r="Y415" s="59"/>
      <c r="Z415" s="103"/>
      <c r="AA415" s="103"/>
      <c r="AB415" s="59"/>
      <c r="AC415" s="58">
        <v>95</v>
      </c>
      <c r="AD415" s="103">
        <v>8995</v>
      </c>
      <c r="AE415" s="59">
        <f t="shared" si="78"/>
        <v>2248.75</v>
      </c>
      <c r="AF415" s="103">
        <v>290</v>
      </c>
      <c r="AG415" s="103">
        <v>25435</v>
      </c>
      <c r="AH415" s="220">
        <f t="shared" si="79"/>
        <v>6358.75</v>
      </c>
      <c r="AI415" s="103">
        <v>310</v>
      </c>
      <c r="AJ415" s="103">
        <v>26465</v>
      </c>
      <c r="AK415" s="220">
        <f t="shared" si="80"/>
        <v>6616.25</v>
      </c>
      <c r="AL415" s="103">
        <v>337</v>
      </c>
      <c r="AM415" s="103">
        <v>31260</v>
      </c>
      <c r="AN415" s="220">
        <f t="shared" si="81"/>
        <v>7815</v>
      </c>
      <c r="AO415" s="275">
        <v>488</v>
      </c>
      <c r="AP415" s="275">
        <v>47110</v>
      </c>
      <c r="AQ415" s="220">
        <f t="shared" si="82"/>
        <v>11777.5</v>
      </c>
      <c r="AR415" s="226">
        <v>397</v>
      </c>
      <c r="AS415" s="226">
        <v>38720</v>
      </c>
      <c r="AT415" s="220">
        <f t="shared" si="83"/>
        <v>9680</v>
      </c>
    </row>
    <row r="416" spans="2:46">
      <c r="B416" s="24" t="s">
        <v>1799</v>
      </c>
      <c r="C416" s="342" t="s">
        <v>1883</v>
      </c>
      <c r="D416" s="462" t="s">
        <v>5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03"/>
      <c r="X416" s="103"/>
      <c r="Y416" s="59"/>
      <c r="Z416" s="103"/>
      <c r="AA416" s="103"/>
      <c r="AB416" s="59"/>
      <c r="AC416" s="58">
        <v>0</v>
      </c>
      <c r="AD416" s="103">
        <v>0</v>
      </c>
      <c r="AE416" s="59">
        <f t="shared" si="78"/>
        <v>0</v>
      </c>
      <c r="AF416" s="103">
        <v>35</v>
      </c>
      <c r="AG416" s="103">
        <v>4885</v>
      </c>
      <c r="AH416" s="220">
        <f t="shared" si="79"/>
        <v>1221.25</v>
      </c>
      <c r="AI416" s="103">
        <v>51</v>
      </c>
      <c r="AJ416" s="103">
        <v>5825</v>
      </c>
      <c r="AK416" s="220">
        <f t="shared" si="80"/>
        <v>1456.25</v>
      </c>
      <c r="AL416" s="103">
        <v>48</v>
      </c>
      <c r="AM416" s="103">
        <v>5645</v>
      </c>
      <c r="AN416" s="220">
        <f t="shared" si="81"/>
        <v>1411.25</v>
      </c>
      <c r="AO416" s="275">
        <v>36</v>
      </c>
      <c r="AP416" s="275">
        <v>3930</v>
      </c>
      <c r="AQ416" s="220">
        <f t="shared" si="82"/>
        <v>982.5</v>
      </c>
      <c r="AR416" s="226">
        <v>35</v>
      </c>
      <c r="AS416" s="226">
        <v>4055</v>
      </c>
      <c r="AT416" s="220">
        <f t="shared" si="83"/>
        <v>1013.75</v>
      </c>
    </row>
    <row r="417" spans="2:46">
      <c r="B417" s="24" t="s">
        <v>1800</v>
      </c>
      <c r="C417" s="342" t="s">
        <v>1884</v>
      </c>
      <c r="D417" s="462" t="s">
        <v>130</v>
      </c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03"/>
      <c r="X417" s="103"/>
      <c r="Y417" s="59"/>
      <c r="Z417" s="103"/>
      <c r="AA417" s="103"/>
      <c r="AB417" s="59"/>
      <c r="AC417" s="58">
        <v>2</v>
      </c>
      <c r="AD417" s="103">
        <v>105</v>
      </c>
      <c r="AE417" s="59">
        <f t="shared" si="78"/>
        <v>26.25</v>
      </c>
      <c r="AF417" s="103">
        <v>10</v>
      </c>
      <c r="AG417" s="103">
        <v>1580</v>
      </c>
      <c r="AH417" s="220">
        <f t="shared" si="79"/>
        <v>395</v>
      </c>
      <c r="AI417" s="103">
        <v>3</v>
      </c>
      <c r="AJ417" s="103">
        <v>190</v>
      </c>
      <c r="AK417" s="220">
        <f t="shared" si="80"/>
        <v>47.5</v>
      </c>
      <c r="AL417" s="103">
        <v>0</v>
      </c>
      <c r="AM417" s="103">
        <v>0</v>
      </c>
      <c r="AN417" s="220">
        <f t="shared" si="81"/>
        <v>0</v>
      </c>
      <c r="AO417" s="275">
        <v>0</v>
      </c>
      <c r="AP417" s="275">
        <v>0</v>
      </c>
      <c r="AQ417" s="220">
        <f t="shared" si="82"/>
        <v>0</v>
      </c>
      <c r="AR417" s="226">
        <v>0</v>
      </c>
      <c r="AS417" s="226">
        <v>0</v>
      </c>
      <c r="AT417" s="220">
        <f t="shared" si="83"/>
        <v>0</v>
      </c>
    </row>
    <row r="418" spans="2:46">
      <c r="B418" s="24" t="s">
        <v>1801</v>
      </c>
      <c r="C418" s="342" t="s">
        <v>1885</v>
      </c>
      <c r="D418" s="462" t="s">
        <v>310</v>
      </c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03"/>
      <c r="X418" s="103"/>
      <c r="Y418" s="59"/>
      <c r="Z418" s="103"/>
      <c r="AA418" s="103"/>
      <c r="AB418" s="59"/>
      <c r="AC418" s="58">
        <v>2</v>
      </c>
      <c r="AD418" s="103">
        <v>105</v>
      </c>
      <c r="AE418" s="59">
        <f t="shared" si="78"/>
        <v>26.25</v>
      </c>
      <c r="AF418" s="103">
        <v>18</v>
      </c>
      <c r="AG418" s="103">
        <v>1305</v>
      </c>
      <c r="AH418" s="220">
        <f t="shared" si="79"/>
        <v>326.25</v>
      </c>
      <c r="AI418" s="103">
        <v>45</v>
      </c>
      <c r="AJ418" s="103">
        <v>2915</v>
      </c>
      <c r="AK418" s="220">
        <f t="shared" si="80"/>
        <v>728.75</v>
      </c>
      <c r="AL418" s="103">
        <v>32</v>
      </c>
      <c r="AM418" s="103">
        <v>2460</v>
      </c>
      <c r="AN418" s="220">
        <f t="shared" si="81"/>
        <v>615</v>
      </c>
      <c r="AO418" s="275">
        <v>30</v>
      </c>
      <c r="AP418" s="275">
        <v>2285</v>
      </c>
      <c r="AQ418" s="220">
        <f t="shared" si="82"/>
        <v>571.25</v>
      </c>
      <c r="AR418" s="226">
        <v>42</v>
      </c>
      <c r="AS418" s="226">
        <v>3065</v>
      </c>
      <c r="AT418" s="220">
        <f t="shared" si="83"/>
        <v>766.25</v>
      </c>
    </row>
    <row r="419" spans="2:46">
      <c r="B419" s="24" t="s">
        <v>1802</v>
      </c>
      <c r="C419" s="342" t="s">
        <v>1886</v>
      </c>
      <c r="D419" s="462" t="s">
        <v>5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03"/>
      <c r="X419" s="103"/>
      <c r="Y419" s="59"/>
      <c r="Z419" s="103"/>
      <c r="AA419" s="103"/>
      <c r="AB419" s="59"/>
      <c r="AC419" s="58">
        <v>0</v>
      </c>
      <c r="AD419" s="103">
        <v>0</v>
      </c>
      <c r="AE419" s="59">
        <f t="shared" si="78"/>
        <v>0</v>
      </c>
      <c r="AF419" s="103">
        <v>34</v>
      </c>
      <c r="AG419" s="103">
        <v>5270</v>
      </c>
      <c r="AH419" s="220">
        <f t="shared" si="79"/>
        <v>1317.5</v>
      </c>
      <c r="AI419" s="103">
        <v>221</v>
      </c>
      <c r="AJ419" s="103">
        <v>20925</v>
      </c>
      <c r="AK419" s="220">
        <f t="shared" si="80"/>
        <v>5231.25</v>
      </c>
      <c r="AL419" s="103">
        <v>415</v>
      </c>
      <c r="AM419" s="103">
        <v>37430</v>
      </c>
      <c r="AN419" s="220">
        <f t="shared" si="81"/>
        <v>9357.5</v>
      </c>
      <c r="AO419" s="275">
        <v>590</v>
      </c>
      <c r="AP419" s="275">
        <v>51335</v>
      </c>
      <c r="AQ419" s="220">
        <f t="shared" si="82"/>
        <v>12833.75</v>
      </c>
      <c r="AR419" s="226">
        <v>786</v>
      </c>
      <c r="AS419" s="226">
        <v>70515</v>
      </c>
      <c r="AT419" s="220">
        <f t="shared" si="83"/>
        <v>17628.75</v>
      </c>
    </row>
    <row r="420" spans="2:46">
      <c r="B420" s="24" t="s">
        <v>1803</v>
      </c>
      <c r="C420" s="342" t="s">
        <v>1887</v>
      </c>
      <c r="D420" s="462" t="s">
        <v>125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03"/>
      <c r="X420" s="103"/>
      <c r="Y420" s="59"/>
      <c r="Z420" s="103"/>
      <c r="AA420" s="103"/>
      <c r="AB420" s="59"/>
      <c r="AC420" s="58">
        <v>13</v>
      </c>
      <c r="AD420" s="103">
        <v>1120</v>
      </c>
      <c r="AE420" s="59">
        <f t="shared" si="78"/>
        <v>280</v>
      </c>
      <c r="AF420" s="103">
        <v>47</v>
      </c>
      <c r="AG420" s="103">
        <v>4125</v>
      </c>
      <c r="AH420" s="220">
        <f t="shared" si="79"/>
        <v>1031.25</v>
      </c>
      <c r="AI420" s="103">
        <v>64</v>
      </c>
      <c r="AJ420" s="103">
        <v>5150</v>
      </c>
      <c r="AK420" s="220">
        <f t="shared" si="80"/>
        <v>1287.5</v>
      </c>
      <c r="AL420" s="103">
        <v>80</v>
      </c>
      <c r="AM420" s="103">
        <v>7455</v>
      </c>
      <c r="AN420" s="220">
        <f t="shared" si="81"/>
        <v>1863.75</v>
      </c>
      <c r="AO420" s="275">
        <v>69</v>
      </c>
      <c r="AP420" s="275">
        <v>7135</v>
      </c>
      <c r="AQ420" s="220">
        <f t="shared" si="82"/>
        <v>1783.75</v>
      </c>
      <c r="AR420" s="226">
        <v>89</v>
      </c>
      <c r="AS420" s="226">
        <v>7695</v>
      </c>
      <c r="AT420" s="220">
        <f t="shared" si="83"/>
        <v>1923.75</v>
      </c>
    </row>
    <row r="421" spans="2:46">
      <c r="B421" s="24" t="s">
        <v>1804</v>
      </c>
      <c r="C421" s="342" t="s">
        <v>1888</v>
      </c>
      <c r="D421" s="462" t="s">
        <v>5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03"/>
      <c r="X421" s="103"/>
      <c r="Y421" s="59"/>
      <c r="Z421" s="103"/>
      <c r="AA421" s="103"/>
      <c r="AB421" s="59"/>
      <c r="AC421" s="58">
        <v>2</v>
      </c>
      <c r="AD421" s="103">
        <v>180</v>
      </c>
      <c r="AE421" s="59">
        <f t="shared" si="78"/>
        <v>45</v>
      </c>
      <c r="AF421" s="103">
        <v>7</v>
      </c>
      <c r="AG421" s="103">
        <v>805</v>
      </c>
      <c r="AH421" s="220">
        <f t="shared" si="79"/>
        <v>201.25</v>
      </c>
      <c r="AI421" s="103">
        <v>0</v>
      </c>
      <c r="AJ421" s="103">
        <v>0</v>
      </c>
      <c r="AK421" s="220">
        <f t="shared" si="80"/>
        <v>0</v>
      </c>
      <c r="AL421" s="103">
        <v>0</v>
      </c>
      <c r="AM421" s="103"/>
      <c r="AN421" s="220">
        <f t="shared" si="81"/>
        <v>0</v>
      </c>
      <c r="AO421" s="275">
        <v>76</v>
      </c>
      <c r="AP421" s="275">
        <v>7980</v>
      </c>
      <c r="AQ421" s="220">
        <f t="shared" si="82"/>
        <v>1995</v>
      </c>
      <c r="AR421" s="226">
        <v>142</v>
      </c>
      <c r="AS421" s="226">
        <v>12150</v>
      </c>
      <c r="AT421" s="220">
        <f t="shared" si="83"/>
        <v>3037.5</v>
      </c>
    </row>
    <row r="422" spans="2:46">
      <c r="B422" s="24" t="s">
        <v>1805</v>
      </c>
      <c r="C422" s="342" t="s">
        <v>1889</v>
      </c>
      <c r="D422" s="462" t="s">
        <v>14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03"/>
      <c r="X422" s="103"/>
      <c r="Y422" s="59"/>
      <c r="Z422" s="103"/>
      <c r="AA422" s="103"/>
      <c r="AB422" s="59"/>
      <c r="AC422" s="58">
        <v>43</v>
      </c>
      <c r="AD422" s="103">
        <v>3540</v>
      </c>
      <c r="AE422" s="59">
        <f t="shared" si="78"/>
        <v>885</v>
      </c>
      <c r="AF422" s="103">
        <v>93</v>
      </c>
      <c r="AG422" s="103">
        <v>7875</v>
      </c>
      <c r="AH422" s="220">
        <f t="shared" si="79"/>
        <v>1968.75</v>
      </c>
      <c r="AI422" s="103">
        <v>112</v>
      </c>
      <c r="AJ422" s="103">
        <v>8785</v>
      </c>
      <c r="AK422" s="220">
        <f t="shared" si="80"/>
        <v>2196.25</v>
      </c>
      <c r="AL422" s="103">
        <v>104</v>
      </c>
      <c r="AM422" s="103">
        <v>8655</v>
      </c>
      <c r="AN422" s="220">
        <f t="shared" si="81"/>
        <v>2163.75</v>
      </c>
      <c r="AO422" s="275">
        <v>186</v>
      </c>
      <c r="AP422" s="275">
        <v>14960</v>
      </c>
      <c r="AQ422" s="220">
        <f t="shared" si="82"/>
        <v>3740</v>
      </c>
      <c r="AR422" s="226">
        <v>131</v>
      </c>
      <c r="AS422" s="226">
        <v>10870</v>
      </c>
      <c r="AT422" s="220">
        <f t="shared" si="83"/>
        <v>2717.5</v>
      </c>
    </row>
    <row r="423" spans="2:46">
      <c r="B423" s="24" t="s">
        <v>1806</v>
      </c>
      <c r="C423" s="342" t="s">
        <v>1890</v>
      </c>
      <c r="D423" s="462" t="s">
        <v>43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03"/>
      <c r="X423" s="103"/>
      <c r="Y423" s="59"/>
      <c r="Z423" s="103"/>
      <c r="AA423" s="103"/>
      <c r="AB423" s="59"/>
      <c r="AC423" s="58">
        <v>30</v>
      </c>
      <c r="AD423" s="103">
        <v>2475</v>
      </c>
      <c r="AE423" s="59">
        <f t="shared" si="78"/>
        <v>618.75</v>
      </c>
      <c r="AF423" s="103">
        <v>125</v>
      </c>
      <c r="AG423" s="103">
        <v>12965</v>
      </c>
      <c r="AH423" s="220">
        <f t="shared" si="79"/>
        <v>3241.25</v>
      </c>
      <c r="AI423" s="103">
        <v>175</v>
      </c>
      <c r="AJ423" s="103">
        <v>15130</v>
      </c>
      <c r="AK423" s="220">
        <f t="shared" si="80"/>
        <v>3782.5</v>
      </c>
      <c r="AL423" s="103">
        <v>145</v>
      </c>
      <c r="AM423" s="103">
        <v>13555</v>
      </c>
      <c r="AN423" s="220">
        <f t="shared" si="81"/>
        <v>3388.75</v>
      </c>
      <c r="AO423" s="275">
        <v>249</v>
      </c>
      <c r="AP423" s="275">
        <v>23755</v>
      </c>
      <c r="AQ423" s="220">
        <f t="shared" si="82"/>
        <v>5938.75</v>
      </c>
      <c r="AR423" s="226">
        <v>197</v>
      </c>
      <c r="AS423" s="226">
        <v>18560</v>
      </c>
      <c r="AT423" s="220">
        <f t="shared" si="83"/>
        <v>4640</v>
      </c>
    </row>
    <row r="424" spans="2:46">
      <c r="B424" s="24" t="s">
        <v>1807</v>
      </c>
      <c r="C424" s="342" t="s">
        <v>1891</v>
      </c>
      <c r="D424" s="462" t="s">
        <v>932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03"/>
      <c r="X424" s="103"/>
      <c r="Y424" s="59"/>
      <c r="Z424" s="103"/>
      <c r="AA424" s="103"/>
      <c r="AB424" s="59"/>
      <c r="AC424" s="58">
        <v>10</v>
      </c>
      <c r="AD424" s="103">
        <v>845</v>
      </c>
      <c r="AE424" s="59">
        <f t="shared" si="78"/>
        <v>211.25</v>
      </c>
      <c r="AF424" s="103">
        <v>128</v>
      </c>
      <c r="AG424" s="103">
        <v>12345</v>
      </c>
      <c r="AH424" s="220">
        <f t="shared" si="79"/>
        <v>3086.25</v>
      </c>
      <c r="AI424" s="103">
        <v>118</v>
      </c>
      <c r="AJ424" s="103">
        <v>11490</v>
      </c>
      <c r="AK424" s="220">
        <f t="shared" si="80"/>
        <v>2872.5</v>
      </c>
      <c r="AL424" s="103">
        <v>148</v>
      </c>
      <c r="AM424" s="103">
        <v>12925</v>
      </c>
      <c r="AN424" s="220">
        <f t="shared" si="81"/>
        <v>3231.25</v>
      </c>
      <c r="AO424" s="275">
        <v>166</v>
      </c>
      <c r="AP424" s="275">
        <v>16895</v>
      </c>
      <c r="AQ424" s="220">
        <f t="shared" si="82"/>
        <v>4223.75</v>
      </c>
      <c r="AR424" s="226">
        <v>186</v>
      </c>
      <c r="AS424" s="226">
        <v>19265</v>
      </c>
      <c r="AT424" s="220">
        <f t="shared" si="83"/>
        <v>4816.25</v>
      </c>
    </row>
    <row r="425" spans="2:46">
      <c r="B425" s="24" t="s">
        <v>1808</v>
      </c>
      <c r="C425" s="342" t="s">
        <v>1892</v>
      </c>
      <c r="D425" s="462" t="s">
        <v>34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03"/>
      <c r="X425" s="103"/>
      <c r="Y425" s="59"/>
      <c r="Z425" s="103"/>
      <c r="AA425" s="103"/>
      <c r="AB425" s="59"/>
      <c r="AC425" s="58">
        <v>2</v>
      </c>
      <c r="AD425" s="103">
        <v>90</v>
      </c>
      <c r="AE425" s="59">
        <f t="shared" si="78"/>
        <v>22.5</v>
      </c>
      <c r="AF425" s="103">
        <v>22</v>
      </c>
      <c r="AG425" s="103">
        <v>1735</v>
      </c>
      <c r="AH425" s="220">
        <f t="shared" si="79"/>
        <v>433.75</v>
      </c>
      <c r="AI425" s="103">
        <v>39</v>
      </c>
      <c r="AJ425" s="103">
        <v>3455</v>
      </c>
      <c r="AK425" s="220">
        <f t="shared" si="80"/>
        <v>863.75</v>
      </c>
      <c r="AL425" s="103">
        <v>34</v>
      </c>
      <c r="AM425" s="103">
        <v>3460</v>
      </c>
      <c r="AN425" s="220">
        <f t="shared" si="81"/>
        <v>865</v>
      </c>
      <c r="AO425" s="275">
        <v>40</v>
      </c>
      <c r="AP425" s="275">
        <v>3265</v>
      </c>
      <c r="AQ425" s="220">
        <f t="shared" si="82"/>
        <v>816.25</v>
      </c>
      <c r="AR425" s="226">
        <v>43</v>
      </c>
      <c r="AS425" s="226">
        <v>4690</v>
      </c>
      <c r="AT425" s="220">
        <f t="shared" si="83"/>
        <v>1172.5</v>
      </c>
    </row>
    <row r="426" spans="2:46">
      <c r="B426" s="24" t="s">
        <v>1809</v>
      </c>
      <c r="C426" s="342" t="s">
        <v>1893</v>
      </c>
      <c r="D426" s="462" t="s">
        <v>38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03"/>
      <c r="X426" s="103"/>
      <c r="Y426" s="59"/>
      <c r="Z426" s="103"/>
      <c r="AA426" s="103"/>
      <c r="AB426" s="59"/>
      <c r="AC426" s="58">
        <v>12</v>
      </c>
      <c r="AD426" s="103">
        <v>970</v>
      </c>
      <c r="AE426" s="59">
        <f t="shared" si="78"/>
        <v>242.5</v>
      </c>
      <c r="AF426" s="103">
        <v>90</v>
      </c>
      <c r="AG426" s="103">
        <v>8510</v>
      </c>
      <c r="AH426" s="220">
        <f t="shared" si="79"/>
        <v>2127.5</v>
      </c>
      <c r="AI426" s="103">
        <v>106</v>
      </c>
      <c r="AJ426" s="103">
        <v>8875</v>
      </c>
      <c r="AK426" s="220">
        <f t="shared" si="80"/>
        <v>2218.75</v>
      </c>
      <c r="AL426" s="103">
        <v>73</v>
      </c>
      <c r="AM426" s="103">
        <v>6365</v>
      </c>
      <c r="AN426" s="220">
        <f t="shared" si="81"/>
        <v>1591.25</v>
      </c>
      <c r="AO426" s="275">
        <v>95</v>
      </c>
      <c r="AP426" s="275">
        <v>7925</v>
      </c>
      <c r="AQ426" s="220">
        <f t="shared" si="82"/>
        <v>1981.25</v>
      </c>
      <c r="AR426" s="226">
        <v>134</v>
      </c>
      <c r="AS426" s="226">
        <v>10510</v>
      </c>
      <c r="AT426" s="220">
        <f t="shared" si="83"/>
        <v>2627.5</v>
      </c>
    </row>
    <row r="427" spans="2:46">
      <c r="B427" s="24" t="s">
        <v>1810</v>
      </c>
      <c r="C427" s="342" t="s">
        <v>1894</v>
      </c>
      <c r="D427" s="462" t="s">
        <v>16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03"/>
      <c r="X427" s="103"/>
      <c r="Y427" s="59"/>
      <c r="Z427" s="103"/>
      <c r="AA427" s="103"/>
      <c r="AB427" s="59"/>
      <c r="AC427" s="58">
        <v>0</v>
      </c>
      <c r="AD427" s="103">
        <v>0</v>
      </c>
      <c r="AE427" s="59">
        <f t="shared" si="78"/>
        <v>0</v>
      </c>
      <c r="AF427" s="103">
        <v>19</v>
      </c>
      <c r="AG427" s="103">
        <v>1820</v>
      </c>
      <c r="AH427" s="220">
        <f t="shared" si="79"/>
        <v>455</v>
      </c>
      <c r="AI427" s="103">
        <v>16</v>
      </c>
      <c r="AJ427" s="103">
        <v>1145</v>
      </c>
      <c r="AK427" s="220">
        <f t="shared" si="80"/>
        <v>286.25</v>
      </c>
      <c r="AL427" s="103">
        <v>15</v>
      </c>
      <c r="AM427" s="103">
        <v>855</v>
      </c>
      <c r="AN427" s="220">
        <f t="shared" si="81"/>
        <v>213.75</v>
      </c>
      <c r="AO427" s="275">
        <v>11</v>
      </c>
      <c r="AP427" s="275">
        <v>965</v>
      </c>
      <c r="AQ427" s="220">
        <f t="shared" si="82"/>
        <v>241.25</v>
      </c>
      <c r="AR427" s="226">
        <v>0</v>
      </c>
      <c r="AS427" s="226">
        <v>0</v>
      </c>
      <c r="AT427" s="220">
        <f t="shared" si="83"/>
        <v>0</v>
      </c>
    </row>
    <row r="428" spans="2:46">
      <c r="B428" s="24" t="s">
        <v>1811</v>
      </c>
      <c r="C428" s="342" t="s">
        <v>1895</v>
      </c>
      <c r="D428" s="462" t="s">
        <v>5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03"/>
      <c r="X428" s="103"/>
      <c r="Y428" s="59"/>
      <c r="Z428" s="103"/>
      <c r="AA428" s="103"/>
      <c r="AB428" s="59"/>
      <c r="AC428" s="58">
        <v>21</v>
      </c>
      <c r="AD428" s="103">
        <v>1785</v>
      </c>
      <c r="AE428" s="59">
        <f t="shared" si="78"/>
        <v>446.25</v>
      </c>
      <c r="AF428" s="103">
        <v>73</v>
      </c>
      <c r="AG428" s="103">
        <v>5990</v>
      </c>
      <c r="AH428" s="220">
        <f t="shared" si="79"/>
        <v>1497.5</v>
      </c>
      <c r="AI428" s="103">
        <v>131</v>
      </c>
      <c r="AJ428" s="103">
        <v>11365</v>
      </c>
      <c r="AK428" s="220">
        <f t="shared" si="80"/>
        <v>2841.25</v>
      </c>
      <c r="AL428" s="103">
        <v>159</v>
      </c>
      <c r="AM428" s="103">
        <v>14060</v>
      </c>
      <c r="AN428" s="220">
        <f t="shared" si="81"/>
        <v>3515</v>
      </c>
      <c r="AO428" s="275">
        <v>117</v>
      </c>
      <c r="AP428" s="275">
        <v>10210</v>
      </c>
      <c r="AQ428" s="220">
        <f t="shared" si="82"/>
        <v>2552.5</v>
      </c>
      <c r="AR428" s="226">
        <v>168</v>
      </c>
      <c r="AS428" s="226">
        <v>12700</v>
      </c>
      <c r="AT428" s="220">
        <f t="shared" si="83"/>
        <v>3175</v>
      </c>
    </row>
    <row r="429" spans="2:46">
      <c r="B429" s="24" t="s">
        <v>1812</v>
      </c>
      <c r="C429" s="342" t="s">
        <v>1896</v>
      </c>
      <c r="D429" s="462" t="s">
        <v>14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03"/>
      <c r="X429" s="103"/>
      <c r="Y429" s="59"/>
      <c r="Z429" s="103"/>
      <c r="AA429" s="103"/>
      <c r="AB429" s="59"/>
      <c r="AC429" s="58">
        <v>42</v>
      </c>
      <c r="AD429" s="103">
        <v>3650</v>
      </c>
      <c r="AE429" s="59">
        <f t="shared" si="78"/>
        <v>912.5</v>
      </c>
      <c r="AF429" s="103">
        <v>75</v>
      </c>
      <c r="AG429" s="103">
        <v>8115</v>
      </c>
      <c r="AH429" s="220">
        <f t="shared" si="79"/>
        <v>2028.75</v>
      </c>
      <c r="AI429" s="103">
        <v>97</v>
      </c>
      <c r="AJ429" s="103">
        <v>7110</v>
      </c>
      <c r="AK429" s="220">
        <f t="shared" si="80"/>
        <v>1777.5</v>
      </c>
      <c r="AL429" s="103">
        <v>110</v>
      </c>
      <c r="AM429" s="103">
        <v>9380</v>
      </c>
      <c r="AN429" s="220">
        <f t="shared" si="81"/>
        <v>2345</v>
      </c>
      <c r="AO429" s="275">
        <v>108</v>
      </c>
      <c r="AP429" s="275">
        <v>9005</v>
      </c>
      <c r="AQ429" s="220">
        <f t="shared" si="82"/>
        <v>2251.25</v>
      </c>
      <c r="AR429" s="226">
        <v>151</v>
      </c>
      <c r="AS429" s="226">
        <v>14550</v>
      </c>
      <c r="AT429" s="220">
        <f t="shared" si="83"/>
        <v>3637.5</v>
      </c>
    </row>
    <row r="430" spans="2:46">
      <c r="B430" s="24" t="s">
        <v>1813</v>
      </c>
      <c r="C430" s="342" t="s">
        <v>1897</v>
      </c>
      <c r="D430" s="462" t="s">
        <v>3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03"/>
      <c r="X430" s="103"/>
      <c r="Y430" s="59"/>
      <c r="Z430" s="103"/>
      <c r="AA430" s="103"/>
      <c r="AB430" s="59"/>
      <c r="AC430" s="58">
        <v>15</v>
      </c>
      <c r="AD430" s="103">
        <v>1190</v>
      </c>
      <c r="AE430" s="59">
        <f t="shared" si="78"/>
        <v>297.5</v>
      </c>
      <c r="AF430" s="103">
        <v>30</v>
      </c>
      <c r="AG430" s="103">
        <v>2370</v>
      </c>
      <c r="AH430" s="220">
        <f t="shared" si="79"/>
        <v>592.5</v>
      </c>
      <c r="AI430" s="103">
        <v>30</v>
      </c>
      <c r="AJ430" s="103">
        <v>1855</v>
      </c>
      <c r="AK430" s="220">
        <f t="shared" si="80"/>
        <v>463.75</v>
      </c>
      <c r="AL430" s="103">
        <v>42</v>
      </c>
      <c r="AM430" s="103">
        <v>2625</v>
      </c>
      <c r="AN430" s="220">
        <f t="shared" si="81"/>
        <v>656.25</v>
      </c>
      <c r="AO430" s="275">
        <v>30</v>
      </c>
      <c r="AP430" s="275">
        <v>2095</v>
      </c>
      <c r="AQ430" s="220">
        <f t="shared" si="82"/>
        <v>523.75</v>
      </c>
      <c r="AR430" s="226">
        <v>44</v>
      </c>
      <c r="AS430" s="226">
        <v>3435</v>
      </c>
      <c r="AT430" s="220">
        <f t="shared" si="83"/>
        <v>858.75</v>
      </c>
    </row>
    <row r="431" spans="2:46">
      <c r="B431" s="24" t="s">
        <v>1814</v>
      </c>
      <c r="C431" s="342" t="s">
        <v>1898</v>
      </c>
      <c r="D431" s="462" t="s">
        <v>259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03"/>
      <c r="X431" s="103"/>
      <c r="Y431" s="59"/>
      <c r="Z431" s="103"/>
      <c r="AA431" s="103"/>
      <c r="AB431" s="59"/>
      <c r="AC431" s="58">
        <v>0</v>
      </c>
      <c r="AD431" s="103">
        <v>0</v>
      </c>
      <c r="AE431" s="59">
        <f t="shared" si="78"/>
        <v>0</v>
      </c>
      <c r="AF431" s="103">
        <v>0</v>
      </c>
      <c r="AG431" s="103">
        <v>0</v>
      </c>
      <c r="AH431" s="220">
        <f t="shared" si="79"/>
        <v>0</v>
      </c>
      <c r="AI431" s="103">
        <v>0</v>
      </c>
      <c r="AJ431" s="103">
        <v>0</v>
      </c>
      <c r="AK431" s="220">
        <f t="shared" si="80"/>
        <v>0</v>
      </c>
      <c r="AL431" s="103">
        <v>0</v>
      </c>
      <c r="AM431" s="103">
        <v>0</v>
      </c>
      <c r="AN431" s="220">
        <f t="shared" si="81"/>
        <v>0</v>
      </c>
      <c r="AO431" s="275">
        <v>0</v>
      </c>
      <c r="AP431" s="275">
        <v>0</v>
      </c>
      <c r="AQ431" s="220">
        <f t="shared" si="82"/>
        <v>0</v>
      </c>
      <c r="AR431" s="226">
        <v>0</v>
      </c>
      <c r="AS431" s="226">
        <v>0</v>
      </c>
      <c r="AT431" s="220">
        <f t="shared" si="83"/>
        <v>0</v>
      </c>
    </row>
    <row r="432" spans="2:46">
      <c r="B432" s="24" t="s">
        <v>1815</v>
      </c>
      <c r="C432" s="342" t="s">
        <v>1899</v>
      </c>
      <c r="D432" s="462" t="s">
        <v>341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03"/>
      <c r="X432" s="103"/>
      <c r="Y432" s="59"/>
      <c r="Z432" s="103"/>
      <c r="AA432" s="103"/>
      <c r="AB432" s="59"/>
      <c r="AC432" s="58">
        <v>15</v>
      </c>
      <c r="AD432" s="103">
        <v>1360</v>
      </c>
      <c r="AE432" s="59">
        <f t="shared" si="78"/>
        <v>340</v>
      </c>
      <c r="AF432" s="103">
        <v>27</v>
      </c>
      <c r="AG432" s="103">
        <v>2830</v>
      </c>
      <c r="AH432" s="220">
        <f t="shared" si="79"/>
        <v>707.5</v>
      </c>
      <c r="AI432" s="103">
        <v>37</v>
      </c>
      <c r="AJ432" s="103">
        <v>2355</v>
      </c>
      <c r="AK432" s="220">
        <f t="shared" si="80"/>
        <v>588.75</v>
      </c>
      <c r="AL432" s="103">
        <v>21</v>
      </c>
      <c r="AM432" s="103">
        <v>1440</v>
      </c>
      <c r="AN432" s="220">
        <f t="shared" si="81"/>
        <v>360</v>
      </c>
      <c r="AO432" s="275">
        <v>23</v>
      </c>
      <c r="AP432" s="275">
        <v>1780</v>
      </c>
      <c r="AQ432" s="220">
        <f t="shared" si="82"/>
        <v>445</v>
      </c>
      <c r="AR432" s="226">
        <v>15</v>
      </c>
      <c r="AS432" s="226">
        <v>1280</v>
      </c>
      <c r="AT432" s="220">
        <f t="shared" si="83"/>
        <v>320</v>
      </c>
    </row>
    <row r="433" spans="2:46">
      <c r="B433" s="24" t="s">
        <v>1816</v>
      </c>
      <c r="C433" s="342" t="s">
        <v>1900</v>
      </c>
      <c r="D433" s="462" t="s">
        <v>125</v>
      </c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03"/>
      <c r="X433" s="103"/>
      <c r="Y433" s="59"/>
      <c r="Z433" s="103"/>
      <c r="AA433" s="103"/>
      <c r="AB433" s="59"/>
      <c r="AC433" s="58">
        <v>10</v>
      </c>
      <c r="AD433" s="103">
        <v>855</v>
      </c>
      <c r="AE433" s="59">
        <f t="shared" si="78"/>
        <v>213.75</v>
      </c>
      <c r="AF433" s="103">
        <v>17</v>
      </c>
      <c r="AG433" s="103">
        <v>1945</v>
      </c>
      <c r="AH433" s="220">
        <f t="shared" si="79"/>
        <v>486.25</v>
      </c>
      <c r="AI433" s="103">
        <v>22</v>
      </c>
      <c r="AJ433" s="103">
        <v>2165</v>
      </c>
      <c r="AK433" s="220">
        <f t="shared" si="80"/>
        <v>541.25</v>
      </c>
      <c r="AL433" s="103">
        <v>24</v>
      </c>
      <c r="AM433" s="103">
        <v>3005</v>
      </c>
      <c r="AN433" s="220">
        <f t="shared" si="81"/>
        <v>751.25</v>
      </c>
      <c r="AO433" s="275">
        <v>32</v>
      </c>
      <c r="AP433" s="275">
        <v>3015</v>
      </c>
      <c r="AQ433" s="220">
        <f t="shared" si="82"/>
        <v>753.75</v>
      </c>
      <c r="AR433" s="226">
        <v>45</v>
      </c>
      <c r="AS433" s="226">
        <v>4590</v>
      </c>
      <c r="AT433" s="220">
        <f t="shared" si="83"/>
        <v>1147.5</v>
      </c>
    </row>
    <row r="434" spans="2:46">
      <c r="B434" s="24" t="s">
        <v>1817</v>
      </c>
      <c r="C434" s="342" t="s">
        <v>1901</v>
      </c>
      <c r="D434" s="462" t="s">
        <v>5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03"/>
      <c r="X434" s="103"/>
      <c r="Y434" s="59"/>
      <c r="Z434" s="103"/>
      <c r="AA434" s="103"/>
      <c r="AB434" s="59"/>
      <c r="AC434" s="58">
        <v>1</v>
      </c>
      <c r="AD434" s="103">
        <v>45</v>
      </c>
      <c r="AE434" s="59">
        <f t="shared" si="78"/>
        <v>11.25</v>
      </c>
      <c r="AF434" s="103">
        <v>13</v>
      </c>
      <c r="AG434" s="103">
        <v>1055</v>
      </c>
      <c r="AH434" s="220">
        <f t="shared" si="79"/>
        <v>263.75</v>
      </c>
      <c r="AI434" s="103">
        <v>7</v>
      </c>
      <c r="AJ434" s="103">
        <v>590</v>
      </c>
      <c r="AK434" s="220">
        <f t="shared" si="80"/>
        <v>147.5</v>
      </c>
      <c r="AL434" s="103">
        <v>4</v>
      </c>
      <c r="AM434" s="103">
        <v>495</v>
      </c>
      <c r="AN434" s="220">
        <f t="shared" si="81"/>
        <v>123.75</v>
      </c>
      <c r="AO434" s="275">
        <v>6</v>
      </c>
      <c r="AP434" s="275">
        <v>580</v>
      </c>
      <c r="AQ434" s="220">
        <f t="shared" si="82"/>
        <v>145</v>
      </c>
      <c r="AR434" s="226">
        <v>5</v>
      </c>
      <c r="AS434" s="226">
        <v>675</v>
      </c>
      <c r="AT434" s="220">
        <f t="shared" si="83"/>
        <v>168.75</v>
      </c>
    </row>
    <row r="435" spans="2:46">
      <c r="B435" s="24" t="s">
        <v>1818</v>
      </c>
      <c r="C435" s="342" t="s">
        <v>1902</v>
      </c>
      <c r="D435" s="462" t="s">
        <v>5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03"/>
      <c r="X435" s="103"/>
      <c r="Y435" s="59"/>
      <c r="Z435" s="103"/>
      <c r="AA435" s="103"/>
      <c r="AB435" s="59"/>
      <c r="AC435" s="58">
        <v>15</v>
      </c>
      <c r="AD435" s="103">
        <v>1720</v>
      </c>
      <c r="AE435" s="59">
        <f t="shared" si="78"/>
        <v>430</v>
      </c>
      <c r="AF435" s="103">
        <v>60</v>
      </c>
      <c r="AG435" s="103">
        <v>5695</v>
      </c>
      <c r="AH435" s="220">
        <f t="shared" si="79"/>
        <v>1423.75</v>
      </c>
      <c r="AI435" s="103">
        <v>86</v>
      </c>
      <c r="AJ435" s="103">
        <v>6335</v>
      </c>
      <c r="AK435" s="220">
        <f t="shared" si="80"/>
        <v>1583.75</v>
      </c>
      <c r="AL435" s="103">
        <v>54</v>
      </c>
      <c r="AM435" s="103">
        <v>6000</v>
      </c>
      <c r="AN435" s="220">
        <f t="shared" si="81"/>
        <v>1500</v>
      </c>
      <c r="AO435" s="275">
        <v>91</v>
      </c>
      <c r="AP435" s="275">
        <v>8295</v>
      </c>
      <c r="AQ435" s="220">
        <f t="shared" si="82"/>
        <v>2073.75</v>
      </c>
      <c r="AR435" s="226">
        <v>153</v>
      </c>
      <c r="AS435" s="226">
        <v>14050</v>
      </c>
      <c r="AT435" s="220">
        <f t="shared" si="83"/>
        <v>3512.5</v>
      </c>
    </row>
    <row r="436" spans="2:46">
      <c r="B436" s="24" t="s">
        <v>1819</v>
      </c>
      <c r="C436" s="342" t="s">
        <v>1903</v>
      </c>
      <c r="D436" s="462" t="s">
        <v>14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03"/>
      <c r="X436" s="103"/>
      <c r="Y436" s="59"/>
      <c r="Z436" s="103"/>
      <c r="AA436" s="103"/>
      <c r="AB436" s="59"/>
      <c r="AC436" s="58">
        <v>5</v>
      </c>
      <c r="AD436" s="103">
        <v>485</v>
      </c>
      <c r="AE436" s="59">
        <f t="shared" si="78"/>
        <v>121.25</v>
      </c>
      <c r="AF436" s="103">
        <v>29</v>
      </c>
      <c r="AG436" s="103">
        <v>2450</v>
      </c>
      <c r="AH436" s="220">
        <f t="shared" si="79"/>
        <v>612.5</v>
      </c>
      <c r="AI436" s="103">
        <v>35</v>
      </c>
      <c r="AJ436" s="103">
        <v>3315</v>
      </c>
      <c r="AK436" s="220">
        <f t="shared" si="80"/>
        <v>828.75</v>
      </c>
      <c r="AL436" s="103">
        <v>35</v>
      </c>
      <c r="AM436" s="103">
        <v>2905</v>
      </c>
      <c r="AN436" s="220">
        <f t="shared" si="81"/>
        <v>726.25</v>
      </c>
      <c r="AO436" s="275">
        <v>42</v>
      </c>
      <c r="AP436" s="275">
        <v>3780</v>
      </c>
      <c r="AQ436" s="220">
        <f t="shared" si="82"/>
        <v>945</v>
      </c>
      <c r="AR436" s="226">
        <v>56</v>
      </c>
      <c r="AS436" s="226">
        <v>5210</v>
      </c>
      <c r="AT436" s="220">
        <f t="shared" si="83"/>
        <v>1302.5</v>
      </c>
    </row>
    <row r="437" spans="2:46">
      <c r="B437" s="24" t="s">
        <v>1820</v>
      </c>
      <c r="C437" s="342" t="s">
        <v>1904</v>
      </c>
      <c r="D437" s="462" t="s">
        <v>259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03"/>
      <c r="X437" s="103"/>
      <c r="Y437" s="59"/>
      <c r="Z437" s="103"/>
      <c r="AA437" s="103"/>
      <c r="AB437" s="59"/>
      <c r="AC437" s="58">
        <v>1</v>
      </c>
      <c r="AD437" s="103">
        <v>60</v>
      </c>
      <c r="AE437" s="59">
        <f t="shared" si="78"/>
        <v>15</v>
      </c>
      <c r="AF437" s="103">
        <v>8</v>
      </c>
      <c r="AG437" s="103">
        <v>1305</v>
      </c>
      <c r="AH437" s="220">
        <f t="shared" si="79"/>
        <v>326.25</v>
      </c>
      <c r="AI437" s="103">
        <v>1</v>
      </c>
      <c r="AJ437" s="103">
        <v>100</v>
      </c>
      <c r="AK437" s="220">
        <f t="shared" si="80"/>
        <v>25</v>
      </c>
      <c r="AL437" s="103">
        <v>3</v>
      </c>
      <c r="AM437" s="103">
        <v>255</v>
      </c>
      <c r="AN437" s="220">
        <f t="shared" si="81"/>
        <v>63.75</v>
      </c>
      <c r="AO437" s="275">
        <v>0</v>
      </c>
      <c r="AP437" s="275">
        <v>0</v>
      </c>
      <c r="AQ437" s="220">
        <f t="shared" si="82"/>
        <v>0</v>
      </c>
      <c r="AR437" s="226">
        <v>7</v>
      </c>
      <c r="AS437" s="226">
        <v>1080</v>
      </c>
      <c r="AT437" s="220">
        <f t="shared" si="83"/>
        <v>270</v>
      </c>
    </row>
    <row r="438" spans="2:46">
      <c r="B438" s="24" t="s">
        <v>1821</v>
      </c>
      <c r="C438" s="342" t="s">
        <v>1905</v>
      </c>
      <c r="D438" s="462" t="s">
        <v>259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03"/>
      <c r="X438" s="103"/>
      <c r="Y438" s="59"/>
      <c r="Z438" s="103"/>
      <c r="AA438" s="103"/>
      <c r="AB438" s="59"/>
      <c r="AC438" s="58">
        <v>9</v>
      </c>
      <c r="AD438" s="103">
        <v>755</v>
      </c>
      <c r="AE438" s="59">
        <f t="shared" si="78"/>
        <v>188.75</v>
      </c>
      <c r="AF438" s="103">
        <v>40</v>
      </c>
      <c r="AG438" s="103">
        <v>3060</v>
      </c>
      <c r="AH438" s="220">
        <f t="shared" si="79"/>
        <v>765</v>
      </c>
      <c r="AI438" s="103">
        <v>50</v>
      </c>
      <c r="AJ438" s="103">
        <v>4120</v>
      </c>
      <c r="AK438" s="220">
        <f t="shared" si="80"/>
        <v>1030</v>
      </c>
      <c r="AL438" s="103">
        <v>49</v>
      </c>
      <c r="AM438" s="103">
        <v>3565</v>
      </c>
      <c r="AN438" s="220">
        <f t="shared" si="81"/>
        <v>891.25</v>
      </c>
      <c r="AO438" s="275">
        <v>56</v>
      </c>
      <c r="AP438" s="275">
        <v>4560</v>
      </c>
      <c r="AQ438" s="220">
        <f t="shared" si="82"/>
        <v>1140</v>
      </c>
      <c r="AR438" s="226">
        <v>74</v>
      </c>
      <c r="AS438" s="226">
        <v>6510</v>
      </c>
      <c r="AT438" s="220">
        <f t="shared" si="83"/>
        <v>1627.5</v>
      </c>
    </row>
    <row r="439" spans="2:46">
      <c r="B439" s="24" t="s">
        <v>1822</v>
      </c>
      <c r="C439" s="342" t="s">
        <v>1906</v>
      </c>
      <c r="D439" s="462" t="s">
        <v>259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03"/>
      <c r="X439" s="103"/>
      <c r="Y439" s="59"/>
      <c r="Z439" s="103"/>
      <c r="AA439" s="103"/>
      <c r="AB439" s="59"/>
      <c r="AC439" s="58">
        <v>41</v>
      </c>
      <c r="AD439" s="103">
        <v>1950</v>
      </c>
      <c r="AE439" s="59">
        <f t="shared" si="78"/>
        <v>487.5</v>
      </c>
      <c r="AF439" s="103">
        <v>128</v>
      </c>
      <c r="AG439" s="103">
        <v>6895</v>
      </c>
      <c r="AH439" s="220">
        <f t="shared" si="79"/>
        <v>1723.75</v>
      </c>
      <c r="AI439" s="103">
        <v>50</v>
      </c>
      <c r="AJ439" s="103">
        <v>3015</v>
      </c>
      <c r="AK439" s="220">
        <f t="shared" si="80"/>
        <v>753.75</v>
      </c>
      <c r="AL439" s="103">
        <v>56</v>
      </c>
      <c r="AM439" s="103">
        <v>3035</v>
      </c>
      <c r="AN439" s="220">
        <f t="shared" si="81"/>
        <v>758.75</v>
      </c>
      <c r="AO439" s="275">
        <v>71</v>
      </c>
      <c r="AP439" s="275">
        <v>4520</v>
      </c>
      <c r="AQ439" s="220">
        <f t="shared" si="82"/>
        <v>1130</v>
      </c>
      <c r="AR439" s="226">
        <v>55</v>
      </c>
      <c r="AS439" s="226">
        <v>3280</v>
      </c>
      <c r="AT439" s="220">
        <f t="shared" si="83"/>
        <v>820</v>
      </c>
    </row>
    <row r="440" spans="2:46">
      <c r="B440" s="24" t="s">
        <v>1823</v>
      </c>
      <c r="C440" s="342" t="s">
        <v>1907</v>
      </c>
      <c r="D440" s="462" t="s">
        <v>148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03"/>
      <c r="X440" s="103"/>
      <c r="Y440" s="59"/>
      <c r="Z440" s="103"/>
      <c r="AA440" s="103"/>
      <c r="AB440" s="59"/>
      <c r="AC440" s="58">
        <v>0</v>
      </c>
      <c r="AD440" s="103">
        <v>0</v>
      </c>
      <c r="AE440" s="59">
        <f t="shared" si="78"/>
        <v>0</v>
      </c>
      <c r="AF440" s="103">
        <v>24</v>
      </c>
      <c r="AG440" s="103">
        <v>2145</v>
      </c>
      <c r="AH440" s="220">
        <f t="shared" si="79"/>
        <v>536.25</v>
      </c>
      <c r="AI440" s="103">
        <v>39</v>
      </c>
      <c r="AJ440" s="103">
        <v>3870</v>
      </c>
      <c r="AK440" s="220">
        <f t="shared" si="80"/>
        <v>967.5</v>
      </c>
      <c r="AL440" s="103">
        <v>61</v>
      </c>
      <c r="AM440" s="103">
        <v>5430</v>
      </c>
      <c r="AN440" s="220">
        <f t="shared" si="81"/>
        <v>1357.5</v>
      </c>
      <c r="AO440" s="275">
        <v>66</v>
      </c>
      <c r="AP440" s="275">
        <v>6985</v>
      </c>
      <c r="AQ440" s="220">
        <f t="shared" si="82"/>
        <v>1746.25</v>
      </c>
      <c r="AR440" s="226">
        <v>74</v>
      </c>
      <c r="AS440" s="226">
        <v>7180</v>
      </c>
      <c r="AT440" s="220">
        <f t="shared" si="83"/>
        <v>1795</v>
      </c>
    </row>
    <row r="441" spans="2:46">
      <c r="B441" s="24" t="s">
        <v>1824</v>
      </c>
      <c r="C441" s="342" t="s">
        <v>1908</v>
      </c>
      <c r="D441" s="462" t="s">
        <v>5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03"/>
      <c r="X441" s="103"/>
      <c r="Y441" s="59"/>
      <c r="Z441" s="103"/>
      <c r="AA441" s="103"/>
      <c r="AB441" s="59"/>
      <c r="AC441" s="58">
        <v>0</v>
      </c>
      <c r="AD441" s="103">
        <v>0</v>
      </c>
      <c r="AE441" s="59">
        <f t="shared" si="78"/>
        <v>0</v>
      </c>
      <c r="AF441" s="103">
        <v>44</v>
      </c>
      <c r="AG441" s="103">
        <v>4100</v>
      </c>
      <c r="AH441" s="220">
        <f t="shared" si="79"/>
        <v>1025</v>
      </c>
      <c r="AI441" s="103">
        <v>56</v>
      </c>
      <c r="AJ441" s="103">
        <v>6475</v>
      </c>
      <c r="AK441" s="220">
        <f t="shared" si="80"/>
        <v>1618.75</v>
      </c>
      <c r="AL441" s="103">
        <v>60</v>
      </c>
      <c r="AM441" s="103">
        <v>6295</v>
      </c>
      <c r="AN441" s="220">
        <f t="shared" si="81"/>
        <v>1573.75</v>
      </c>
      <c r="AO441" s="275">
        <v>66</v>
      </c>
      <c r="AP441" s="275">
        <v>6725</v>
      </c>
      <c r="AQ441" s="220">
        <f t="shared" si="82"/>
        <v>1681.25</v>
      </c>
      <c r="AR441" s="226">
        <v>82</v>
      </c>
      <c r="AS441" s="226">
        <v>8825</v>
      </c>
      <c r="AT441" s="220">
        <f t="shared" si="83"/>
        <v>2206.25</v>
      </c>
    </row>
    <row r="442" spans="2:46">
      <c r="B442" s="24" t="s">
        <v>1825</v>
      </c>
      <c r="C442" s="342" t="s">
        <v>1909</v>
      </c>
      <c r="D442" s="462" t="s">
        <v>5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03"/>
      <c r="X442" s="103"/>
      <c r="Y442" s="59"/>
      <c r="Z442" s="103"/>
      <c r="AA442" s="103"/>
      <c r="AB442" s="59"/>
      <c r="AC442" s="58">
        <v>0</v>
      </c>
      <c r="AD442" s="103">
        <v>0</v>
      </c>
      <c r="AE442" s="59">
        <f t="shared" si="78"/>
        <v>0</v>
      </c>
      <c r="AF442" s="103">
        <v>38</v>
      </c>
      <c r="AG442" s="103">
        <v>3640</v>
      </c>
      <c r="AH442" s="220">
        <f t="shared" si="79"/>
        <v>910</v>
      </c>
      <c r="AI442" s="103">
        <v>36</v>
      </c>
      <c r="AJ442" s="103">
        <v>3475</v>
      </c>
      <c r="AK442" s="220">
        <f t="shared" si="80"/>
        <v>868.75</v>
      </c>
      <c r="AL442" s="103">
        <v>37</v>
      </c>
      <c r="AM442" s="103">
        <v>4140</v>
      </c>
      <c r="AN442" s="220">
        <f t="shared" si="81"/>
        <v>1035</v>
      </c>
      <c r="AO442" s="275">
        <v>35</v>
      </c>
      <c r="AP442" s="275">
        <v>3075</v>
      </c>
      <c r="AQ442" s="220">
        <f t="shared" si="82"/>
        <v>768.75</v>
      </c>
      <c r="AR442" s="226">
        <v>36</v>
      </c>
      <c r="AS442" s="226">
        <v>4210</v>
      </c>
      <c r="AT442" s="220">
        <f t="shared" si="83"/>
        <v>1052.5</v>
      </c>
    </row>
    <row r="443" spans="2:46">
      <c r="B443" s="24" t="s">
        <v>1826</v>
      </c>
      <c r="C443" s="342" t="s">
        <v>1910</v>
      </c>
      <c r="D443" s="462" t="s">
        <v>307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03"/>
      <c r="X443" s="103"/>
      <c r="Y443" s="59"/>
      <c r="Z443" s="103"/>
      <c r="AA443" s="103"/>
      <c r="AB443" s="59"/>
      <c r="AC443" s="58">
        <v>0</v>
      </c>
      <c r="AD443" s="103">
        <v>0</v>
      </c>
      <c r="AE443" s="59">
        <f t="shared" si="78"/>
        <v>0</v>
      </c>
      <c r="AF443" s="103">
        <v>54</v>
      </c>
      <c r="AG443" s="103">
        <v>5005</v>
      </c>
      <c r="AH443" s="220">
        <f t="shared" si="79"/>
        <v>1251.25</v>
      </c>
      <c r="AI443" s="103">
        <v>35</v>
      </c>
      <c r="AJ443" s="103">
        <v>3640</v>
      </c>
      <c r="AK443" s="220">
        <f t="shared" si="80"/>
        <v>910</v>
      </c>
      <c r="AL443" s="103">
        <v>14</v>
      </c>
      <c r="AM443" s="103">
        <v>1095</v>
      </c>
      <c r="AN443" s="220">
        <f t="shared" si="81"/>
        <v>273.75</v>
      </c>
      <c r="AO443" s="275">
        <v>21</v>
      </c>
      <c r="AP443" s="275">
        <v>2220</v>
      </c>
      <c r="AQ443" s="220">
        <f t="shared" si="82"/>
        <v>555</v>
      </c>
      <c r="AR443" s="226">
        <v>17</v>
      </c>
      <c r="AS443" s="226">
        <v>2055</v>
      </c>
      <c r="AT443" s="220">
        <f t="shared" si="83"/>
        <v>513.75</v>
      </c>
    </row>
    <row r="444" spans="2:46">
      <c r="B444" s="24" t="s">
        <v>1827</v>
      </c>
      <c r="C444" s="342" t="s">
        <v>1911</v>
      </c>
      <c r="D444" s="462" t="s">
        <v>5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03"/>
      <c r="X444" s="103"/>
      <c r="Y444" s="59"/>
      <c r="Z444" s="103"/>
      <c r="AA444" s="103"/>
      <c r="AB444" s="59"/>
      <c r="AC444" s="58">
        <v>0</v>
      </c>
      <c r="AD444" s="103">
        <v>0</v>
      </c>
      <c r="AE444" s="59">
        <f t="shared" si="78"/>
        <v>0</v>
      </c>
      <c r="AF444" s="103">
        <v>20</v>
      </c>
      <c r="AG444" s="103">
        <v>2785</v>
      </c>
      <c r="AH444" s="220">
        <f t="shared" si="79"/>
        <v>696.25</v>
      </c>
      <c r="AI444" s="103">
        <v>49</v>
      </c>
      <c r="AJ444" s="103">
        <v>5125</v>
      </c>
      <c r="AK444" s="220">
        <f t="shared" si="80"/>
        <v>1281.25</v>
      </c>
      <c r="AL444" s="103">
        <v>67</v>
      </c>
      <c r="AM444" s="103">
        <v>3990</v>
      </c>
      <c r="AN444" s="220">
        <f t="shared" si="81"/>
        <v>997.5</v>
      </c>
      <c r="AO444" s="275">
        <v>35</v>
      </c>
      <c r="AP444" s="275">
        <v>3050</v>
      </c>
      <c r="AQ444" s="220">
        <f t="shared" si="82"/>
        <v>762.5</v>
      </c>
      <c r="AR444" s="226">
        <v>48</v>
      </c>
      <c r="AS444" s="226">
        <v>6720</v>
      </c>
      <c r="AT444" s="220">
        <f t="shared" si="83"/>
        <v>1680</v>
      </c>
    </row>
    <row r="445" spans="2:46">
      <c r="B445" s="24" t="s">
        <v>1828</v>
      </c>
      <c r="C445" s="342" t="s">
        <v>1912</v>
      </c>
      <c r="D445" s="462" t="s">
        <v>5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03"/>
      <c r="X445" s="103"/>
      <c r="Y445" s="59"/>
      <c r="Z445" s="103"/>
      <c r="AA445" s="103"/>
      <c r="AB445" s="59"/>
      <c r="AC445" s="58">
        <v>0</v>
      </c>
      <c r="AD445" s="103">
        <v>0</v>
      </c>
      <c r="AE445" s="59">
        <f t="shared" si="78"/>
        <v>0</v>
      </c>
      <c r="AF445" s="103">
        <v>25</v>
      </c>
      <c r="AG445" s="103">
        <v>2770</v>
      </c>
      <c r="AH445" s="220">
        <f t="shared" si="79"/>
        <v>692.5</v>
      </c>
      <c r="AI445" s="103">
        <v>39</v>
      </c>
      <c r="AJ445" s="103">
        <v>3215</v>
      </c>
      <c r="AK445" s="220">
        <f t="shared" si="80"/>
        <v>803.75</v>
      </c>
      <c r="AL445" s="103">
        <v>61</v>
      </c>
      <c r="AM445" s="103">
        <v>6995</v>
      </c>
      <c r="AN445" s="220">
        <f t="shared" si="81"/>
        <v>1748.75</v>
      </c>
      <c r="AO445" s="275">
        <v>78</v>
      </c>
      <c r="AP445" s="275">
        <v>7820</v>
      </c>
      <c r="AQ445" s="220">
        <f t="shared" si="82"/>
        <v>1955</v>
      </c>
      <c r="AR445" s="226">
        <v>68</v>
      </c>
      <c r="AS445" s="226">
        <v>6305</v>
      </c>
      <c r="AT445" s="220">
        <f t="shared" si="83"/>
        <v>1576.25</v>
      </c>
    </row>
    <row r="446" spans="2:46">
      <c r="B446" s="24" t="s">
        <v>1829</v>
      </c>
      <c r="C446" s="342" t="s">
        <v>1913</v>
      </c>
      <c r="D446" s="462" t="s">
        <v>5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03"/>
      <c r="X446" s="103"/>
      <c r="Y446" s="59"/>
      <c r="Z446" s="103"/>
      <c r="AA446" s="103"/>
      <c r="AB446" s="59"/>
      <c r="AC446" s="58">
        <v>0</v>
      </c>
      <c r="AD446" s="103">
        <v>0</v>
      </c>
      <c r="AE446" s="59">
        <f t="shared" si="78"/>
        <v>0</v>
      </c>
      <c r="AF446" s="103">
        <v>63</v>
      </c>
      <c r="AG446" s="103">
        <v>6695</v>
      </c>
      <c r="AH446" s="220">
        <f t="shared" si="79"/>
        <v>1673.75</v>
      </c>
      <c r="AI446" s="103">
        <v>37</v>
      </c>
      <c r="AJ446" s="103">
        <v>3640</v>
      </c>
      <c r="AK446" s="220">
        <f t="shared" si="80"/>
        <v>910</v>
      </c>
      <c r="AL446" s="103">
        <v>73</v>
      </c>
      <c r="AM446" s="103">
        <v>7440</v>
      </c>
      <c r="AN446" s="220">
        <f t="shared" si="81"/>
        <v>1860</v>
      </c>
      <c r="AO446" s="275">
        <v>121</v>
      </c>
      <c r="AP446" s="275">
        <v>11675</v>
      </c>
      <c r="AQ446" s="220">
        <f t="shared" si="82"/>
        <v>2918.75</v>
      </c>
      <c r="AR446" s="226">
        <v>131</v>
      </c>
      <c r="AS446" s="226">
        <v>11910</v>
      </c>
      <c r="AT446" s="220">
        <f t="shared" si="83"/>
        <v>2977.5</v>
      </c>
    </row>
    <row r="447" spans="2:46">
      <c r="B447" s="24" t="s">
        <v>1830</v>
      </c>
      <c r="C447" s="342" t="s">
        <v>1914</v>
      </c>
      <c r="D447" s="462" t="s">
        <v>5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03"/>
      <c r="X447" s="103"/>
      <c r="Y447" s="59"/>
      <c r="Z447" s="103"/>
      <c r="AA447" s="103"/>
      <c r="AB447" s="59"/>
      <c r="AC447" s="58">
        <v>0</v>
      </c>
      <c r="AD447" s="103">
        <v>0</v>
      </c>
      <c r="AE447" s="59">
        <f t="shared" si="78"/>
        <v>0</v>
      </c>
      <c r="AF447" s="103">
        <v>25</v>
      </c>
      <c r="AG447" s="103">
        <v>4440</v>
      </c>
      <c r="AH447" s="220">
        <f t="shared" si="79"/>
        <v>1110</v>
      </c>
      <c r="AI447" s="103">
        <v>39</v>
      </c>
      <c r="AJ447" s="103">
        <v>4890</v>
      </c>
      <c r="AK447" s="220">
        <f t="shared" si="80"/>
        <v>1222.5</v>
      </c>
      <c r="AL447" s="103">
        <v>55</v>
      </c>
      <c r="AM447" s="103">
        <v>7110</v>
      </c>
      <c r="AN447" s="220">
        <f t="shared" si="81"/>
        <v>1777.5</v>
      </c>
      <c r="AO447" s="275">
        <v>38</v>
      </c>
      <c r="AP447" s="275">
        <v>5215</v>
      </c>
      <c r="AQ447" s="220">
        <f t="shared" si="82"/>
        <v>1303.75</v>
      </c>
      <c r="AR447" s="226">
        <v>33</v>
      </c>
      <c r="AS447" s="226">
        <v>4015</v>
      </c>
      <c r="AT447" s="220">
        <f t="shared" si="83"/>
        <v>1003.75</v>
      </c>
    </row>
    <row r="448" spans="2:46">
      <c r="B448" s="24" t="s">
        <v>1831</v>
      </c>
      <c r="C448" s="342" t="s">
        <v>1915</v>
      </c>
      <c r="D448" s="462" t="s">
        <v>16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03"/>
      <c r="X448" s="103"/>
      <c r="Y448" s="59"/>
      <c r="Z448" s="103"/>
      <c r="AA448" s="103"/>
      <c r="AB448" s="59"/>
      <c r="AC448" s="58">
        <v>0</v>
      </c>
      <c r="AD448" s="103">
        <v>0</v>
      </c>
      <c r="AE448" s="59">
        <f t="shared" si="78"/>
        <v>0</v>
      </c>
      <c r="AF448" s="103">
        <v>49</v>
      </c>
      <c r="AG448" s="103">
        <v>4610</v>
      </c>
      <c r="AH448" s="220">
        <f t="shared" si="79"/>
        <v>1152.5</v>
      </c>
      <c r="AI448" s="103">
        <v>70</v>
      </c>
      <c r="AJ448" s="103">
        <v>6270</v>
      </c>
      <c r="AK448" s="220">
        <f t="shared" si="80"/>
        <v>1567.5</v>
      </c>
      <c r="AL448" s="103">
        <v>59</v>
      </c>
      <c r="AM448" s="103">
        <v>5215</v>
      </c>
      <c r="AN448" s="220">
        <f t="shared" si="81"/>
        <v>1303.75</v>
      </c>
      <c r="AO448" s="275">
        <v>67</v>
      </c>
      <c r="AP448" s="275">
        <v>5560</v>
      </c>
      <c r="AQ448" s="220">
        <f t="shared" si="82"/>
        <v>1390</v>
      </c>
      <c r="AR448" s="226">
        <v>71</v>
      </c>
      <c r="AS448" s="226">
        <v>5340</v>
      </c>
      <c r="AT448" s="220">
        <f t="shared" si="83"/>
        <v>1335</v>
      </c>
    </row>
    <row r="449" spans="2:46">
      <c r="B449" s="24" t="s">
        <v>1832</v>
      </c>
      <c r="C449" s="342" t="s">
        <v>1916</v>
      </c>
      <c r="D449" s="462" t="s">
        <v>5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03"/>
      <c r="X449" s="103"/>
      <c r="Y449" s="59"/>
      <c r="Z449" s="103"/>
      <c r="AA449" s="103"/>
      <c r="AB449" s="59"/>
      <c r="AC449" s="58">
        <v>0</v>
      </c>
      <c r="AD449" s="103">
        <v>0</v>
      </c>
      <c r="AE449" s="59">
        <f t="shared" si="78"/>
        <v>0</v>
      </c>
      <c r="AF449" s="103">
        <v>36</v>
      </c>
      <c r="AG449" s="103">
        <v>3720</v>
      </c>
      <c r="AH449" s="220">
        <f t="shared" si="79"/>
        <v>930</v>
      </c>
      <c r="AI449" s="103">
        <v>65</v>
      </c>
      <c r="AJ449" s="103">
        <v>8210</v>
      </c>
      <c r="AK449" s="220">
        <f t="shared" si="80"/>
        <v>2052.5</v>
      </c>
      <c r="AL449" s="103">
        <v>52</v>
      </c>
      <c r="AM449" s="103">
        <v>5690</v>
      </c>
      <c r="AN449" s="220">
        <f t="shared" si="81"/>
        <v>1422.5</v>
      </c>
      <c r="AO449" s="275">
        <v>89</v>
      </c>
      <c r="AP449" s="275">
        <v>10060</v>
      </c>
      <c r="AQ449" s="220">
        <f t="shared" si="82"/>
        <v>2515</v>
      </c>
      <c r="AR449" s="226">
        <v>57</v>
      </c>
      <c r="AS449" s="226">
        <v>5625</v>
      </c>
      <c r="AT449" s="220">
        <f t="shared" si="83"/>
        <v>1406.25</v>
      </c>
    </row>
    <row r="450" spans="2:46">
      <c r="B450" s="24" t="s">
        <v>1833</v>
      </c>
      <c r="C450" s="342" t="s">
        <v>1917</v>
      </c>
      <c r="D450" s="462" t="s">
        <v>23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03"/>
      <c r="X450" s="103"/>
      <c r="Y450" s="59"/>
      <c r="Z450" s="103"/>
      <c r="AA450" s="103"/>
      <c r="AB450" s="59"/>
      <c r="AC450" s="58">
        <v>0</v>
      </c>
      <c r="AD450" s="103">
        <v>0</v>
      </c>
      <c r="AE450" s="59">
        <f t="shared" si="78"/>
        <v>0</v>
      </c>
      <c r="AF450" s="103">
        <v>128</v>
      </c>
      <c r="AG450" s="103">
        <v>18210</v>
      </c>
      <c r="AH450" s="220">
        <f t="shared" si="79"/>
        <v>4552.5</v>
      </c>
      <c r="AI450" s="103">
        <v>88</v>
      </c>
      <c r="AJ450" s="103">
        <v>9590</v>
      </c>
      <c r="AK450" s="220">
        <f t="shared" si="80"/>
        <v>2397.5</v>
      </c>
      <c r="AL450" s="103">
        <v>92</v>
      </c>
      <c r="AM450" s="103">
        <v>10095</v>
      </c>
      <c r="AN450" s="220">
        <f t="shared" si="81"/>
        <v>2523.75</v>
      </c>
      <c r="AO450" s="275">
        <v>127</v>
      </c>
      <c r="AP450" s="275">
        <v>15160</v>
      </c>
      <c r="AQ450" s="220">
        <f t="shared" si="82"/>
        <v>3790</v>
      </c>
      <c r="AR450" s="226">
        <v>122</v>
      </c>
      <c r="AS450" s="226">
        <v>14010</v>
      </c>
      <c r="AT450" s="220">
        <f t="shared" si="83"/>
        <v>3502.5</v>
      </c>
    </row>
    <row r="451" spans="2:46">
      <c r="B451" s="24" t="s">
        <v>1834</v>
      </c>
      <c r="C451" s="342" t="s">
        <v>1918</v>
      </c>
      <c r="D451" s="462" t="s">
        <v>23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03"/>
      <c r="X451" s="103"/>
      <c r="Y451" s="59"/>
      <c r="Z451" s="103"/>
      <c r="AA451" s="103"/>
      <c r="AB451" s="59"/>
      <c r="AC451" s="58">
        <v>0</v>
      </c>
      <c r="AD451" s="103">
        <v>0</v>
      </c>
      <c r="AE451" s="59">
        <f t="shared" si="78"/>
        <v>0</v>
      </c>
      <c r="AF451" s="103">
        <v>132</v>
      </c>
      <c r="AG451" s="103">
        <v>13790</v>
      </c>
      <c r="AH451" s="220">
        <f t="shared" si="79"/>
        <v>3447.5</v>
      </c>
      <c r="AI451" s="103">
        <v>217</v>
      </c>
      <c r="AJ451" s="103">
        <v>23525</v>
      </c>
      <c r="AK451" s="220">
        <f t="shared" si="80"/>
        <v>5881.25</v>
      </c>
      <c r="AL451" s="103">
        <v>239</v>
      </c>
      <c r="AM451" s="103">
        <v>23065</v>
      </c>
      <c r="AN451" s="220">
        <f t="shared" si="81"/>
        <v>5766.25</v>
      </c>
      <c r="AO451" s="275">
        <v>306</v>
      </c>
      <c r="AP451" s="275">
        <v>27105</v>
      </c>
      <c r="AQ451" s="220">
        <f t="shared" si="82"/>
        <v>6776.25</v>
      </c>
      <c r="AR451" s="226">
        <v>357</v>
      </c>
      <c r="AS451" s="226">
        <v>33080</v>
      </c>
      <c r="AT451" s="220">
        <f t="shared" si="83"/>
        <v>8270</v>
      </c>
    </row>
    <row r="452" spans="2:46">
      <c r="B452" s="24" t="s">
        <v>1835</v>
      </c>
      <c r="C452" s="342" t="s">
        <v>1919</v>
      </c>
      <c r="D452" s="462" t="s">
        <v>5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03"/>
      <c r="X452" s="103"/>
      <c r="Y452" s="59"/>
      <c r="Z452" s="103"/>
      <c r="AA452" s="103"/>
      <c r="AB452" s="59"/>
      <c r="AC452" s="58">
        <v>0</v>
      </c>
      <c r="AD452" s="103">
        <v>0</v>
      </c>
      <c r="AE452" s="59">
        <f t="shared" ref="AE452:AE463" si="84">AD452*25%</f>
        <v>0</v>
      </c>
      <c r="AF452" s="103">
        <v>14</v>
      </c>
      <c r="AG452" s="103">
        <v>2240</v>
      </c>
      <c r="AH452" s="220">
        <f t="shared" ref="AH452:AH515" si="85">AG452*25%</f>
        <v>560</v>
      </c>
      <c r="AI452" s="103">
        <v>28</v>
      </c>
      <c r="AJ452" s="103">
        <v>3140</v>
      </c>
      <c r="AK452" s="220">
        <f t="shared" ref="AK452:AK515" si="86">AJ452*25%</f>
        <v>785</v>
      </c>
      <c r="AL452" s="103">
        <v>17</v>
      </c>
      <c r="AM452" s="103">
        <v>1925</v>
      </c>
      <c r="AN452" s="220">
        <f t="shared" ref="AN452:AN515" si="87">AM452*25%</f>
        <v>481.25</v>
      </c>
      <c r="AO452" s="275">
        <v>27</v>
      </c>
      <c r="AP452" s="275">
        <v>3655</v>
      </c>
      <c r="AQ452" s="220">
        <f t="shared" ref="AQ452:AQ515" si="88">AP452*25%</f>
        <v>913.75</v>
      </c>
      <c r="AR452" s="226">
        <v>28</v>
      </c>
      <c r="AS452" s="226">
        <v>3310</v>
      </c>
      <c r="AT452" s="220">
        <f t="shared" ref="AT452:AT515" si="89">AS452*25%</f>
        <v>827.5</v>
      </c>
    </row>
    <row r="453" spans="2:46">
      <c r="B453" s="24" t="s">
        <v>1836</v>
      </c>
      <c r="C453" s="342" t="s">
        <v>1920</v>
      </c>
      <c r="D453" s="462" t="s">
        <v>23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03"/>
      <c r="X453" s="103"/>
      <c r="Y453" s="59"/>
      <c r="Z453" s="103"/>
      <c r="AA453" s="103"/>
      <c r="AB453" s="59"/>
      <c r="AC453" s="58">
        <v>0</v>
      </c>
      <c r="AD453" s="103">
        <v>0</v>
      </c>
      <c r="AE453" s="59">
        <f t="shared" si="84"/>
        <v>0</v>
      </c>
      <c r="AF453" s="103">
        <v>20</v>
      </c>
      <c r="AG453" s="103">
        <v>1540</v>
      </c>
      <c r="AH453" s="220">
        <f t="shared" si="85"/>
        <v>385</v>
      </c>
      <c r="AI453" s="103">
        <v>40</v>
      </c>
      <c r="AJ453" s="103">
        <v>3155</v>
      </c>
      <c r="AK453" s="220">
        <f t="shared" si="86"/>
        <v>788.75</v>
      </c>
      <c r="AL453" s="103">
        <v>34</v>
      </c>
      <c r="AM453" s="103">
        <v>3375</v>
      </c>
      <c r="AN453" s="220">
        <f t="shared" si="87"/>
        <v>843.75</v>
      </c>
      <c r="AO453" s="275">
        <v>64</v>
      </c>
      <c r="AP453" s="275">
        <v>4830</v>
      </c>
      <c r="AQ453" s="220">
        <f t="shared" si="88"/>
        <v>1207.5</v>
      </c>
      <c r="AR453" s="226">
        <v>77</v>
      </c>
      <c r="AS453" s="226">
        <v>5680</v>
      </c>
      <c r="AT453" s="220">
        <f t="shared" si="89"/>
        <v>1420</v>
      </c>
    </row>
    <row r="454" spans="2:46">
      <c r="B454" s="24" t="s">
        <v>1837</v>
      </c>
      <c r="C454" s="342" t="s">
        <v>1921</v>
      </c>
      <c r="D454" s="462" t="s">
        <v>23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03"/>
      <c r="X454" s="103"/>
      <c r="Y454" s="59"/>
      <c r="Z454" s="103"/>
      <c r="AA454" s="103"/>
      <c r="AB454" s="59"/>
      <c r="AC454" s="58">
        <v>0</v>
      </c>
      <c r="AD454" s="103">
        <v>0</v>
      </c>
      <c r="AE454" s="59">
        <f t="shared" si="84"/>
        <v>0</v>
      </c>
      <c r="AF454" s="103">
        <v>36</v>
      </c>
      <c r="AG454" s="103">
        <v>3345</v>
      </c>
      <c r="AH454" s="220">
        <f t="shared" si="85"/>
        <v>836.25</v>
      </c>
      <c r="AI454" s="103">
        <v>63</v>
      </c>
      <c r="AJ454" s="103">
        <v>4870</v>
      </c>
      <c r="AK454" s="220">
        <f t="shared" si="86"/>
        <v>1217.5</v>
      </c>
      <c r="AL454" s="103">
        <v>57</v>
      </c>
      <c r="AM454" s="103">
        <v>4565</v>
      </c>
      <c r="AN454" s="220">
        <f t="shared" si="87"/>
        <v>1141.25</v>
      </c>
      <c r="AO454" s="275">
        <v>51</v>
      </c>
      <c r="AP454" s="275">
        <v>5105</v>
      </c>
      <c r="AQ454" s="220">
        <f t="shared" si="88"/>
        <v>1276.25</v>
      </c>
      <c r="AR454" s="226">
        <v>39</v>
      </c>
      <c r="AS454" s="226">
        <v>3485</v>
      </c>
      <c r="AT454" s="220">
        <f t="shared" si="89"/>
        <v>871.25</v>
      </c>
    </row>
    <row r="455" spans="2:46">
      <c r="B455" s="24" t="s">
        <v>1838</v>
      </c>
      <c r="C455" s="342" t="s">
        <v>1922</v>
      </c>
      <c r="D455" s="462" t="s">
        <v>5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03"/>
      <c r="X455" s="103"/>
      <c r="Y455" s="59"/>
      <c r="Z455" s="103"/>
      <c r="AA455" s="103"/>
      <c r="AB455" s="59"/>
      <c r="AC455" s="58">
        <v>3</v>
      </c>
      <c r="AD455" s="103">
        <v>270</v>
      </c>
      <c r="AE455" s="59">
        <f t="shared" si="84"/>
        <v>67.5</v>
      </c>
      <c r="AF455" s="103">
        <v>86</v>
      </c>
      <c r="AG455" s="103">
        <v>8340</v>
      </c>
      <c r="AH455" s="220">
        <f t="shared" si="85"/>
        <v>2085</v>
      </c>
      <c r="AI455" s="103">
        <v>185</v>
      </c>
      <c r="AJ455" s="103">
        <v>14090</v>
      </c>
      <c r="AK455" s="220">
        <f t="shared" si="86"/>
        <v>3522.5</v>
      </c>
      <c r="AL455" s="103">
        <v>204</v>
      </c>
      <c r="AM455" s="103">
        <v>21830</v>
      </c>
      <c r="AN455" s="220">
        <f t="shared" si="87"/>
        <v>5457.5</v>
      </c>
      <c r="AO455" s="275">
        <v>203</v>
      </c>
      <c r="AP455" s="275">
        <v>20415</v>
      </c>
      <c r="AQ455" s="220">
        <f t="shared" si="88"/>
        <v>5103.75</v>
      </c>
      <c r="AR455" s="226">
        <v>193</v>
      </c>
      <c r="AS455" s="226">
        <v>15630</v>
      </c>
      <c r="AT455" s="220">
        <f t="shared" si="89"/>
        <v>3907.5</v>
      </c>
    </row>
    <row r="456" spans="2:46">
      <c r="B456" s="24" t="s">
        <v>1839</v>
      </c>
      <c r="C456" s="342" t="s">
        <v>1923</v>
      </c>
      <c r="D456" s="462" t="s">
        <v>383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03"/>
      <c r="X456" s="103"/>
      <c r="Y456" s="59"/>
      <c r="Z456" s="103"/>
      <c r="AA456" s="103"/>
      <c r="AB456" s="59"/>
      <c r="AC456" s="58">
        <v>0</v>
      </c>
      <c r="AD456" s="103">
        <v>0</v>
      </c>
      <c r="AE456" s="59">
        <f t="shared" si="84"/>
        <v>0</v>
      </c>
      <c r="AF456" s="103">
        <v>7</v>
      </c>
      <c r="AG456" s="103">
        <v>915</v>
      </c>
      <c r="AH456" s="220">
        <f t="shared" si="85"/>
        <v>228.75</v>
      </c>
      <c r="AI456" s="103">
        <v>29</v>
      </c>
      <c r="AJ456" s="103">
        <v>3020</v>
      </c>
      <c r="AK456" s="220">
        <f t="shared" si="86"/>
        <v>755</v>
      </c>
      <c r="AL456" s="103">
        <v>7</v>
      </c>
      <c r="AM456" s="103">
        <v>1040</v>
      </c>
      <c r="AN456" s="220">
        <f t="shared" si="87"/>
        <v>260</v>
      </c>
      <c r="AO456" s="275">
        <v>0</v>
      </c>
      <c r="AP456" s="275">
        <v>0</v>
      </c>
      <c r="AQ456" s="220">
        <f t="shared" si="88"/>
        <v>0</v>
      </c>
      <c r="AR456" s="226">
        <v>0</v>
      </c>
      <c r="AS456" s="226">
        <v>0</v>
      </c>
      <c r="AT456" s="220">
        <f t="shared" si="89"/>
        <v>0</v>
      </c>
    </row>
    <row r="457" spans="2:46">
      <c r="B457" s="24" t="s">
        <v>1840</v>
      </c>
      <c r="C457" s="342" t="s">
        <v>1924</v>
      </c>
      <c r="D457" s="462" t="s">
        <v>5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03"/>
      <c r="X457" s="103"/>
      <c r="Y457" s="59"/>
      <c r="Z457" s="103"/>
      <c r="AA457" s="103"/>
      <c r="AB457" s="59"/>
      <c r="AC457" s="58">
        <v>0</v>
      </c>
      <c r="AD457" s="103">
        <v>0</v>
      </c>
      <c r="AE457" s="59">
        <f t="shared" si="84"/>
        <v>0</v>
      </c>
      <c r="AF457" s="103">
        <v>79</v>
      </c>
      <c r="AG457" s="103">
        <v>5895</v>
      </c>
      <c r="AH457" s="220">
        <f t="shared" si="85"/>
        <v>1473.75</v>
      </c>
      <c r="AI457" s="103">
        <v>99</v>
      </c>
      <c r="AJ457" s="103">
        <v>8505</v>
      </c>
      <c r="AK457" s="220">
        <f t="shared" si="86"/>
        <v>2126.25</v>
      </c>
      <c r="AL457" s="103">
        <v>97</v>
      </c>
      <c r="AM457" s="103">
        <v>8930</v>
      </c>
      <c r="AN457" s="220">
        <f t="shared" si="87"/>
        <v>2232.5</v>
      </c>
      <c r="AO457" s="275">
        <v>135</v>
      </c>
      <c r="AP457" s="275">
        <v>10900</v>
      </c>
      <c r="AQ457" s="220">
        <f t="shared" si="88"/>
        <v>2725</v>
      </c>
      <c r="AR457" s="226">
        <v>117</v>
      </c>
      <c r="AS457" s="226">
        <v>8575</v>
      </c>
      <c r="AT457" s="220">
        <f t="shared" si="89"/>
        <v>2143.75</v>
      </c>
    </row>
    <row r="458" spans="2:46">
      <c r="B458" s="24" t="s">
        <v>1841</v>
      </c>
      <c r="C458" s="342" t="s">
        <v>1925</v>
      </c>
      <c r="D458" s="462" t="s">
        <v>148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03"/>
      <c r="X458" s="103"/>
      <c r="Y458" s="59"/>
      <c r="Z458" s="103"/>
      <c r="AA458" s="103"/>
      <c r="AB458" s="59"/>
      <c r="AC458" s="58">
        <v>0</v>
      </c>
      <c r="AD458" s="103">
        <v>0</v>
      </c>
      <c r="AE458" s="59">
        <f t="shared" si="84"/>
        <v>0</v>
      </c>
      <c r="AF458" s="103">
        <v>43</v>
      </c>
      <c r="AG458" s="103">
        <v>4605</v>
      </c>
      <c r="AH458" s="220">
        <f t="shared" si="85"/>
        <v>1151.25</v>
      </c>
      <c r="AI458" s="103">
        <v>95</v>
      </c>
      <c r="AJ458" s="103">
        <v>8625</v>
      </c>
      <c r="AK458" s="220">
        <f t="shared" si="86"/>
        <v>2156.25</v>
      </c>
      <c r="AL458" s="103">
        <v>120</v>
      </c>
      <c r="AM458" s="103">
        <v>10925</v>
      </c>
      <c r="AN458" s="220">
        <f t="shared" si="87"/>
        <v>2731.25</v>
      </c>
      <c r="AO458" s="275">
        <v>112</v>
      </c>
      <c r="AP458" s="275">
        <v>10550</v>
      </c>
      <c r="AQ458" s="220">
        <f t="shared" si="88"/>
        <v>2637.5</v>
      </c>
      <c r="AR458" s="226">
        <v>103</v>
      </c>
      <c r="AS458" s="226">
        <v>10990</v>
      </c>
      <c r="AT458" s="220">
        <f t="shared" si="89"/>
        <v>2747.5</v>
      </c>
    </row>
    <row r="459" spans="2:46">
      <c r="B459" s="24" t="s">
        <v>1842</v>
      </c>
      <c r="C459" s="342" t="s">
        <v>1926</v>
      </c>
      <c r="D459" s="462" t="s">
        <v>5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03"/>
      <c r="X459" s="103"/>
      <c r="Y459" s="59"/>
      <c r="Z459" s="103"/>
      <c r="AA459" s="103"/>
      <c r="AB459" s="59"/>
      <c r="AC459" s="58">
        <v>0</v>
      </c>
      <c r="AD459" s="103">
        <v>0</v>
      </c>
      <c r="AE459" s="59">
        <f t="shared" si="84"/>
        <v>0</v>
      </c>
      <c r="AF459" s="103">
        <v>46</v>
      </c>
      <c r="AG459" s="103">
        <v>4325</v>
      </c>
      <c r="AH459" s="220">
        <f t="shared" si="85"/>
        <v>1081.25</v>
      </c>
      <c r="AI459" s="103">
        <v>45</v>
      </c>
      <c r="AJ459" s="103">
        <v>3645</v>
      </c>
      <c r="AK459" s="220">
        <f t="shared" si="86"/>
        <v>911.25</v>
      </c>
      <c r="AL459" s="103">
        <v>59</v>
      </c>
      <c r="AM459" s="103">
        <v>5260</v>
      </c>
      <c r="AN459" s="220">
        <f t="shared" si="87"/>
        <v>1315</v>
      </c>
      <c r="AO459" s="275">
        <v>43</v>
      </c>
      <c r="AP459" s="275">
        <v>3960</v>
      </c>
      <c r="AQ459" s="220">
        <f t="shared" si="88"/>
        <v>990</v>
      </c>
      <c r="AR459" s="226">
        <v>2</v>
      </c>
      <c r="AS459" s="226">
        <v>145</v>
      </c>
      <c r="AT459" s="220">
        <f t="shared" si="89"/>
        <v>36.25</v>
      </c>
    </row>
    <row r="460" spans="2:46">
      <c r="B460" s="24" t="s">
        <v>1843</v>
      </c>
      <c r="C460" s="342" t="s">
        <v>1927</v>
      </c>
      <c r="D460" s="462" t="s">
        <v>123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03"/>
      <c r="X460" s="103"/>
      <c r="Y460" s="59"/>
      <c r="Z460" s="103"/>
      <c r="AA460" s="103"/>
      <c r="AB460" s="59"/>
      <c r="AC460" s="58">
        <v>0</v>
      </c>
      <c r="AD460" s="103">
        <v>0</v>
      </c>
      <c r="AE460" s="59">
        <f t="shared" si="84"/>
        <v>0</v>
      </c>
      <c r="AF460" s="103">
        <v>6</v>
      </c>
      <c r="AG460" s="103">
        <v>355</v>
      </c>
      <c r="AH460" s="220">
        <f t="shared" si="85"/>
        <v>88.75</v>
      </c>
      <c r="AI460" s="103">
        <v>13</v>
      </c>
      <c r="AJ460" s="103">
        <v>940</v>
      </c>
      <c r="AK460" s="220">
        <f t="shared" si="86"/>
        <v>235</v>
      </c>
      <c r="AL460" s="103">
        <v>29</v>
      </c>
      <c r="AM460" s="103">
        <v>1835</v>
      </c>
      <c r="AN460" s="220">
        <f t="shared" si="87"/>
        <v>458.75</v>
      </c>
      <c r="AO460" s="275">
        <v>40</v>
      </c>
      <c r="AP460" s="275">
        <v>2585</v>
      </c>
      <c r="AQ460" s="220">
        <f t="shared" si="88"/>
        <v>646.25</v>
      </c>
      <c r="AR460" s="226">
        <v>40</v>
      </c>
      <c r="AS460" s="226">
        <v>2840</v>
      </c>
      <c r="AT460" s="220">
        <f t="shared" si="89"/>
        <v>710</v>
      </c>
    </row>
    <row r="461" spans="2:46">
      <c r="B461" s="24" t="s">
        <v>1844</v>
      </c>
      <c r="C461" s="342" t="s">
        <v>1928</v>
      </c>
      <c r="D461" s="462" t="s">
        <v>5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03"/>
      <c r="X461" s="103"/>
      <c r="Y461" s="59"/>
      <c r="Z461" s="103"/>
      <c r="AA461" s="103"/>
      <c r="AB461" s="59"/>
      <c r="AC461" s="58">
        <v>0</v>
      </c>
      <c r="AD461" s="103">
        <v>0</v>
      </c>
      <c r="AE461" s="59">
        <f t="shared" si="84"/>
        <v>0</v>
      </c>
      <c r="AF461" s="103">
        <v>102</v>
      </c>
      <c r="AG461" s="103">
        <v>8635</v>
      </c>
      <c r="AH461" s="220">
        <f t="shared" si="85"/>
        <v>2158.75</v>
      </c>
      <c r="AI461" s="103">
        <v>98</v>
      </c>
      <c r="AJ461" s="103">
        <v>7120</v>
      </c>
      <c r="AK461" s="220">
        <f t="shared" si="86"/>
        <v>1780</v>
      </c>
      <c r="AL461" s="103">
        <v>64</v>
      </c>
      <c r="AM461" s="103">
        <v>5625</v>
      </c>
      <c r="AN461" s="220">
        <f t="shared" si="87"/>
        <v>1406.25</v>
      </c>
      <c r="AO461" s="275">
        <v>78</v>
      </c>
      <c r="AP461" s="275">
        <v>6680</v>
      </c>
      <c r="AQ461" s="220">
        <f t="shared" si="88"/>
        <v>1670</v>
      </c>
      <c r="AR461" s="226">
        <v>66</v>
      </c>
      <c r="AS461" s="226">
        <v>5025</v>
      </c>
      <c r="AT461" s="220">
        <f t="shared" si="89"/>
        <v>1256.25</v>
      </c>
    </row>
    <row r="462" spans="2:46">
      <c r="B462" s="24" t="s">
        <v>1845</v>
      </c>
      <c r="C462" s="342" t="s">
        <v>1929</v>
      </c>
      <c r="D462" s="462" t="s">
        <v>148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03"/>
      <c r="X462" s="103"/>
      <c r="Y462" s="59"/>
      <c r="Z462" s="103"/>
      <c r="AA462" s="103"/>
      <c r="AB462" s="59"/>
      <c r="AC462" s="58">
        <v>0</v>
      </c>
      <c r="AD462" s="103">
        <v>0</v>
      </c>
      <c r="AE462" s="59">
        <f t="shared" si="84"/>
        <v>0</v>
      </c>
      <c r="AF462" s="103">
        <v>163</v>
      </c>
      <c r="AG462" s="103">
        <v>16365</v>
      </c>
      <c r="AH462" s="220">
        <f t="shared" si="85"/>
        <v>4091.25</v>
      </c>
      <c r="AI462" s="103">
        <v>181</v>
      </c>
      <c r="AJ462" s="103">
        <v>18690</v>
      </c>
      <c r="AK462" s="220">
        <f t="shared" si="86"/>
        <v>4672.5</v>
      </c>
      <c r="AL462" s="103">
        <v>160</v>
      </c>
      <c r="AM462" s="103">
        <v>17195</v>
      </c>
      <c r="AN462" s="220">
        <f t="shared" si="87"/>
        <v>4298.75</v>
      </c>
      <c r="AO462" s="275">
        <v>205</v>
      </c>
      <c r="AP462" s="275">
        <v>20620</v>
      </c>
      <c r="AQ462" s="220">
        <f t="shared" si="88"/>
        <v>5155</v>
      </c>
      <c r="AR462" s="226">
        <v>202</v>
      </c>
      <c r="AS462" s="226">
        <v>20385</v>
      </c>
      <c r="AT462" s="220">
        <f t="shared" si="89"/>
        <v>5096.25</v>
      </c>
    </row>
    <row r="463" spans="2:46">
      <c r="B463" s="24" t="s">
        <v>1846</v>
      </c>
      <c r="C463" s="342" t="s">
        <v>1930</v>
      </c>
      <c r="D463" s="462" t="s">
        <v>23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03"/>
      <c r="X463" s="103"/>
      <c r="Y463" s="59"/>
      <c r="Z463" s="103"/>
      <c r="AA463" s="103"/>
      <c r="AB463" s="59"/>
      <c r="AC463" s="58">
        <v>6</v>
      </c>
      <c r="AD463" s="103">
        <v>405</v>
      </c>
      <c r="AE463" s="59">
        <f t="shared" si="84"/>
        <v>101.25</v>
      </c>
      <c r="AF463" s="103">
        <v>48</v>
      </c>
      <c r="AG463" s="103">
        <v>6235</v>
      </c>
      <c r="AH463" s="220">
        <f t="shared" si="85"/>
        <v>1558.75</v>
      </c>
      <c r="AI463" s="103">
        <v>43</v>
      </c>
      <c r="AJ463" s="103">
        <v>4085</v>
      </c>
      <c r="AK463" s="220">
        <f t="shared" si="86"/>
        <v>1021.25</v>
      </c>
      <c r="AL463" s="103">
        <v>0</v>
      </c>
      <c r="AM463" s="103">
        <v>0</v>
      </c>
      <c r="AN463" s="220">
        <f t="shared" si="87"/>
        <v>0</v>
      </c>
      <c r="AO463" s="275">
        <v>46</v>
      </c>
      <c r="AP463" s="275">
        <v>4520</v>
      </c>
      <c r="AQ463" s="220">
        <f t="shared" si="88"/>
        <v>1130</v>
      </c>
      <c r="AR463" s="226">
        <v>42</v>
      </c>
      <c r="AS463" s="226">
        <v>2945</v>
      </c>
      <c r="AT463" s="220">
        <f t="shared" si="89"/>
        <v>736.25</v>
      </c>
    </row>
    <row r="464" spans="2:46">
      <c r="B464" s="24" t="s">
        <v>1941</v>
      </c>
      <c r="C464" s="342" t="s">
        <v>3209</v>
      </c>
      <c r="D464" s="462" t="s">
        <v>148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03"/>
      <c r="X464" s="103"/>
      <c r="Y464" s="59"/>
      <c r="Z464" s="103"/>
      <c r="AA464" s="103"/>
      <c r="AB464" s="59"/>
      <c r="AC464" s="58"/>
      <c r="AD464" s="103"/>
      <c r="AE464" s="59"/>
      <c r="AF464" s="103">
        <v>96</v>
      </c>
      <c r="AG464" s="103">
        <v>8955</v>
      </c>
      <c r="AH464" s="220">
        <f t="shared" si="85"/>
        <v>2238.75</v>
      </c>
      <c r="AI464" s="103">
        <v>172</v>
      </c>
      <c r="AJ464" s="103">
        <v>16620</v>
      </c>
      <c r="AK464" s="220">
        <f t="shared" si="86"/>
        <v>4155</v>
      </c>
      <c r="AL464" s="103">
        <v>141</v>
      </c>
      <c r="AM464" s="103">
        <v>14400</v>
      </c>
      <c r="AN464" s="220">
        <f t="shared" si="87"/>
        <v>3600</v>
      </c>
      <c r="AO464" s="275">
        <v>156</v>
      </c>
      <c r="AP464" s="275">
        <v>14565</v>
      </c>
      <c r="AQ464" s="220">
        <f t="shared" si="88"/>
        <v>3641.25</v>
      </c>
      <c r="AR464" s="226">
        <v>147</v>
      </c>
      <c r="AS464" s="226">
        <v>14935</v>
      </c>
      <c r="AT464" s="220">
        <f t="shared" si="89"/>
        <v>3733.75</v>
      </c>
    </row>
    <row r="465" spans="2:46">
      <c r="B465" s="24" t="s">
        <v>1942</v>
      </c>
      <c r="C465" s="342" t="s">
        <v>2032</v>
      </c>
      <c r="D465" s="462" t="s">
        <v>23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03"/>
      <c r="X465" s="103"/>
      <c r="Y465" s="59"/>
      <c r="Z465" s="103"/>
      <c r="AA465" s="103"/>
      <c r="AB465" s="59"/>
      <c r="AC465" s="58"/>
      <c r="AD465" s="103"/>
      <c r="AE465" s="59"/>
      <c r="AF465" s="103">
        <v>46</v>
      </c>
      <c r="AG465" s="103">
        <v>4495</v>
      </c>
      <c r="AH465" s="220">
        <f t="shared" si="85"/>
        <v>1123.75</v>
      </c>
      <c r="AI465" s="103">
        <v>71</v>
      </c>
      <c r="AJ465" s="103">
        <v>6590</v>
      </c>
      <c r="AK465" s="220">
        <f t="shared" si="86"/>
        <v>1647.5</v>
      </c>
      <c r="AL465" s="103">
        <v>75</v>
      </c>
      <c r="AM465" s="103">
        <v>7230</v>
      </c>
      <c r="AN465" s="220">
        <f t="shared" si="87"/>
        <v>1807.5</v>
      </c>
      <c r="AO465" s="275">
        <v>66</v>
      </c>
      <c r="AP465" s="275">
        <v>5040</v>
      </c>
      <c r="AQ465" s="220">
        <f t="shared" si="88"/>
        <v>1260</v>
      </c>
      <c r="AR465" s="226">
        <v>49</v>
      </c>
      <c r="AS465" s="226">
        <v>4075</v>
      </c>
      <c r="AT465" s="220">
        <f t="shared" si="89"/>
        <v>1018.75</v>
      </c>
    </row>
    <row r="466" spans="2:46">
      <c r="B466" s="24" t="s">
        <v>1943</v>
      </c>
      <c r="C466" s="342" t="s">
        <v>3180</v>
      </c>
      <c r="D466" s="462" t="s">
        <v>5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03"/>
      <c r="X466" s="103"/>
      <c r="Y466" s="59"/>
      <c r="Z466" s="103"/>
      <c r="AA466" s="103"/>
      <c r="AB466" s="59"/>
      <c r="AC466" s="58"/>
      <c r="AD466" s="103"/>
      <c r="AE466" s="59"/>
      <c r="AF466" s="103">
        <v>6</v>
      </c>
      <c r="AG466" s="103">
        <v>690</v>
      </c>
      <c r="AH466" s="220">
        <f t="shared" si="85"/>
        <v>172.5</v>
      </c>
      <c r="AI466" s="103">
        <v>34</v>
      </c>
      <c r="AJ466" s="103">
        <v>2635</v>
      </c>
      <c r="AK466" s="220">
        <f t="shared" si="86"/>
        <v>658.75</v>
      </c>
      <c r="AL466" s="103">
        <v>0</v>
      </c>
      <c r="AM466" s="103"/>
      <c r="AN466" s="220">
        <f t="shared" si="87"/>
        <v>0</v>
      </c>
      <c r="AO466" s="275">
        <v>0</v>
      </c>
      <c r="AP466" s="275">
        <v>0</v>
      </c>
      <c r="AQ466" s="220">
        <f t="shared" si="88"/>
        <v>0</v>
      </c>
      <c r="AR466" s="226">
        <v>0</v>
      </c>
      <c r="AS466" s="226">
        <v>0</v>
      </c>
      <c r="AT466" s="220">
        <f t="shared" si="89"/>
        <v>0</v>
      </c>
    </row>
    <row r="467" spans="2:46">
      <c r="B467" s="24" t="s">
        <v>1944</v>
      </c>
      <c r="C467" s="342" t="s">
        <v>2033</v>
      </c>
      <c r="D467" s="462" t="s">
        <v>5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03"/>
      <c r="X467" s="103"/>
      <c r="Y467" s="59"/>
      <c r="Z467" s="103"/>
      <c r="AA467" s="103"/>
      <c r="AB467" s="59"/>
      <c r="AC467" s="58"/>
      <c r="AD467" s="103"/>
      <c r="AE467" s="59"/>
      <c r="AF467" s="103">
        <v>81</v>
      </c>
      <c r="AG467" s="103">
        <v>7725</v>
      </c>
      <c r="AH467" s="220">
        <f t="shared" si="85"/>
        <v>1931.25</v>
      </c>
      <c r="AI467" s="103">
        <v>67</v>
      </c>
      <c r="AJ467" s="103">
        <v>5955</v>
      </c>
      <c r="AK467" s="220">
        <f t="shared" si="86"/>
        <v>1488.75</v>
      </c>
      <c r="AL467" s="103">
        <v>17</v>
      </c>
      <c r="AM467" s="103">
        <v>1485</v>
      </c>
      <c r="AN467" s="220">
        <f t="shared" si="87"/>
        <v>371.25</v>
      </c>
      <c r="AO467" s="275">
        <v>39</v>
      </c>
      <c r="AP467" s="275">
        <v>3825</v>
      </c>
      <c r="AQ467" s="220">
        <f t="shared" si="88"/>
        <v>956.25</v>
      </c>
      <c r="AR467" s="226">
        <v>24</v>
      </c>
      <c r="AS467" s="226">
        <v>2290</v>
      </c>
      <c r="AT467" s="220">
        <f t="shared" si="89"/>
        <v>572.5</v>
      </c>
    </row>
    <row r="468" spans="2:46">
      <c r="B468" s="24" t="s">
        <v>1945</v>
      </c>
      <c r="C468" s="342" t="s">
        <v>2034</v>
      </c>
      <c r="D468" s="462" t="s">
        <v>5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03"/>
      <c r="X468" s="103"/>
      <c r="Y468" s="59"/>
      <c r="Z468" s="103"/>
      <c r="AA468" s="103"/>
      <c r="AB468" s="59"/>
      <c r="AC468" s="58"/>
      <c r="AD468" s="103"/>
      <c r="AE468" s="59"/>
      <c r="AF468" s="103">
        <v>6</v>
      </c>
      <c r="AG468" s="103">
        <v>810</v>
      </c>
      <c r="AH468" s="220">
        <f t="shared" si="85"/>
        <v>202.5</v>
      </c>
      <c r="AI468" s="103">
        <v>32</v>
      </c>
      <c r="AJ468" s="103">
        <v>3135</v>
      </c>
      <c r="AK468" s="220">
        <f t="shared" si="86"/>
        <v>783.75</v>
      </c>
      <c r="AL468" s="103">
        <v>115</v>
      </c>
      <c r="AM468" s="103">
        <v>13435</v>
      </c>
      <c r="AN468" s="220">
        <f t="shared" si="87"/>
        <v>3358.75</v>
      </c>
      <c r="AO468" s="275">
        <v>134</v>
      </c>
      <c r="AP468" s="275">
        <v>17075</v>
      </c>
      <c r="AQ468" s="220">
        <f t="shared" si="88"/>
        <v>4268.75</v>
      </c>
      <c r="AR468" s="226">
        <v>161</v>
      </c>
      <c r="AS468" s="226">
        <v>16965</v>
      </c>
      <c r="AT468" s="220">
        <f t="shared" si="89"/>
        <v>4241.25</v>
      </c>
    </row>
    <row r="469" spans="2:46">
      <c r="B469" s="24" t="s">
        <v>1946</v>
      </c>
      <c r="C469" s="342" t="s">
        <v>2035</v>
      </c>
      <c r="D469" s="462" t="s">
        <v>29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03"/>
      <c r="X469" s="103"/>
      <c r="Y469" s="59"/>
      <c r="Z469" s="103"/>
      <c r="AA469" s="103"/>
      <c r="AB469" s="59"/>
      <c r="AC469" s="58"/>
      <c r="AD469" s="103"/>
      <c r="AE469" s="59"/>
      <c r="AF469" s="103">
        <v>6</v>
      </c>
      <c r="AG469" s="103">
        <v>650</v>
      </c>
      <c r="AH469" s="220">
        <f t="shared" si="85"/>
        <v>162.5</v>
      </c>
      <c r="AI469" s="103">
        <v>19</v>
      </c>
      <c r="AJ469" s="103">
        <v>1795</v>
      </c>
      <c r="AK469" s="220">
        <f t="shared" si="86"/>
        <v>448.75</v>
      </c>
      <c r="AL469" s="103">
        <v>25</v>
      </c>
      <c r="AM469" s="103">
        <v>2490</v>
      </c>
      <c r="AN469" s="220">
        <f t="shared" si="87"/>
        <v>622.5</v>
      </c>
      <c r="AO469" s="275">
        <v>12</v>
      </c>
      <c r="AP469" s="275">
        <v>1150</v>
      </c>
      <c r="AQ469" s="220">
        <f t="shared" si="88"/>
        <v>287.5</v>
      </c>
      <c r="AR469" s="226">
        <v>3</v>
      </c>
      <c r="AS469" s="226">
        <v>255</v>
      </c>
      <c r="AT469" s="220">
        <f t="shared" si="89"/>
        <v>63.75</v>
      </c>
    </row>
    <row r="470" spans="2:46">
      <c r="B470" s="24" t="s">
        <v>1947</v>
      </c>
      <c r="C470" s="342" t="s">
        <v>2036</v>
      </c>
      <c r="D470" s="462" t="s">
        <v>19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03"/>
      <c r="X470" s="103"/>
      <c r="Y470" s="59"/>
      <c r="Z470" s="103"/>
      <c r="AA470" s="103"/>
      <c r="AB470" s="59"/>
      <c r="AC470" s="58"/>
      <c r="AD470" s="103"/>
      <c r="AE470" s="59"/>
      <c r="AF470" s="103">
        <v>14</v>
      </c>
      <c r="AG470" s="103">
        <v>1020</v>
      </c>
      <c r="AH470" s="220">
        <f t="shared" si="85"/>
        <v>255</v>
      </c>
      <c r="AI470" s="103">
        <v>40</v>
      </c>
      <c r="AJ470" s="103">
        <v>4260</v>
      </c>
      <c r="AK470" s="220">
        <f t="shared" si="86"/>
        <v>1065</v>
      </c>
      <c r="AL470" s="103">
        <v>31</v>
      </c>
      <c r="AM470" s="103">
        <v>3335</v>
      </c>
      <c r="AN470" s="220">
        <f t="shared" si="87"/>
        <v>833.75</v>
      </c>
      <c r="AO470" s="275">
        <v>52</v>
      </c>
      <c r="AP470" s="275">
        <v>5660</v>
      </c>
      <c r="AQ470" s="220">
        <f t="shared" si="88"/>
        <v>1415</v>
      </c>
      <c r="AR470" s="226">
        <v>60</v>
      </c>
      <c r="AS470" s="226">
        <v>5065</v>
      </c>
      <c r="AT470" s="220">
        <f t="shared" si="89"/>
        <v>1266.25</v>
      </c>
    </row>
    <row r="471" spans="2:46">
      <c r="B471" s="24" t="s">
        <v>1948</v>
      </c>
      <c r="C471" s="342" t="s">
        <v>2037</v>
      </c>
      <c r="D471" s="462" t="s">
        <v>5</v>
      </c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03"/>
      <c r="X471" s="103"/>
      <c r="Y471" s="59"/>
      <c r="Z471" s="103"/>
      <c r="AA471" s="103"/>
      <c r="AB471" s="59"/>
      <c r="AC471" s="58"/>
      <c r="AD471" s="103"/>
      <c r="AE471" s="59"/>
      <c r="AF471" s="103">
        <v>6</v>
      </c>
      <c r="AG471" s="103">
        <v>550</v>
      </c>
      <c r="AH471" s="220">
        <f t="shared" si="85"/>
        <v>137.5</v>
      </c>
      <c r="AI471" s="103">
        <v>57</v>
      </c>
      <c r="AJ471" s="103">
        <v>4795</v>
      </c>
      <c r="AK471" s="220">
        <f t="shared" si="86"/>
        <v>1198.75</v>
      </c>
      <c r="AL471" s="103">
        <v>107</v>
      </c>
      <c r="AM471" s="103">
        <v>9825</v>
      </c>
      <c r="AN471" s="220">
        <f t="shared" si="87"/>
        <v>2456.25</v>
      </c>
      <c r="AO471" s="275">
        <v>204</v>
      </c>
      <c r="AP471" s="275">
        <v>12790</v>
      </c>
      <c r="AQ471" s="220">
        <f t="shared" si="88"/>
        <v>3197.5</v>
      </c>
      <c r="AR471" s="226">
        <v>138</v>
      </c>
      <c r="AS471" s="226">
        <v>10855</v>
      </c>
      <c r="AT471" s="220">
        <f t="shared" si="89"/>
        <v>2713.75</v>
      </c>
    </row>
    <row r="472" spans="2:46">
      <c r="B472" s="24" t="s">
        <v>1949</v>
      </c>
      <c r="C472" s="342" t="s">
        <v>2038</v>
      </c>
      <c r="D472" s="462" t="s">
        <v>16</v>
      </c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03"/>
      <c r="X472" s="103"/>
      <c r="Y472" s="59"/>
      <c r="Z472" s="103"/>
      <c r="AA472" s="103"/>
      <c r="AB472" s="59"/>
      <c r="AC472" s="58"/>
      <c r="AD472" s="103"/>
      <c r="AE472" s="59"/>
      <c r="AF472" s="103">
        <v>7</v>
      </c>
      <c r="AG472" s="103">
        <v>470</v>
      </c>
      <c r="AH472" s="220">
        <f t="shared" si="85"/>
        <v>117.5</v>
      </c>
      <c r="AI472" s="103">
        <v>54</v>
      </c>
      <c r="AJ472" s="103">
        <v>5670</v>
      </c>
      <c r="AK472" s="220">
        <f t="shared" si="86"/>
        <v>1417.5</v>
      </c>
      <c r="AL472" s="103">
        <v>59</v>
      </c>
      <c r="AM472" s="103">
        <v>6290</v>
      </c>
      <c r="AN472" s="220">
        <f t="shared" si="87"/>
        <v>1572.5</v>
      </c>
      <c r="AO472" s="275">
        <v>73</v>
      </c>
      <c r="AP472" s="275">
        <v>8230</v>
      </c>
      <c r="AQ472" s="220">
        <f t="shared" si="88"/>
        <v>2057.5</v>
      </c>
      <c r="AR472" s="226">
        <v>62</v>
      </c>
      <c r="AS472" s="226">
        <v>6955</v>
      </c>
      <c r="AT472" s="220">
        <f t="shared" si="89"/>
        <v>1738.75</v>
      </c>
    </row>
    <row r="473" spans="2:46">
      <c r="B473" s="24" t="s">
        <v>1950</v>
      </c>
      <c r="C473" s="342" t="s">
        <v>2039</v>
      </c>
      <c r="D473" s="462" t="s">
        <v>5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03"/>
      <c r="X473" s="103"/>
      <c r="Y473" s="59"/>
      <c r="Z473" s="103"/>
      <c r="AA473" s="103"/>
      <c r="AB473" s="59"/>
      <c r="AC473" s="58"/>
      <c r="AD473" s="103"/>
      <c r="AE473" s="59"/>
      <c r="AF473" s="103">
        <v>78</v>
      </c>
      <c r="AG473" s="103">
        <v>5560</v>
      </c>
      <c r="AH473" s="220">
        <f t="shared" si="85"/>
        <v>1390</v>
      </c>
      <c r="AI473" s="103">
        <v>122</v>
      </c>
      <c r="AJ473" s="103">
        <v>8775</v>
      </c>
      <c r="AK473" s="220">
        <f t="shared" si="86"/>
        <v>2193.75</v>
      </c>
      <c r="AL473" s="103">
        <v>124</v>
      </c>
      <c r="AM473" s="103">
        <v>9420</v>
      </c>
      <c r="AN473" s="220">
        <f t="shared" si="87"/>
        <v>2355</v>
      </c>
      <c r="AO473" s="275">
        <v>133</v>
      </c>
      <c r="AP473" s="275">
        <v>10590</v>
      </c>
      <c r="AQ473" s="220">
        <f t="shared" si="88"/>
        <v>2647.5</v>
      </c>
      <c r="AR473" s="226">
        <v>123</v>
      </c>
      <c r="AS473" s="226">
        <v>9215</v>
      </c>
      <c r="AT473" s="220">
        <f t="shared" si="89"/>
        <v>2303.75</v>
      </c>
    </row>
    <row r="474" spans="2:46">
      <c r="B474" s="24" t="s">
        <v>1951</v>
      </c>
      <c r="C474" s="342" t="s">
        <v>2040</v>
      </c>
      <c r="D474" s="462" t="s">
        <v>19</v>
      </c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03"/>
      <c r="X474" s="103"/>
      <c r="Y474" s="59"/>
      <c r="Z474" s="103"/>
      <c r="AA474" s="103"/>
      <c r="AB474" s="59"/>
      <c r="AC474" s="58"/>
      <c r="AD474" s="103"/>
      <c r="AE474" s="59"/>
      <c r="AF474" s="103">
        <v>21</v>
      </c>
      <c r="AG474" s="103">
        <v>1615</v>
      </c>
      <c r="AH474" s="220">
        <f t="shared" si="85"/>
        <v>403.75</v>
      </c>
      <c r="AI474" s="103">
        <v>2</v>
      </c>
      <c r="AJ474" s="103">
        <v>250</v>
      </c>
      <c r="AK474" s="220">
        <f t="shared" si="86"/>
        <v>62.5</v>
      </c>
      <c r="AL474" s="103">
        <v>0</v>
      </c>
      <c r="AM474" s="103">
        <v>0</v>
      </c>
      <c r="AN474" s="220">
        <f t="shared" si="87"/>
        <v>0</v>
      </c>
      <c r="AO474" s="275">
        <v>0</v>
      </c>
      <c r="AP474" s="275">
        <v>0</v>
      </c>
      <c r="AQ474" s="220">
        <f t="shared" si="88"/>
        <v>0</v>
      </c>
      <c r="AR474" s="226">
        <v>0</v>
      </c>
      <c r="AS474" s="226">
        <v>0</v>
      </c>
      <c r="AT474" s="220">
        <f t="shared" si="89"/>
        <v>0</v>
      </c>
    </row>
    <row r="475" spans="2:46">
      <c r="B475" s="24" t="s">
        <v>1952</v>
      </c>
      <c r="C475" s="342" t="s">
        <v>2041</v>
      </c>
      <c r="D475" s="462" t="s">
        <v>19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03"/>
      <c r="X475" s="103"/>
      <c r="Y475" s="59"/>
      <c r="Z475" s="103"/>
      <c r="AA475" s="103"/>
      <c r="AB475" s="59"/>
      <c r="AC475" s="58"/>
      <c r="AD475" s="103"/>
      <c r="AE475" s="59"/>
      <c r="AF475" s="103">
        <v>28</v>
      </c>
      <c r="AG475" s="103">
        <v>2285</v>
      </c>
      <c r="AH475" s="220">
        <f t="shared" si="85"/>
        <v>571.25</v>
      </c>
      <c r="AI475" s="103">
        <v>32</v>
      </c>
      <c r="AJ475" s="103">
        <v>2975</v>
      </c>
      <c r="AK475" s="220">
        <f t="shared" si="86"/>
        <v>743.75</v>
      </c>
      <c r="AL475" s="103">
        <v>19</v>
      </c>
      <c r="AM475" s="103">
        <v>1685</v>
      </c>
      <c r="AN475" s="220">
        <f t="shared" si="87"/>
        <v>421.25</v>
      </c>
      <c r="AO475" s="275">
        <v>23</v>
      </c>
      <c r="AP475" s="275">
        <v>1750</v>
      </c>
      <c r="AQ475" s="220">
        <f t="shared" si="88"/>
        <v>437.5</v>
      </c>
      <c r="AR475" s="226">
        <v>20</v>
      </c>
      <c r="AS475" s="226">
        <v>1790</v>
      </c>
      <c r="AT475" s="220">
        <f t="shared" si="89"/>
        <v>447.5</v>
      </c>
    </row>
    <row r="476" spans="2:46">
      <c r="B476" s="24" t="s">
        <v>1953</v>
      </c>
      <c r="C476" s="467" t="s">
        <v>2042</v>
      </c>
      <c r="D476" s="462" t="s">
        <v>552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03"/>
      <c r="X476" s="103"/>
      <c r="Y476" s="59"/>
      <c r="Z476" s="103"/>
      <c r="AA476" s="103"/>
      <c r="AB476" s="59"/>
      <c r="AC476" s="58"/>
      <c r="AD476" s="103"/>
      <c r="AE476" s="59"/>
      <c r="AF476" s="103">
        <v>20</v>
      </c>
      <c r="AG476" s="103">
        <v>1275</v>
      </c>
      <c r="AH476" s="220">
        <f t="shared" si="85"/>
        <v>318.75</v>
      </c>
      <c r="AI476" s="103">
        <v>28</v>
      </c>
      <c r="AJ476" s="103">
        <v>2130</v>
      </c>
      <c r="AK476" s="220">
        <f t="shared" si="86"/>
        <v>532.5</v>
      </c>
      <c r="AL476" s="103">
        <v>47</v>
      </c>
      <c r="AM476" s="103">
        <v>4380</v>
      </c>
      <c r="AN476" s="220">
        <f t="shared" si="87"/>
        <v>1095</v>
      </c>
      <c r="AO476" s="275">
        <v>31</v>
      </c>
      <c r="AP476" s="275">
        <v>2770</v>
      </c>
      <c r="AQ476" s="220">
        <f t="shared" si="88"/>
        <v>692.5</v>
      </c>
      <c r="AR476" s="226">
        <v>25</v>
      </c>
      <c r="AS476" s="226">
        <v>1590</v>
      </c>
      <c r="AT476" s="220">
        <f t="shared" si="89"/>
        <v>397.5</v>
      </c>
    </row>
    <row r="477" spans="2:46">
      <c r="B477" s="24" t="s">
        <v>1954</v>
      </c>
      <c r="C477" s="342" t="s">
        <v>2043</v>
      </c>
      <c r="D477" s="462" t="s">
        <v>207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03"/>
      <c r="X477" s="103"/>
      <c r="Y477" s="59"/>
      <c r="Z477" s="103"/>
      <c r="AA477" s="103"/>
      <c r="AB477" s="59"/>
      <c r="AC477" s="58"/>
      <c r="AD477" s="103"/>
      <c r="AE477" s="59"/>
      <c r="AF477" s="103">
        <v>15</v>
      </c>
      <c r="AG477" s="103">
        <v>1535</v>
      </c>
      <c r="AH477" s="220">
        <f t="shared" si="85"/>
        <v>383.75</v>
      </c>
      <c r="AI477" s="103">
        <v>67</v>
      </c>
      <c r="AJ477" s="103">
        <v>5455</v>
      </c>
      <c r="AK477" s="220">
        <f t="shared" si="86"/>
        <v>1363.75</v>
      </c>
      <c r="AL477" s="103">
        <v>100</v>
      </c>
      <c r="AM477" s="103">
        <v>10410</v>
      </c>
      <c r="AN477" s="220">
        <f t="shared" si="87"/>
        <v>2602.5</v>
      </c>
      <c r="AO477" s="275">
        <v>161</v>
      </c>
      <c r="AP477" s="275">
        <v>13330</v>
      </c>
      <c r="AQ477" s="220">
        <f t="shared" si="88"/>
        <v>3332.5</v>
      </c>
      <c r="AR477" s="226">
        <v>181</v>
      </c>
      <c r="AS477" s="226">
        <v>15630</v>
      </c>
      <c r="AT477" s="220">
        <f t="shared" si="89"/>
        <v>3907.5</v>
      </c>
    </row>
    <row r="478" spans="2:46">
      <c r="B478" s="24" t="s">
        <v>1955</v>
      </c>
      <c r="C478" s="342" t="s">
        <v>3210</v>
      </c>
      <c r="D478" s="462" t="s">
        <v>43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03"/>
      <c r="X478" s="103"/>
      <c r="Y478" s="59"/>
      <c r="Z478" s="103"/>
      <c r="AA478" s="103"/>
      <c r="AB478" s="59"/>
      <c r="AC478" s="58"/>
      <c r="AD478" s="103"/>
      <c r="AE478" s="59"/>
      <c r="AF478" s="103">
        <v>69</v>
      </c>
      <c r="AG478" s="103">
        <v>6110</v>
      </c>
      <c r="AH478" s="220">
        <f t="shared" si="85"/>
        <v>1527.5</v>
      </c>
      <c r="AI478" s="103">
        <v>80</v>
      </c>
      <c r="AJ478" s="103">
        <v>9080</v>
      </c>
      <c r="AK478" s="220">
        <f t="shared" si="86"/>
        <v>2270</v>
      </c>
      <c r="AL478" s="103">
        <v>95</v>
      </c>
      <c r="AM478" s="103">
        <v>8370</v>
      </c>
      <c r="AN478" s="220">
        <f t="shared" si="87"/>
        <v>2092.5</v>
      </c>
      <c r="AO478" s="275">
        <v>186</v>
      </c>
      <c r="AP478" s="275">
        <v>18810</v>
      </c>
      <c r="AQ478" s="220">
        <f t="shared" si="88"/>
        <v>4702.5</v>
      </c>
      <c r="AR478" s="226">
        <v>215</v>
      </c>
      <c r="AS478" s="226">
        <v>18990</v>
      </c>
      <c r="AT478" s="220">
        <f t="shared" si="89"/>
        <v>4747.5</v>
      </c>
    </row>
    <row r="479" spans="2:46">
      <c r="B479" s="24" t="s">
        <v>1956</v>
      </c>
      <c r="C479" s="342" t="s">
        <v>2044</v>
      </c>
      <c r="D479" s="462" t="s">
        <v>552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03"/>
      <c r="X479" s="103"/>
      <c r="Y479" s="59"/>
      <c r="Z479" s="103"/>
      <c r="AA479" s="103"/>
      <c r="AB479" s="59"/>
      <c r="AC479" s="58"/>
      <c r="AD479" s="103"/>
      <c r="AE479" s="59"/>
      <c r="AF479" s="103">
        <v>33</v>
      </c>
      <c r="AG479" s="103">
        <v>7395</v>
      </c>
      <c r="AH479" s="220">
        <f t="shared" si="85"/>
        <v>1848.75</v>
      </c>
      <c r="AI479" s="103">
        <v>10</v>
      </c>
      <c r="AJ479" s="103">
        <v>1270</v>
      </c>
      <c r="AK479" s="220">
        <f t="shared" si="86"/>
        <v>317.5</v>
      </c>
      <c r="AL479" s="103">
        <v>18</v>
      </c>
      <c r="AM479" s="103">
        <v>3150</v>
      </c>
      <c r="AN479" s="220">
        <f t="shared" si="87"/>
        <v>787.5</v>
      </c>
      <c r="AO479" s="275">
        <v>13</v>
      </c>
      <c r="AP479" s="275">
        <v>1715</v>
      </c>
      <c r="AQ479" s="220">
        <f t="shared" si="88"/>
        <v>428.75</v>
      </c>
      <c r="AR479" s="226">
        <v>10</v>
      </c>
      <c r="AS479" s="226">
        <v>1315</v>
      </c>
      <c r="AT479" s="220">
        <f t="shared" si="89"/>
        <v>328.75</v>
      </c>
    </row>
    <row r="480" spans="2:46">
      <c r="B480" s="24" t="s">
        <v>1957</v>
      </c>
      <c r="C480" s="342" t="s">
        <v>2045</v>
      </c>
      <c r="D480" s="462" t="s">
        <v>5</v>
      </c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22"/>
      <c r="AA480" s="222"/>
      <c r="AB480" s="222"/>
      <c r="AC480" s="222"/>
      <c r="AD480" s="222"/>
      <c r="AE480" s="222"/>
      <c r="AF480" s="103">
        <v>30</v>
      </c>
      <c r="AG480" s="103">
        <v>3145</v>
      </c>
      <c r="AH480" s="220">
        <f t="shared" si="85"/>
        <v>786.25</v>
      </c>
      <c r="AI480" s="103">
        <v>103</v>
      </c>
      <c r="AJ480" s="103">
        <v>10145</v>
      </c>
      <c r="AK480" s="220">
        <f t="shared" si="86"/>
        <v>2536.25</v>
      </c>
      <c r="AL480" s="103">
        <v>132</v>
      </c>
      <c r="AM480" s="103">
        <v>11365</v>
      </c>
      <c r="AN480" s="220">
        <f t="shared" si="87"/>
        <v>2841.25</v>
      </c>
      <c r="AO480" s="275">
        <v>145</v>
      </c>
      <c r="AP480" s="275">
        <v>15090</v>
      </c>
      <c r="AQ480" s="220">
        <f t="shared" si="88"/>
        <v>3772.5</v>
      </c>
      <c r="AR480" s="226">
        <v>120</v>
      </c>
      <c r="AS480" s="226">
        <v>12030</v>
      </c>
      <c r="AT480" s="220">
        <f t="shared" si="89"/>
        <v>3007.5</v>
      </c>
    </row>
    <row r="481" spans="2:46">
      <c r="B481" s="24" t="s">
        <v>1958</v>
      </c>
      <c r="C481" s="342" t="s">
        <v>2046</v>
      </c>
      <c r="D481" s="463" t="s">
        <v>552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22"/>
      <c r="AA481" s="222"/>
      <c r="AB481" s="222"/>
      <c r="AC481" s="222"/>
      <c r="AD481" s="222"/>
      <c r="AE481" s="222"/>
      <c r="AF481" s="103">
        <v>11</v>
      </c>
      <c r="AG481" s="103">
        <v>1285</v>
      </c>
      <c r="AH481" s="220">
        <f t="shared" si="85"/>
        <v>321.25</v>
      </c>
      <c r="AI481" s="103">
        <v>33</v>
      </c>
      <c r="AJ481" s="103">
        <v>3160</v>
      </c>
      <c r="AK481" s="220">
        <f t="shared" si="86"/>
        <v>790</v>
      </c>
      <c r="AL481" s="103">
        <v>40</v>
      </c>
      <c r="AM481" s="103">
        <v>3940</v>
      </c>
      <c r="AN481" s="220">
        <f t="shared" si="87"/>
        <v>985</v>
      </c>
      <c r="AO481" s="275">
        <v>38</v>
      </c>
      <c r="AP481" s="275">
        <v>3055</v>
      </c>
      <c r="AQ481" s="220">
        <f t="shared" si="88"/>
        <v>763.75</v>
      </c>
      <c r="AR481" s="226">
        <v>43</v>
      </c>
      <c r="AS481" s="226">
        <v>3890</v>
      </c>
      <c r="AT481" s="220">
        <f t="shared" si="89"/>
        <v>972.5</v>
      </c>
    </row>
    <row r="482" spans="2:46">
      <c r="B482" s="24" t="s">
        <v>1959</v>
      </c>
      <c r="C482" s="342" t="s">
        <v>2047</v>
      </c>
      <c r="D482" s="462" t="s">
        <v>5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22"/>
      <c r="AA482" s="222"/>
      <c r="AB482" s="222"/>
      <c r="AC482" s="222"/>
      <c r="AD482" s="222"/>
      <c r="AE482" s="222"/>
      <c r="AF482" s="103">
        <v>61</v>
      </c>
      <c r="AG482" s="103">
        <v>5440</v>
      </c>
      <c r="AH482" s="220">
        <f t="shared" si="85"/>
        <v>1360</v>
      </c>
      <c r="AI482" s="103">
        <v>101</v>
      </c>
      <c r="AJ482" s="103">
        <v>9990</v>
      </c>
      <c r="AK482" s="220">
        <f t="shared" si="86"/>
        <v>2497.5</v>
      </c>
      <c r="AL482" s="103">
        <v>147</v>
      </c>
      <c r="AM482" s="103">
        <v>15210</v>
      </c>
      <c r="AN482" s="220">
        <f t="shared" si="87"/>
        <v>3802.5</v>
      </c>
      <c r="AO482" s="275">
        <v>193</v>
      </c>
      <c r="AP482" s="275">
        <v>16520</v>
      </c>
      <c r="AQ482" s="220">
        <f t="shared" si="88"/>
        <v>4130</v>
      </c>
      <c r="AR482" s="226">
        <v>198</v>
      </c>
      <c r="AS482" s="226">
        <v>18050</v>
      </c>
      <c r="AT482" s="220">
        <f t="shared" si="89"/>
        <v>4512.5</v>
      </c>
    </row>
    <row r="483" spans="2:46">
      <c r="B483" s="24" t="s">
        <v>1960</v>
      </c>
      <c r="C483" s="342" t="s">
        <v>2048</v>
      </c>
      <c r="D483" s="463" t="s">
        <v>367</v>
      </c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22"/>
      <c r="AA483" s="222"/>
      <c r="AB483" s="222"/>
      <c r="AC483" s="222"/>
      <c r="AD483" s="222"/>
      <c r="AE483" s="222"/>
      <c r="AF483" s="103">
        <v>31</v>
      </c>
      <c r="AG483" s="103">
        <v>2530</v>
      </c>
      <c r="AH483" s="220">
        <f t="shared" si="85"/>
        <v>632.5</v>
      </c>
      <c r="AI483" s="103">
        <v>51</v>
      </c>
      <c r="AJ483" s="103">
        <v>5350</v>
      </c>
      <c r="AK483" s="220">
        <f t="shared" si="86"/>
        <v>1337.5</v>
      </c>
      <c r="AL483" s="103">
        <v>57</v>
      </c>
      <c r="AM483" s="103">
        <v>4885</v>
      </c>
      <c r="AN483" s="220">
        <f t="shared" si="87"/>
        <v>1221.25</v>
      </c>
      <c r="AO483" s="275">
        <v>62</v>
      </c>
      <c r="AP483" s="275">
        <v>6415</v>
      </c>
      <c r="AQ483" s="220">
        <f t="shared" si="88"/>
        <v>1603.75</v>
      </c>
      <c r="AR483" s="226">
        <v>47</v>
      </c>
      <c r="AS483" s="226">
        <v>4365</v>
      </c>
      <c r="AT483" s="220">
        <f t="shared" si="89"/>
        <v>1091.25</v>
      </c>
    </row>
    <row r="484" spans="2:46">
      <c r="B484" s="24" t="s">
        <v>1961</v>
      </c>
      <c r="C484" s="342" t="s">
        <v>2049</v>
      </c>
      <c r="D484" s="463" t="s">
        <v>34</v>
      </c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22"/>
      <c r="AA484" s="222"/>
      <c r="AB484" s="222"/>
      <c r="AC484" s="222"/>
      <c r="AD484" s="222"/>
      <c r="AE484" s="222"/>
      <c r="AF484" s="103">
        <v>13</v>
      </c>
      <c r="AG484" s="103">
        <v>1260</v>
      </c>
      <c r="AH484" s="220">
        <f t="shared" si="85"/>
        <v>315</v>
      </c>
      <c r="AI484" s="103">
        <v>74</v>
      </c>
      <c r="AJ484" s="103">
        <v>7975</v>
      </c>
      <c r="AK484" s="220">
        <f t="shared" si="86"/>
        <v>1993.75</v>
      </c>
      <c r="AL484" s="103">
        <v>92</v>
      </c>
      <c r="AM484" s="103">
        <v>9935</v>
      </c>
      <c r="AN484" s="220">
        <f t="shared" si="87"/>
        <v>2483.75</v>
      </c>
      <c r="AO484" s="275">
        <v>149</v>
      </c>
      <c r="AP484" s="275">
        <v>13195</v>
      </c>
      <c r="AQ484" s="220">
        <f t="shared" si="88"/>
        <v>3298.75</v>
      </c>
      <c r="AR484" s="226">
        <v>151</v>
      </c>
      <c r="AS484" s="226">
        <v>15500</v>
      </c>
      <c r="AT484" s="220">
        <f t="shared" si="89"/>
        <v>3875</v>
      </c>
    </row>
    <row r="485" spans="2:46">
      <c r="B485" s="24" t="s">
        <v>1962</v>
      </c>
      <c r="C485" s="342" t="s">
        <v>2050</v>
      </c>
      <c r="D485" s="463" t="s">
        <v>261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22"/>
      <c r="AA485" s="222"/>
      <c r="AB485" s="222"/>
      <c r="AC485" s="222"/>
      <c r="AD485" s="222"/>
      <c r="AE485" s="222"/>
      <c r="AF485" s="103">
        <v>70</v>
      </c>
      <c r="AG485" s="103">
        <v>6220</v>
      </c>
      <c r="AH485" s="220">
        <f t="shared" si="85"/>
        <v>1555</v>
      </c>
      <c r="AI485" s="103">
        <v>105</v>
      </c>
      <c r="AJ485" s="103">
        <v>8590</v>
      </c>
      <c r="AK485" s="220">
        <f t="shared" si="86"/>
        <v>2147.5</v>
      </c>
      <c r="AL485" s="103">
        <v>103</v>
      </c>
      <c r="AM485" s="103">
        <v>8875</v>
      </c>
      <c r="AN485" s="220">
        <f t="shared" si="87"/>
        <v>2218.75</v>
      </c>
      <c r="AO485" s="275">
        <v>136</v>
      </c>
      <c r="AP485" s="275">
        <v>11890</v>
      </c>
      <c r="AQ485" s="220">
        <f t="shared" si="88"/>
        <v>2972.5</v>
      </c>
      <c r="AR485" s="226">
        <v>153</v>
      </c>
      <c r="AS485" s="226">
        <v>13025</v>
      </c>
      <c r="AT485" s="220">
        <f t="shared" si="89"/>
        <v>3256.25</v>
      </c>
    </row>
    <row r="486" spans="2:46">
      <c r="B486" s="24" t="s">
        <v>1963</v>
      </c>
      <c r="C486" s="342" t="s">
        <v>2051</v>
      </c>
      <c r="D486" s="463" t="s">
        <v>259</v>
      </c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22"/>
      <c r="AA486" s="222"/>
      <c r="AB486" s="222"/>
      <c r="AC486" s="222"/>
      <c r="AD486" s="222"/>
      <c r="AE486" s="222"/>
      <c r="AF486" s="103">
        <v>5</v>
      </c>
      <c r="AG486" s="103">
        <v>455</v>
      </c>
      <c r="AH486" s="220">
        <f t="shared" si="85"/>
        <v>113.75</v>
      </c>
      <c r="AI486" s="103">
        <v>20</v>
      </c>
      <c r="AJ486" s="103">
        <v>2240</v>
      </c>
      <c r="AK486" s="220">
        <f t="shared" si="86"/>
        <v>560</v>
      </c>
      <c r="AL486" s="103">
        <v>24</v>
      </c>
      <c r="AM486" s="103">
        <v>3030</v>
      </c>
      <c r="AN486" s="220">
        <f t="shared" si="87"/>
        <v>757.5</v>
      </c>
      <c r="AO486" s="275">
        <v>48</v>
      </c>
      <c r="AP486" s="275">
        <v>6230</v>
      </c>
      <c r="AQ486" s="220">
        <f t="shared" si="88"/>
        <v>1557.5</v>
      </c>
      <c r="AR486" s="226">
        <v>23</v>
      </c>
      <c r="AS486" s="226">
        <v>2375</v>
      </c>
      <c r="AT486" s="220">
        <f t="shared" si="89"/>
        <v>593.75</v>
      </c>
    </row>
    <row r="487" spans="2:46">
      <c r="B487" s="24" t="s">
        <v>1964</v>
      </c>
      <c r="C487" s="342" t="s">
        <v>2052</v>
      </c>
      <c r="D487" s="463" t="s">
        <v>34</v>
      </c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22"/>
      <c r="AA487" s="222"/>
      <c r="AB487" s="222"/>
      <c r="AC487" s="222"/>
      <c r="AD487" s="222"/>
      <c r="AE487" s="222"/>
      <c r="AF487" s="103">
        <v>5</v>
      </c>
      <c r="AG487" s="103">
        <v>575</v>
      </c>
      <c r="AH487" s="220">
        <f t="shared" si="85"/>
        <v>143.75</v>
      </c>
      <c r="AI487" s="103">
        <v>17</v>
      </c>
      <c r="AJ487" s="103">
        <v>1445</v>
      </c>
      <c r="AK487" s="220">
        <f t="shared" si="86"/>
        <v>361.25</v>
      </c>
      <c r="AL487" s="103">
        <v>9</v>
      </c>
      <c r="AM487" s="103">
        <v>780</v>
      </c>
      <c r="AN487" s="220">
        <f t="shared" si="87"/>
        <v>195</v>
      </c>
      <c r="AO487" s="275">
        <v>0</v>
      </c>
      <c r="AP487" s="275">
        <v>0</v>
      </c>
      <c r="AQ487" s="220">
        <f t="shared" si="88"/>
        <v>0</v>
      </c>
      <c r="AR487" s="226">
        <v>0</v>
      </c>
      <c r="AS487" s="226">
        <v>0</v>
      </c>
      <c r="AT487" s="220">
        <f t="shared" si="89"/>
        <v>0</v>
      </c>
    </row>
    <row r="488" spans="2:46">
      <c r="B488" s="24" t="s">
        <v>1965</v>
      </c>
      <c r="C488" s="342" t="s">
        <v>2053</v>
      </c>
      <c r="D488" s="463" t="s">
        <v>515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22"/>
      <c r="AA488" s="222"/>
      <c r="AB488" s="222"/>
      <c r="AC488" s="222"/>
      <c r="AD488" s="222"/>
      <c r="AE488" s="222"/>
      <c r="AF488" s="103">
        <v>3</v>
      </c>
      <c r="AG488" s="103">
        <v>340</v>
      </c>
      <c r="AH488" s="220">
        <f t="shared" si="85"/>
        <v>85</v>
      </c>
      <c r="AI488" s="103">
        <v>14</v>
      </c>
      <c r="AJ488" s="103">
        <v>1295</v>
      </c>
      <c r="AK488" s="220">
        <f t="shared" si="86"/>
        <v>323.75</v>
      </c>
      <c r="AL488" s="103">
        <v>13</v>
      </c>
      <c r="AM488" s="103">
        <v>1405</v>
      </c>
      <c r="AN488" s="220">
        <f t="shared" si="87"/>
        <v>351.25</v>
      </c>
      <c r="AO488" s="275">
        <v>12</v>
      </c>
      <c r="AP488" s="275">
        <v>720</v>
      </c>
      <c r="AQ488" s="220">
        <f t="shared" si="88"/>
        <v>180</v>
      </c>
      <c r="AR488" s="226">
        <v>17</v>
      </c>
      <c r="AS488" s="226">
        <v>1665</v>
      </c>
      <c r="AT488" s="220">
        <f t="shared" si="89"/>
        <v>416.25</v>
      </c>
    </row>
    <row r="489" spans="2:46">
      <c r="B489" s="24" t="s">
        <v>1966</v>
      </c>
      <c r="C489" s="342" t="s">
        <v>2054</v>
      </c>
      <c r="D489" s="463" t="s">
        <v>36</v>
      </c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22"/>
      <c r="AA489" s="222"/>
      <c r="AB489" s="222"/>
      <c r="AC489" s="222"/>
      <c r="AD489" s="222"/>
      <c r="AE489" s="222"/>
      <c r="AF489" s="103">
        <v>2</v>
      </c>
      <c r="AG489" s="103">
        <v>125</v>
      </c>
      <c r="AH489" s="220">
        <f t="shared" si="85"/>
        <v>31.25</v>
      </c>
      <c r="AI489" s="103">
        <v>5</v>
      </c>
      <c r="AJ489" s="103">
        <v>350</v>
      </c>
      <c r="AK489" s="220">
        <f t="shared" si="86"/>
        <v>87.5</v>
      </c>
      <c r="AL489" s="103">
        <v>2</v>
      </c>
      <c r="AM489" s="103">
        <v>120</v>
      </c>
      <c r="AN489" s="220">
        <f t="shared" si="87"/>
        <v>30</v>
      </c>
      <c r="AO489" s="275">
        <v>5</v>
      </c>
      <c r="AP489" s="275">
        <v>335</v>
      </c>
      <c r="AQ489" s="220">
        <f t="shared" si="88"/>
        <v>83.75</v>
      </c>
      <c r="AR489" s="226">
        <v>6</v>
      </c>
      <c r="AS489" s="226">
        <v>525</v>
      </c>
      <c r="AT489" s="220">
        <f t="shared" si="89"/>
        <v>131.25</v>
      </c>
    </row>
    <row r="490" spans="2:46">
      <c r="B490" s="24" t="s">
        <v>1967</v>
      </c>
      <c r="C490" s="342" t="s">
        <v>2055</v>
      </c>
      <c r="D490" s="462" t="s">
        <v>5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22"/>
      <c r="AA490" s="222"/>
      <c r="AB490" s="222"/>
      <c r="AC490" s="222"/>
      <c r="AD490" s="222"/>
      <c r="AE490" s="222"/>
      <c r="AF490" s="103">
        <v>11</v>
      </c>
      <c r="AG490" s="103">
        <v>1170</v>
      </c>
      <c r="AH490" s="220">
        <f t="shared" si="85"/>
        <v>292.5</v>
      </c>
      <c r="AI490" s="103">
        <v>14</v>
      </c>
      <c r="AJ490" s="103">
        <v>1175</v>
      </c>
      <c r="AK490" s="220">
        <f t="shared" si="86"/>
        <v>293.75</v>
      </c>
      <c r="AL490" s="103">
        <v>29</v>
      </c>
      <c r="AM490" s="103">
        <v>2465</v>
      </c>
      <c r="AN490" s="220">
        <f t="shared" si="87"/>
        <v>616.25</v>
      </c>
      <c r="AO490" s="275">
        <v>36</v>
      </c>
      <c r="AP490" s="275">
        <v>2730</v>
      </c>
      <c r="AQ490" s="220">
        <f t="shared" si="88"/>
        <v>682.5</v>
      </c>
      <c r="AR490" s="226">
        <v>44</v>
      </c>
      <c r="AS490" s="226">
        <v>3035</v>
      </c>
      <c r="AT490" s="220">
        <f t="shared" si="89"/>
        <v>758.75</v>
      </c>
    </row>
    <row r="491" spans="2:46">
      <c r="B491" s="24" t="s">
        <v>1968</v>
      </c>
      <c r="C491" s="342" t="s">
        <v>2056</v>
      </c>
      <c r="D491" s="463" t="s">
        <v>34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22"/>
      <c r="AA491" s="222"/>
      <c r="AB491" s="222"/>
      <c r="AC491" s="222"/>
      <c r="AD491" s="222"/>
      <c r="AE491" s="222"/>
      <c r="AF491" s="103">
        <v>62</v>
      </c>
      <c r="AG491" s="103">
        <v>5435</v>
      </c>
      <c r="AH491" s="220">
        <f t="shared" si="85"/>
        <v>1358.75</v>
      </c>
      <c r="AI491" s="103">
        <v>104</v>
      </c>
      <c r="AJ491" s="103">
        <v>8670</v>
      </c>
      <c r="AK491" s="220">
        <f t="shared" si="86"/>
        <v>2167.5</v>
      </c>
      <c r="AL491" s="103">
        <v>135</v>
      </c>
      <c r="AM491" s="103">
        <v>11390</v>
      </c>
      <c r="AN491" s="220">
        <f t="shared" si="87"/>
        <v>2847.5</v>
      </c>
      <c r="AO491" s="275">
        <v>189</v>
      </c>
      <c r="AP491" s="275">
        <v>15790</v>
      </c>
      <c r="AQ491" s="220">
        <f t="shared" si="88"/>
        <v>3947.5</v>
      </c>
      <c r="AR491" s="226">
        <v>235</v>
      </c>
      <c r="AS491" s="226">
        <v>19295</v>
      </c>
      <c r="AT491" s="220">
        <f t="shared" si="89"/>
        <v>4823.75</v>
      </c>
    </row>
    <row r="492" spans="2:46">
      <c r="B492" s="24" t="s">
        <v>1969</v>
      </c>
      <c r="C492" s="342" t="s">
        <v>2057</v>
      </c>
      <c r="D492" s="463" t="s">
        <v>313</v>
      </c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22"/>
      <c r="AA492" s="222"/>
      <c r="AB492" s="222"/>
      <c r="AC492" s="222"/>
      <c r="AD492" s="222"/>
      <c r="AE492" s="222"/>
      <c r="AF492" s="103">
        <v>5</v>
      </c>
      <c r="AG492" s="103">
        <v>640</v>
      </c>
      <c r="AH492" s="220">
        <f t="shared" si="85"/>
        <v>160</v>
      </c>
      <c r="AI492" s="103">
        <v>5</v>
      </c>
      <c r="AJ492" s="103">
        <v>345</v>
      </c>
      <c r="AK492" s="220">
        <f t="shared" si="86"/>
        <v>86.25</v>
      </c>
      <c r="AL492" s="103">
        <v>5</v>
      </c>
      <c r="AM492" s="103">
        <v>470</v>
      </c>
      <c r="AN492" s="220">
        <f t="shared" si="87"/>
        <v>117.5</v>
      </c>
      <c r="AO492" s="275">
        <v>11</v>
      </c>
      <c r="AP492" s="275">
        <v>1340</v>
      </c>
      <c r="AQ492" s="220">
        <f t="shared" si="88"/>
        <v>335</v>
      </c>
      <c r="AR492" s="226">
        <v>13</v>
      </c>
      <c r="AS492" s="226">
        <v>1365</v>
      </c>
      <c r="AT492" s="220">
        <f t="shared" si="89"/>
        <v>341.25</v>
      </c>
    </row>
    <row r="493" spans="2:46">
      <c r="B493" s="24" t="s">
        <v>1970</v>
      </c>
      <c r="C493" s="342" t="s">
        <v>2058</v>
      </c>
      <c r="D493" s="463" t="s">
        <v>383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22"/>
      <c r="AA493" s="222"/>
      <c r="AB493" s="222"/>
      <c r="AC493" s="222"/>
      <c r="AD493" s="222"/>
      <c r="AE493" s="222"/>
      <c r="AF493" s="103">
        <v>4</v>
      </c>
      <c r="AG493" s="103">
        <v>300</v>
      </c>
      <c r="AH493" s="220">
        <f t="shared" si="85"/>
        <v>75</v>
      </c>
      <c r="AI493" s="103">
        <v>19</v>
      </c>
      <c r="AJ493" s="103">
        <v>1345</v>
      </c>
      <c r="AK493" s="220">
        <f t="shared" si="86"/>
        <v>336.25</v>
      </c>
      <c r="AL493" s="103">
        <v>8</v>
      </c>
      <c r="AM493" s="103">
        <v>660</v>
      </c>
      <c r="AN493" s="220">
        <f t="shared" si="87"/>
        <v>165</v>
      </c>
      <c r="AO493" s="275">
        <v>15</v>
      </c>
      <c r="AP493" s="275">
        <v>1390</v>
      </c>
      <c r="AQ493" s="220">
        <f t="shared" si="88"/>
        <v>347.5</v>
      </c>
      <c r="AR493" s="226">
        <v>9</v>
      </c>
      <c r="AS493" s="226">
        <v>1015</v>
      </c>
      <c r="AT493" s="220">
        <f t="shared" si="89"/>
        <v>253.75</v>
      </c>
    </row>
    <row r="494" spans="2:46">
      <c r="B494" s="24" t="s">
        <v>1971</v>
      </c>
      <c r="C494" s="342" t="s">
        <v>2059</v>
      </c>
      <c r="D494" s="463" t="s">
        <v>43</v>
      </c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22"/>
      <c r="AA494" s="222"/>
      <c r="AB494" s="222"/>
      <c r="AC494" s="222"/>
      <c r="AD494" s="222"/>
      <c r="AE494" s="222"/>
      <c r="AF494" s="103">
        <v>3</v>
      </c>
      <c r="AG494" s="103">
        <v>600</v>
      </c>
      <c r="AH494" s="220">
        <f t="shared" si="85"/>
        <v>150</v>
      </c>
      <c r="AI494" s="103">
        <v>16</v>
      </c>
      <c r="AJ494" s="103">
        <v>1535</v>
      </c>
      <c r="AK494" s="220">
        <f t="shared" si="86"/>
        <v>383.75</v>
      </c>
      <c r="AL494" s="103">
        <v>3</v>
      </c>
      <c r="AM494" s="103">
        <v>135</v>
      </c>
      <c r="AN494" s="220">
        <f t="shared" si="87"/>
        <v>33.75</v>
      </c>
      <c r="AO494" s="275">
        <v>6</v>
      </c>
      <c r="AP494" s="275">
        <v>1000</v>
      </c>
      <c r="AQ494" s="220">
        <f t="shared" si="88"/>
        <v>250</v>
      </c>
      <c r="AR494" s="226">
        <v>14</v>
      </c>
      <c r="AS494" s="226">
        <v>1730</v>
      </c>
      <c r="AT494" s="220">
        <f t="shared" si="89"/>
        <v>432.5</v>
      </c>
    </row>
    <row r="495" spans="2:46">
      <c r="B495" s="24" t="s">
        <v>1972</v>
      </c>
      <c r="C495" s="342" t="s">
        <v>2060</v>
      </c>
      <c r="D495" s="463" t="s">
        <v>307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22"/>
      <c r="AA495" s="222"/>
      <c r="AB495" s="222"/>
      <c r="AC495" s="222"/>
      <c r="AD495" s="222"/>
      <c r="AE495" s="222"/>
      <c r="AF495" s="103">
        <v>2</v>
      </c>
      <c r="AG495" s="103">
        <v>125</v>
      </c>
      <c r="AH495" s="220">
        <f t="shared" si="85"/>
        <v>31.25</v>
      </c>
      <c r="AI495" s="103">
        <v>43</v>
      </c>
      <c r="AJ495" s="103">
        <v>4145</v>
      </c>
      <c r="AK495" s="220">
        <f t="shared" si="86"/>
        <v>1036.25</v>
      </c>
      <c r="AL495" s="103">
        <v>42</v>
      </c>
      <c r="AM495" s="103">
        <v>4465</v>
      </c>
      <c r="AN495" s="220">
        <f t="shared" si="87"/>
        <v>1116.25</v>
      </c>
      <c r="AO495" s="275">
        <v>62</v>
      </c>
      <c r="AP495" s="275">
        <v>4955</v>
      </c>
      <c r="AQ495" s="220">
        <f t="shared" si="88"/>
        <v>1238.75</v>
      </c>
      <c r="AR495" s="226">
        <v>59</v>
      </c>
      <c r="AS495" s="226">
        <v>6120</v>
      </c>
      <c r="AT495" s="220">
        <f t="shared" si="89"/>
        <v>1530</v>
      </c>
    </row>
    <row r="496" spans="2:46">
      <c r="B496" s="24" t="s">
        <v>1973</v>
      </c>
      <c r="C496" s="342" t="s">
        <v>2061</v>
      </c>
      <c r="D496" s="462" t="s">
        <v>5</v>
      </c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22"/>
      <c r="AA496" s="222"/>
      <c r="AB496" s="222"/>
      <c r="AC496" s="222"/>
      <c r="AD496" s="222"/>
      <c r="AE496" s="222"/>
      <c r="AF496" s="103">
        <v>77</v>
      </c>
      <c r="AG496" s="103">
        <v>9130</v>
      </c>
      <c r="AH496" s="220">
        <f t="shared" si="85"/>
        <v>2282.5</v>
      </c>
      <c r="AI496" s="103">
        <v>202</v>
      </c>
      <c r="AJ496" s="103">
        <v>27020</v>
      </c>
      <c r="AK496" s="220">
        <f t="shared" si="86"/>
        <v>6755</v>
      </c>
      <c r="AL496" s="103">
        <v>207</v>
      </c>
      <c r="AM496" s="103">
        <v>21695</v>
      </c>
      <c r="AN496" s="220">
        <f t="shared" si="87"/>
        <v>5423.75</v>
      </c>
      <c r="AO496" s="275">
        <v>265</v>
      </c>
      <c r="AP496" s="275">
        <v>32240</v>
      </c>
      <c r="AQ496" s="220">
        <f t="shared" si="88"/>
        <v>8060</v>
      </c>
      <c r="AR496" s="226">
        <v>242</v>
      </c>
      <c r="AS496" s="226">
        <v>26825</v>
      </c>
      <c r="AT496" s="220">
        <f t="shared" si="89"/>
        <v>6706.25</v>
      </c>
    </row>
    <row r="497" spans="2:46">
      <c r="B497" s="24" t="s">
        <v>1974</v>
      </c>
      <c r="C497" s="342" t="s">
        <v>2062</v>
      </c>
      <c r="D497" s="462" t="s">
        <v>5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22"/>
      <c r="AA497" s="222"/>
      <c r="AB497" s="222"/>
      <c r="AC497" s="222"/>
      <c r="AD497" s="222"/>
      <c r="AE497" s="222"/>
      <c r="AF497" s="103">
        <v>2</v>
      </c>
      <c r="AG497" s="103">
        <v>310</v>
      </c>
      <c r="AH497" s="220">
        <f t="shared" si="85"/>
        <v>77.5</v>
      </c>
      <c r="AI497" s="103">
        <v>28</v>
      </c>
      <c r="AJ497" s="103">
        <v>2730</v>
      </c>
      <c r="AK497" s="220">
        <f t="shared" si="86"/>
        <v>682.5</v>
      </c>
      <c r="AL497" s="103">
        <v>29</v>
      </c>
      <c r="AM497" s="103">
        <v>3095</v>
      </c>
      <c r="AN497" s="220">
        <f t="shared" si="87"/>
        <v>773.75</v>
      </c>
      <c r="AO497" s="275">
        <v>31</v>
      </c>
      <c r="AP497" s="275">
        <v>3465</v>
      </c>
      <c r="AQ497" s="220">
        <f t="shared" si="88"/>
        <v>866.25</v>
      </c>
      <c r="AR497" s="226">
        <v>43</v>
      </c>
      <c r="AS497" s="226">
        <v>5255</v>
      </c>
      <c r="AT497" s="220">
        <f t="shared" si="89"/>
        <v>1313.75</v>
      </c>
    </row>
    <row r="498" spans="2:46">
      <c r="B498" s="24" t="s">
        <v>1975</v>
      </c>
      <c r="C498" s="342" t="s">
        <v>2063</v>
      </c>
      <c r="D498" s="463" t="s">
        <v>238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22"/>
      <c r="AA498" s="222"/>
      <c r="AB498" s="222"/>
      <c r="AC498" s="222"/>
      <c r="AD498" s="222"/>
      <c r="AE498" s="222"/>
      <c r="AF498" s="103">
        <v>2</v>
      </c>
      <c r="AG498" s="103">
        <v>105</v>
      </c>
      <c r="AH498" s="220">
        <f t="shared" si="85"/>
        <v>26.25</v>
      </c>
      <c r="AI498" s="103">
        <v>10</v>
      </c>
      <c r="AJ498" s="103">
        <v>770</v>
      </c>
      <c r="AK498" s="220">
        <f t="shared" si="86"/>
        <v>192.5</v>
      </c>
      <c r="AL498" s="103">
        <v>2</v>
      </c>
      <c r="AM498" s="103">
        <v>120</v>
      </c>
      <c r="AN498" s="220">
        <f t="shared" si="87"/>
        <v>30</v>
      </c>
      <c r="AO498" s="275">
        <v>1</v>
      </c>
      <c r="AP498" s="275">
        <v>60</v>
      </c>
      <c r="AQ498" s="220">
        <f t="shared" si="88"/>
        <v>15</v>
      </c>
      <c r="AR498" s="226">
        <v>0</v>
      </c>
      <c r="AS498" s="226">
        <v>0</v>
      </c>
      <c r="AT498" s="220">
        <f t="shared" si="89"/>
        <v>0</v>
      </c>
    </row>
    <row r="499" spans="2:46">
      <c r="B499" s="24" t="s">
        <v>1976</v>
      </c>
      <c r="C499" s="342" t="s">
        <v>2064</v>
      </c>
      <c r="D499" s="462" t="s">
        <v>5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22"/>
      <c r="AA499" s="222"/>
      <c r="AB499" s="222"/>
      <c r="AC499" s="222"/>
      <c r="AD499" s="222"/>
      <c r="AE499" s="222"/>
      <c r="AF499" s="103">
        <v>27</v>
      </c>
      <c r="AG499" s="103">
        <v>1725</v>
      </c>
      <c r="AH499" s="220">
        <f t="shared" si="85"/>
        <v>431.25</v>
      </c>
      <c r="AI499" s="103">
        <v>81</v>
      </c>
      <c r="AJ499" s="103">
        <v>6285</v>
      </c>
      <c r="AK499" s="220">
        <f t="shared" si="86"/>
        <v>1571.25</v>
      </c>
      <c r="AL499" s="103">
        <v>111</v>
      </c>
      <c r="AM499" s="103">
        <v>8710</v>
      </c>
      <c r="AN499" s="220">
        <f t="shared" si="87"/>
        <v>2177.5</v>
      </c>
      <c r="AO499" s="275">
        <v>180</v>
      </c>
      <c r="AP499" s="275">
        <v>14345</v>
      </c>
      <c r="AQ499" s="220">
        <f t="shared" si="88"/>
        <v>3586.25</v>
      </c>
      <c r="AR499" s="226">
        <v>157</v>
      </c>
      <c r="AS499" s="226">
        <v>14375</v>
      </c>
      <c r="AT499" s="220">
        <f t="shared" si="89"/>
        <v>3593.75</v>
      </c>
    </row>
    <row r="500" spans="2:46">
      <c r="B500" s="24" t="s">
        <v>1977</v>
      </c>
      <c r="C500" s="342" t="s">
        <v>2065</v>
      </c>
      <c r="D500" s="463" t="s">
        <v>261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22"/>
      <c r="AA500" s="222"/>
      <c r="AB500" s="222"/>
      <c r="AC500" s="222"/>
      <c r="AD500" s="222"/>
      <c r="AE500" s="222"/>
      <c r="AF500" s="103">
        <v>3</v>
      </c>
      <c r="AG500" s="103">
        <v>260</v>
      </c>
      <c r="AH500" s="220">
        <f t="shared" si="85"/>
        <v>65</v>
      </c>
      <c r="AI500" s="103">
        <v>7</v>
      </c>
      <c r="AJ500" s="103">
        <v>890</v>
      </c>
      <c r="AK500" s="220">
        <f t="shared" si="86"/>
        <v>222.5</v>
      </c>
      <c r="AL500" s="103">
        <v>17</v>
      </c>
      <c r="AM500" s="103">
        <v>1795</v>
      </c>
      <c r="AN500" s="220">
        <f t="shared" si="87"/>
        <v>448.75</v>
      </c>
      <c r="AO500" s="275">
        <v>17</v>
      </c>
      <c r="AP500" s="275">
        <v>1270</v>
      </c>
      <c r="AQ500" s="220">
        <f t="shared" si="88"/>
        <v>317.5</v>
      </c>
      <c r="AR500" s="226">
        <v>6</v>
      </c>
      <c r="AS500" s="226">
        <v>330</v>
      </c>
      <c r="AT500" s="220">
        <f t="shared" si="89"/>
        <v>82.5</v>
      </c>
    </row>
    <row r="501" spans="2:46">
      <c r="B501" s="24" t="s">
        <v>1978</v>
      </c>
      <c r="C501" s="342" t="s">
        <v>2066</v>
      </c>
      <c r="D501" s="462" t="s">
        <v>5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22"/>
      <c r="AA501" s="222"/>
      <c r="AB501" s="222"/>
      <c r="AC501" s="222"/>
      <c r="AD501" s="222"/>
      <c r="AE501" s="222"/>
      <c r="AF501" s="103">
        <v>0</v>
      </c>
      <c r="AG501" s="103">
        <v>0</v>
      </c>
      <c r="AH501" s="220">
        <f t="shared" si="85"/>
        <v>0</v>
      </c>
      <c r="AI501" s="103">
        <v>0</v>
      </c>
      <c r="AJ501" s="103">
        <v>0</v>
      </c>
      <c r="AK501" s="220">
        <f t="shared" si="86"/>
        <v>0</v>
      </c>
      <c r="AL501" s="103">
        <v>35</v>
      </c>
      <c r="AM501" s="103">
        <v>2595</v>
      </c>
      <c r="AN501" s="220">
        <f t="shared" si="87"/>
        <v>648.75</v>
      </c>
      <c r="AO501" s="275">
        <v>67</v>
      </c>
      <c r="AP501" s="275">
        <v>6190</v>
      </c>
      <c r="AQ501" s="220">
        <f t="shared" si="88"/>
        <v>1547.5</v>
      </c>
      <c r="AR501" s="226">
        <v>80</v>
      </c>
      <c r="AS501" s="226">
        <v>6720</v>
      </c>
      <c r="AT501" s="220">
        <f t="shared" si="89"/>
        <v>1680</v>
      </c>
    </row>
    <row r="502" spans="2:46">
      <c r="B502" s="24" t="s">
        <v>1979</v>
      </c>
      <c r="C502" s="342" t="s">
        <v>2067</v>
      </c>
      <c r="D502" s="463" t="s">
        <v>932</v>
      </c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22"/>
      <c r="AA502" s="222"/>
      <c r="AB502" s="222"/>
      <c r="AC502" s="222"/>
      <c r="AD502" s="222"/>
      <c r="AE502" s="222"/>
      <c r="AF502" s="103">
        <v>7</v>
      </c>
      <c r="AG502" s="103">
        <v>450</v>
      </c>
      <c r="AH502" s="220">
        <f t="shared" si="85"/>
        <v>112.5</v>
      </c>
      <c r="AI502" s="103">
        <v>46</v>
      </c>
      <c r="AJ502" s="103">
        <v>4125</v>
      </c>
      <c r="AK502" s="220">
        <f t="shared" si="86"/>
        <v>1031.25</v>
      </c>
      <c r="AL502" s="103">
        <v>30</v>
      </c>
      <c r="AM502" s="103">
        <v>3185</v>
      </c>
      <c r="AN502" s="220">
        <f t="shared" si="87"/>
        <v>796.25</v>
      </c>
      <c r="AO502" s="275">
        <v>29</v>
      </c>
      <c r="AP502" s="275">
        <v>3000</v>
      </c>
      <c r="AQ502" s="220">
        <f t="shared" si="88"/>
        <v>750</v>
      </c>
      <c r="AR502" s="226">
        <v>29</v>
      </c>
      <c r="AS502" s="226">
        <v>2795</v>
      </c>
      <c r="AT502" s="220">
        <f t="shared" si="89"/>
        <v>698.75</v>
      </c>
    </row>
    <row r="503" spans="2:46">
      <c r="B503" s="24" t="s">
        <v>1980</v>
      </c>
      <c r="C503" s="342" t="s">
        <v>2068</v>
      </c>
      <c r="D503" s="462" t="s">
        <v>5</v>
      </c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22"/>
      <c r="AA503" s="222"/>
      <c r="AB503" s="222"/>
      <c r="AC503" s="222"/>
      <c r="AD503" s="222"/>
      <c r="AE503" s="222"/>
      <c r="AF503" s="103">
        <v>21</v>
      </c>
      <c r="AG503" s="103">
        <v>1325</v>
      </c>
      <c r="AH503" s="220">
        <f t="shared" si="85"/>
        <v>331.25</v>
      </c>
      <c r="AI503" s="103">
        <v>43</v>
      </c>
      <c r="AJ503" s="103">
        <v>4680</v>
      </c>
      <c r="AK503" s="220">
        <f t="shared" si="86"/>
        <v>1170</v>
      </c>
      <c r="AL503" s="103">
        <v>46</v>
      </c>
      <c r="AM503" s="103">
        <v>3935</v>
      </c>
      <c r="AN503" s="220">
        <f t="shared" si="87"/>
        <v>983.75</v>
      </c>
      <c r="AO503" s="275">
        <v>63</v>
      </c>
      <c r="AP503" s="275">
        <v>5770</v>
      </c>
      <c r="AQ503" s="220">
        <f t="shared" si="88"/>
        <v>1442.5</v>
      </c>
      <c r="AR503" s="226">
        <v>53</v>
      </c>
      <c r="AS503" s="226">
        <v>5235</v>
      </c>
      <c r="AT503" s="220">
        <f t="shared" si="89"/>
        <v>1308.75</v>
      </c>
    </row>
    <row r="504" spans="2:46">
      <c r="B504" s="24" t="s">
        <v>1981</v>
      </c>
      <c r="C504" s="342" t="s">
        <v>2069</v>
      </c>
      <c r="D504" s="463" t="s">
        <v>463</v>
      </c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22"/>
      <c r="AA504" s="222"/>
      <c r="AB504" s="222"/>
      <c r="AC504" s="222"/>
      <c r="AD504" s="222"/>
      <c r="AE504" s="222"/>
      <c r="AF504" s="103">
        <v>107</v>
      </c>
      <c r="AG504" s="103">
        <v>11040</v>
      </c>
      <c r="AH504" s="220">
        <f t="shared" si="85"/>
        <v>2760</v>
      </c>
      <c r="AI504" s="103">
        <v>199</v>
      </c>
      <c r="AJ504" s="103">
        <v>17560</v>
      </c>
      <c r="AK504" s="220">
        <f t="shared" si="86"/>
        <v>4390</v>
      </c>
      <c r="AL504" s="103">
        <v>168</v>
      </c>
      <c r="AM504" s="103">
        <v>13985</v>
      </c>
      <c r="AN504" s="220">
        <f t="shared" si="87"/>
        <v>3496.25</v>
      </c>
      <c r="AO504" s="275">
        <v>198</v>
      </c>
      <c r="AP504" s="275">
        <v>15250</v>
      </c>
      <c r="AQ504" s="220">
        <f t="shared" si="88"/>
        <v>3812.5</v>
      </c>
      <c r="AR504" s="226">
        <v>138</v>
      </c>
      <c r="AS504" s="226">
        <v>10295</v>
      </c>
      <c r="AT504" s="220">
        <f t="shared" si="89"/>
        <v>2573.75</v>
      </c>
    </row>
    <row r="505" spans="2:46">
      <c r="B505" s="24" t="s">
        <v>1982</v>
      </c>
      <c r="C505" s="342" t="s">
        <v>2070</v>
      </c>
      <c r="D505" s="463" t="s">
        <v>36</v>
      </c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22"/>
      <c r="AA505" s="222"/>
      <c r="AB505" s="222"/>
      <c r="AC505" s="222"/>
      <c r="AD505" s="222"/>
      <c r="AE505" s="222"/>
      <c r="AF505" s="103">
        <v>2</v>
      </c>
      <c r="AG505" s="103">
        <v>310</v>
      </c>
      <c r="AH505" s="220">
        <f t="shared" si="85"/>
        <v>77.5</v>
      </c>
      <c r="AI505" s="103">
        <v>0</v>
      </c>
      <c r="AJ505" s="103">
        <v>0</v>
      </c>
      <c r="AK505" s="220">
        <f t="shared" si="86"/>
        <v>0</v>
      </c>
      <c r="AL505" s="103">
        <v>0</v>
      </c>
      <c r="AM505" s="103">
        <v>0</v>
      </c>
      <c r="AN505" s="220">
        <f t="shared" si="87"/>
        <v>0</v>
      </c>
      <c r="AO505" s="275">
        <v>0</v>
      </c>
      <c r="AP505" s="275">
        <v>0</v>
      </c>
      <c r="AQ505" s="220">
        <f t="shared" si="88"/>
        <v>0</v>
      </c>
      <c r="AR505" s="226">
        <v>0</v>
      </c>
      <c r="AS505" s="226">
        <v>0</v>
      </c>
      <c r="AT505" s="220">
        <f t="shared" si="89"/>
        <v>0</v>
      </c>
    </row>
    <row r="506" spans="2:46">
      <c r="B506" s="24" t="s">
        <v>1983</v>
      </c>
      <c r="C506" s="342" t="s">
        <v>2071</v>
      </c>
      <c r="D506" s="463" t="s">
        <v>36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22"/>
      <c r="AA506" s="222"/>
      <c r="AB506" s="222"/>
      <c r="AC506" s="222"/>
      <c r="AD506" s="222"/>
      <c r="AE506" s="222"/>
      <c r="AF506" s="103">
        <v>37</v>
      </c>
      <c r="AG506" s="103">
        <v>3400</v>
      </c>
      <c r="AH506" s="220">
        <f t="shared" si="85"/>
        <v>850</v>
      </c>
      <c r="AI506" s="103">
        <v>105</v>
      </c>
      <c r="AJ506" s="103">
        <v>9010</v>
      </c>
      <c r="AK506" s="220">
        <f t="shared" si="86"/>
        <v>2252.5</v>
      </c>
      <c r="AL506" s="103">
        <v>75</v>
      </c>
      <c r="AM506" s="103">
        <v>5960</v>
      </c>
      <c r="AN506" s="220">
        <f t="shared" si="87"/>
        <v>1490</v>
      </c>
      <c r="AO506" s="275">
        <v>127</v>
      </c>
      <c r="AP506" s="275">
        <v>12930</v>
      </c>
      <c r="AQ506" s="220">
        <f t="shared" si="88"/>
        <v>3232.5</v>
      </c>
      <c r="AR506" s="226">
        <v>143</v>
      </c>
      <c r="AS506" s="226">
        <v>12235</v>
      </c>
      <c r="AT506" s="220">
        <f t="shared" si="89"/>
        <v>3058.75</v>
      </c>
    </row>
    <row r="507" spans="2:46">
      <c r="B507" s="24" t="s">
        <v>1984</v>
      </c>
      <c r="C507" s="342"/>
      <c r="D507" s="462" t="s">
        <v>5</v>
      </c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22"/>
      <c r="AA507" s="222"/>
      <c r="AB507" s="222"/>
      <c r="AC507" s="222"/>
      <c r="AD507" s="222"/>
      <c r="AE507" s="222"/>
      <c r="AF507" s="103">
        <v>0</v>
      </c>
      <c r="AG507" s="103">
        <v>0</v>
      </c>
      <c r="AH507" s="220">
        <f t="shared" si="85"/>
        <v>0</v>
      </c>
      <c r="AI507" s="103">
        <v>0</v>
      </c>
      <c r="AJ507" s="103">
        <v>0</v>
      </c>
      <c r="AK507" s="220">
        <f t="shared" si="86"/>
        <v>0</v>
      </c>
      <c r="AL507" s="103">
        <v>0</v>
      </c>
      <c r="AM507" s="103">
        <v>0</v>
      </c>
      <c r="AN507" s="220">
        <f t="shared" si="87"/>
        <v>0</v>
      </c>
      <c r="AO507" s="275">
        <v>0</v>
      </c>
      <c r="AP507" s="275">
        <v>0</v>
      </c>
      <c r="AQ507" s="220">
        <f t="shared" si="88"/>
        <v>0</v>
      </c>
      <c r="AR507" s="226">
        <v>0</v>
      </c>
      <c r="AS507" s="226">
        <v>0</v>
      </c>
      <c r="AT507" s="220">
        <f t="shared" si="89"/>
        <v>0</v>
      </c>
    </row>
    <row r="508" spans="2:46">
      <c r="B508" s="24" t="s">
        <v>1985</v>
      </c>
      <c r="C508" s="342" t="s">
        <v>2072</v>
      </c>
      <c r="D508" s="463" t="s">
        <v>38</v>
      </c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22"/>
      <c r="AA508" s="222"/>
      <c r="AB508" s="222"/>
      <c r="AC508" s="222"/>
      <c r="AD508" s="222"/>
      <c r="AE508" s="222"/>
      <c r="AF508" s="103">
        <v>38</v>
      </c>
      <c r="AG508" s="103">
        <v>3640</v>
      </c>
      <c r="AH508" s="220">
        <f t="shared" si="85"/>
        <v>910</v>
      </c>
      <c r="AI508" s="103">
        <v>91</v>
      </c>
      <c r="AJ508" s="103">
        <v>8145</v>
      </c>
      <c r="AK508" s="220">
        <f t="shared" si="86"/>
        <v>2036.25</v>
      </c>
      <c r="AL508" s="103">
        <v>51</v>
      </c>
      <c r="AM508" s="103">
        <v>5530</v>
      </c>
      <c r="AN508" s="220">
        <f t="shared" si="87"/>
        <v>1382.5</v>
      </c>
      <c r="AO508" s="275">
        <v>58</v>
      </c>
      <c r="AP508" s="275">
        <v>5965</v>
      </c>
      <c r="AQ508" s="220">
        <f t="shared" si="88"/>
        <v>1491.25</v>
      </c>
      <c r="AR508" s="226">
        <v>37</v>
      </c>
      <c r="AS508" s="226">
        <v>3995</v>
      </c>
      <c r="AT508" s="220">
        <f t="shared" si="89"/>
        <v>998.75</v>
      </c>
    </row>
    <row r="509" spans="2:46">
      <c r="B509" s="24" t="s">
        <v>1986</v>
      </c>
      <c r="C509" s="342" t="s">
        <v>2073</v>
      </c>
      <c r="D509" s="463" t="s">
        <v>284</v>
      </c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22"/>
      <c r="AA509" s="222"/>
      <c r="AB509" s="222"/>
      <c r="AC509" s="222"/>
      <c r="AD509" s="222"/>
      <c r="AE509" s="222"/>
      <c r="AF509" s="103">
        <v>21</v>
      </c>
      <c r="AG509" s="103">
        <v>1655</v>
      </c>
      <c r="AH509" s="220">
        <f t="shared" si="85"/>
        <v>413.75</v>
      </c>
      <c r="AI509" s="103">
        <v>42</v>
      </c>
      <c r="AJ509" s="103">
        <v>2705</v>
      </c>
      <c r="AK509" s="220">
        <f t="shared" si="86"/>
        <v>676.25</v>
      </c>
      <c r="AL509" s="103">
        <v>34</v>
      </c>
      <c r="AM509" s="103">
        <v>2880</v>
      </c>
      <c r="AN509" s="220">
        <f t="shared" si="87"/>
        <v>720</v>
      </c>
      <c r="AO509" s="275">
        <v>35</v>
      </c>
      <c r="AP509" s="275">
        <v>3180</v>
      </c>
      <c r="AQ509" s="220">
        <f t="shared" si="88"/>
        <v>795</v>
      </c>
      <c r="AR509" s="226">
        <v>24</v>
      </c>
      <c r="AS509" s="226">
        <v>1740</v>
      </c>
      <c r="AT509" s="220">
        <f t="shared" si="89"/>
        <v>435</v>
      </c>
    </row>
    <row r="510" spans="2:46">
      <c r="B510" s="24" t="s">
        <v>1987</v>
      </c>
      <c r="C510" s="342" t="s">
        <v>2074</v>
      </c>
      <c r="D510" s="462" t="s">
        <v>5</v>
      </c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22"/>
      <c r="AA510" s="222"/>
      <c r="AB510" s="222"/>
      <c r="AC510" s="222"/>
      <c r="AD510" s="222"/>
      <c r="AE510" s="222"/>
      <c r="AF510" s="103">
        <v>11</v>
      </c>
      <c r="AG510" s="103">
        <v>980</v>
      </c>
      <c r="AH510" s="220">
        <f t="shared" si="85"/>
        <v>245</v>
      </c>
      <c r="AI510" s="103">
        <v>97</v>
      </c>
      <c r="AJ510" s="103">
        <v>7900</v>
      </c>
      <c r="AK510" s="220">
        <f t="shared" si="86"/>
        <v>1975</v>
      </c>
      <c r="AL510" s="103">
        <v>106</v>
      </c>
      <c r="AM510" s="103">
        <v>9005</v>
      </c>
      <c r="AN510" s="220">
        <f t="shared" si="87"/>
        <v>2251.25</v>
      </c>
      <c r="AO510" s="275">
        <v>80</v>
      </c>
      <c r="AP510" s="275">
        <v>6940</v>
      </c>
      <c r="AQ510" s="220">
        <f t="shared" si="88"/>
        <v>1735</v>
      </c>
      <c r="AR510" s="226">
        <v>49</v>
      </c>
      <c r="AS510" s="226">
        <v>4180</v>
      </c>
      <c r="AT510" s="220">
        <f t="shared" si="89"/>
        <v>1045</v>
      </c>
    </row>
    <row r="511" spans="2:46">
      <c r="B511" s="24" t="s">
        <v>1988</v>
      </c>
      <c r="C511" s="342" t="s">
        <v>2075</v>
      </c>
      <c r="D511" s="463" t="s">
        <v>25</v>
      </c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22"/>
      <c r="AA511" s="222"/>
      <c r="AB511" s="222"/>
      <c r="AC511" s="222"/>
      <c r="AD511" s="222"/>
      <c r="AE511" s="222"/>
      <c r="AF511" s="103">
        <v>3</v>
      </c>
      <c r="AG511" s="103">
        <v>370</v>
      </c>
      <c r="AH511" s="220">
        <f t="shared" si="85"/>
        <v>92.5</v>
      </c>
      <c r="AI511" s="103">
        <v>76</v>
      </c>
      <c r="AJ511" s="103">
        <v>7905</v>
      </c>
      <c r="AK511" s="220">
        <f t="shared" si="86"/>
        <v>1976.25</v>
      </c>
      <c r="AL511" s="103">
        <v>96</v>
      </c>
      <c r="AM511" s="103">
        <v>10390</v>
      </c>
      <c r="AN511" s="220">
        <f t="shared" si="87"/>
        <v>2597.5</v>
      </c>
      <c r="AO511" s="275">
        <v>98</v>
      </c>
      <c r="AP511" s="275">
        <v>9715</v>
      </c>
      <c r="AQ511" s="220">
        <f t="shared" si="88"/>
        <v>2428.75</v>
      </c>
      <c r="AR511" s="226">
        <v>147</v>
      </c>
      <c r="AS511" s="226">
        <v>15210</v>
      </c>
      <c r="AT511" s="220">
        <f t="shared" si="89"/>
        <v>3802.5</v>
      </c>
    </row>
    <row r="512" spans="2:46">
      <c r="B512" s="24" t="s">
        <v>1989</v>
      </c>
      <c r="C512" s="342" t="s">
        <v>2076</v>
      </c>
      <c r="D512" s="463" t="s">
        <v>25</v>
      </c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22"/>
      <c r="AA512" s="222"/>
      <c r="AB512" s="222"/>
      <c r="AC512" s="222"/>
      <c r="AD512" s="222"/>
      <c r="AE512" s="222"/>
      <c r="AF512" s="103">
        <v>0</v>
      </c>
      <c r="AG512" s="103">
        <v>0</v>
      </c>
      <c r="AH512" s="220">
        <f t="shared" si="85"/>
        <v>0</v>
      </c>
      <c r="AI512" s="103">
        <v>9</v>
      </c>
      <c r="AJ512" s="103">
        <v>925</v>
      </c>
      <c r="AK512" s="220">
        <f t="shared" si="86"/>
        <v>231.25</v>
      </c>
      <c r="AL512" s="103">
        <v>48</v>
      </c>
      <c r="AM512" s="103">
        <v>4620</v>
      </c>
      <c r="AN512" s="220">
        <f t="shared" si="87"/>
        <v>1155</v>
      </c>
      <c r="AO512" s="275">
        <v>32</v>
      </c>
      <c r="AP512" s="275">
        <v>2220</v>
      </c>
      <c r="AQ512" s="220">
        <f t="shared" si="88"/>
        <v>555</v>
      </c>
      <c r="AR512" s="226">
        <v>0</v>
      </c>
      <c r="AS512" s="226">
        <v>0</v>
      </c>
      <c r="AT512" s="220">
        <f t="shared" si="89"/>
        <v>0</v>
      </c>
    </row>
    <row r="513" spans="2:46">
      <c r="B513" s="24" t="s">
        <v>1990</v>
      </c>
      <c r="C513" s="342" t="s">
        <v>2077</v>
      </c>
      <c r="D513" s="462" t="s">
        <v>5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22"/>
      <c r="AA513" s="222"/>
      <c r="AB513" s="222"/>
      <c r="AC513" s="222"/>
      <c r="AD513" s="222"/>
      <c r="AE513" s="222"/>
      <c r="AF513" s="103">
        <v>84</v>
      </c>
      <c r="AG513" s="103">
        <v>5730</v>
      </c>
      <c r="AH513" s="220">
        <f t="shared" si="85"/>
        <v>1432.5</v>
      </c>
      <c r="AI513" s="103">
        <v>271</v>
      </c>
      <c r="AJ513" s="103">
        <v>18550</v>
      </c>
      <c r="AK513" s="220">
        <f t="shared" si="86"/>
        <v>4637.5</v>
      </c>
      <c r="AL513" s="103">
        <v>345</v>
      </c>
      <c r="AM513" s="103">
        <v>25445</v>
      </c>
      <c r="AN513" s="220">
        <f t="shared" si="87"/>
        <v>6361.25</v>
      </c>
      <c r="AO513" s="275">
        <v>242</v>
      </c>
      <c r="AP513" s="275">
        <v>18640</v>
      </c>
      <c r="AQ513" s="220">
        <f t="shared" si="88"/>
        <v>4660</v>
      </c>
      <c r="AR513" s="226">
        <v>161</v>
      </c>
      <c r="AS513" s="226">
        <v>13020</v>
      </c>
      <c r="AT513" s="220">
        <f t="shared" si="89"/>
        <v>3255</v>
      </c>
    </row>
    <row r="514" spans="2:46">
      <c r="B514" s="24" t="s">
        <v>1991</v>
      </c>
      <c r="C514" s="342" t="s">
        <v>3211</v>
      </c>
      <c r="D514" s="462" t="s">
        <v>5</v>
      </c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22"/>
      <c r="AA514" s="222"/>
      <c r="AB514" s="222"/>
      <c r="AC514" s="222"/>
      <c r="AD514" s="222"/>
      <c r="AE514" s="222"/>
      <c r="AF514" s="103">
        <v>14</v>
      </c>
      <c r="AG514" s="103">
        <v>2505</v>
      </c>
      <c r="AH514" s="220">
        <f t="shared" si="85"/>
        <v>626.25</v>
      </c>
      <c r="AI514" s="103">
        <v>7</v>
      </c>
      <c r="AJ514" s="103">
        <v>815</v>
      </c>
      <c r="AK514" s="220">
        <f t="shared" si="86"/>
        <v>203.75</v>
      </c>
      <c r="AL514" s="103">
        <v>115</v>
      </c>
      <c r="AM514" s="103">
        <v>14505</v>
      </c>
      <c r="AN514" s="220">
        <f t="shared" si="87"/>
        <v>3626.25</v>
      </c>
      <c r="AO514" s="275">
        <v>397</v>
      </c>
      <c r="AP514" s="275">
        <v>43540</v>
      </c>
      <c r="AQ514" s="220">
        <f t="shared" si="88"/>
        <v>10885</v>
      </c>
      <c r="AR514" s="226">
        <v>389</v>
      </c>
      <c r="AS514" s="226">
        <v>43795</v>
      </c>
      <c r="AT514" s="220">
        <f t="shared" si="89"/>
        <v>10948.75</v>
      </c>
    </row>
    <row r="515" spans="2:46">
      <c r="B515" s="24" t="s">
        <v>1992</v>
      </c>
      <c r="C515" s="342" t="s">
        <v>2078</v>
      </c>
      <c r="D515" s="463" t="s">
        <v>390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22"/>
      <c r="AA515" s="222"/>
      <c r="AB515" s="222"/>
      <c r="AC515" s="222"/>
      <c r="AD515" s="222"/>
      <c r="AE515" s="222"/>
      <c r="AF515" s="103">
        <v>94</v>
      </c>
      <c r="AG515" s="103">
        <v>9140</v>
      </c>
      <c r="AH515" s="220">
        <f t="shared" si="85"/>
        <v>2285</v>
      </c>
      <c r="AI515" s="103">
        <v>102</v>
      </c>
      <c r="AJ515" s="103">
        <v>10530</v>
      </c>
      <c r="AK515" s="220">
        <f t="shared" si="86"/>
        <v>2632.5</v>
      </c>
      <c r="AL515" s="103">
        <v>130</v>
      </c>
      <c r="AM515" s="103">
        <v>13150</v>
      </c>
      <c r="AN515" s="220">
        <f t="shared" si="87"/>
        <v>3287.5</v>
      </c>
      <c r="AO515" s="275">
        <v>97</v>
      </c>
      <c r="AP515" s="275">
        <v>9310</v>
      </c>
      <c r="AQ515" s="220">
        <f t="shared" si="88"/>
        <v>2327.5</v>
      </c>
      <c r="AR515" s="226">
        <v>94</v>
      </c>
      <c r="AS515" s="226">
        <v>8855</v>
      </c>
      <c r="AT515" s="220">
        <f t="shared" si="89"/>
        <v>2213.75</v>
      </c>
    </row>
    <row r="516" spans="2:46">
      <c r="B516" s="24" t="s">
        <v>1993</v>
      </c>
      <c r="C516" s="342" t="s">
        <v>2079</v>
      </c>
      <c r="D516" s="462" t="s">
        <v>5</v>
      </c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22"/>
      <c r="AA516" s="222"/>
      <c r="AB516" s="222"/>
      <c r="AC516" s="222"/>
      <c r="AD516" s="222"/>
      <c r="AE516" s="222"/>
      <c r="AF516" s="103">
        <v>1</v>
      </c>
      <c r="AG516" s="103">
        <v>150</v>
      </c>
      <c r="AH516" s="220">
        <f t="shared" ref="AH516:AH554" si="90">AG516*25%</f>
        <v>37.5</v>
      </c>
      <c r="AI516" s="103">
        <v>7</v>
      </c>
      <c r="AJ516" s="103">
        <v>920</v>
      </c>
      <c r="AK516" s="220">
        <f t="shared" ref="AK516:AK579" si="91">AJ516*25%</f>
        <v>230</v>
      </c>
      <c r="AL516" s="103">
        <v>8</v>
      </c>
      <c r="AM516" s="103">
        <v>1045</v>
      </c>
      <c r="AN516" s="220">
        <f t="shared" ref="AN516:AN579" si="92">AM516*25%</f>
        <v>261.25</v>
      </c>
      <c r="AO516" s="275">
        <v>16</v>
      </c>
      <c r="AP516" s="275">
        <v>1945</v>
      </c>
      <c r="AQ516" s="220">
        <f t="shared" ref="AQ516:AQ579" si="93">AP516*25%</f>
        <v>486.25</v>
      </c>
      <c r="AR516" s="226">
        <v>14</v>
      </c>
      <c r="AS516" s="226">
        <v>1005</v>
      </c>
      <c r="AT516" s="220">
        <f t="shared" ref="AT516:AT579" si="94">AS516*25%</f>
        <v>251.25</v>
      </c>
    </row>
    <row r="517" spans="2:46">
      <c r="B517" s="24" t="s">
        <v>1994</v>
      </c>
      <c r="C517" s="342" t="s">
        <v>2080</v>
      </c>
      <c r="D517" s="463" t="s">
        <v>84</v>
      </c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22"/>
      <c r="AA517" s="222"/>
      <c r="AB517" s="222"/>
      <c r="AC517" s="222"/>
      <c r="AD517" s="222"/>
      <c r="AE517" s="222"/>
      <c r="AF517" s="103">
        <v>3</v>
      </c>
      <c r="AG517" s="103">
        <v>235</v>
      </c>
      <c r="AH517" s="220">
        <f t="shared" si="90"/>
        <v>58.75</v>
      </c>
      <c r="AI517" s="103">
        <v>12</v>
      </c>
      <c r="AJ517" s="103">
        <v>895</v>
      </c>
      <c r="AK517" s="220">
        <f t="shared" si="91"/>
        <v>223.75</v>
      </c>
      <c r="AL517" s="103">
        <v>11</v>
      </c>
      <c r="AM517" s="103">
        <v>735</v>
      </c>
      <c r="AN517" s="220">
        <f t="shared" si="92"/>
        <v>183.75</v>
      </c>
      <c r="AO517" s="275">
        <v>15</v>
      </c>
      <c r="AP517" s="275">
        <v>995</v>
      </c>
      <c r="AQ517" s="220">
        <f t="shared" si="93"/>
        <v>248.75</v>
      </c>
      <c r="AR517" s="226">
        <v>28</v>
      </c>
      <c r="AS517" s="226">
        <v>1845</v>
      </c>
      <c r="AT517" s="220">
        <f t="shared" si="94"/>
        <v>461.25</v>
      </c>
    </row>
    <row r="518" spans="2:46">
      <c r="B518" s="24" t="s">
        <v>1995</v>
      </c>
      <c r="C518" s="342" t="s">
        <v>2081</v>
      </c>
      <c r="D518" s="462" t="s">
        <v>216</v>
      </c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22"/>
      <c r="AA518" s="222"/>
      <c r="AB518" s="222"/>
      <c r="AC518" s="222"/>
      <c r="AD518" s="222"/>
      <c r="AE518" s="222"/>
      <c r="AF518" s="103">
        <v>3</v>
      </c>
      <c r="AG518" s="103">
        <v>280</v>
      </c>
      <c r="AH518" s="220">
        <f t="shared" si="90"/>
        <v>70</v>
      </c>
      <c r="AI518" s="103">
        <v>9</v>
      </c>
      <c r="AJ518" s="103">
        <v>685</v>
      </c>
      <c r="AK518" s="220">
        <f t="shared" si="91"/>
        <v>171.25</v>
      </c>
      <c r="AL518" s="103">
        <v>1</v>
      </c>
      <c r="AM518" s="103">
        <v>130</v>
      </c>
      <c r="AN518" s="220">
        <f t="shared" si="92"/>
        <v>32.5</v>
      </c>
      <c r="AO518" s="275">
        <v>0</v>
      </c>
      <c r="AP518" s="275">
        <v>0</v>
      </c>
      <c r="AQ518" s="220">
        <f t="shared" si="93"/>
        <v>0</v>
      </c>
      <c r="AR518" s="226">
        <v>7</v>
      </c>
      <c r="AS518" s="226">
        <v>890</v>
      </c>
      <c r="AT518" s="220">
        <f t="shared" si="94"/>
        <v>222.5</v>
      </c>
    </row>
    <row r="519" spans="2:46">
      <c r="B519" s="24" t="s">
        <v>1996</v>
      </c>
      <c r="C519" s="342" t="s">
        <v>2082</v>
      </c>
      <c r="D519" s="463" t="s">
        <v>16</v>
      </c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22"/>
      <c r="AA519" s="222"/>
      <c r="AB519" s="222"/>
      <c r="AC519" s="222"/>
      <c r="AD519" s="222"/>
      <c r="AE519" s="222"/>
      <c r="AF519" s="103">
        <v>7</v>
      </c>
      <c r="AG519" s="103">
        <v>820</v>
      </c>
      <c r="AH519" s="220">
        <f t="shared" si="90"/>
        <v>205</v>
      </c>
      <c r="AI519" s="103">
        <v>61</v>
      </c>
      <c r="AJ519" s="103">
        <v>5285</v>
      </c>
      <c r="AK519" s="220">
        <f t="shared" si="91"/>
        <v>1321.25</v>
      </c>
      <c r="AL519" s="103">
        <v>75</v>
      </c>
      <c r="AM519" s="103">
        <v>6435</v>
      </c>
      <c r="AN519" s="220">
        <f t="shared" si="92"/>
        <v>1608.75</v>
      </c>
      <c r="AO519" s="275">
        <v>113</v>
      </c>
      <c r="AP519" s="275">
        <v>10685</v>
      </c>
      <c r="AQ519" s="220">
        <f t="shared" si="93"/>
        <v>2671.25</v>
      </c>
      <c r="AR519" s="226">
        <v>148</v>
      </c>
      <c r="AS519" s="226">
        <v>13810</v>
      </c>
      <c r="AT519" s="220">
        <f t="shared" si="94"/>
        <v>3452.5</v>
      </c>
    </row>
    <row r="520" spans="2:46">
      <c r="B520" s="24" t="s">
        <v>1997</v>
      </c>
      <c r="C520" s="342" t="s">
        <v>3180</v>
      </c>
      <c r="D520" s="463" t="s">
        <v>148</v>
      </c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22"/>
      <c r="AA520" s="222"/>
      <c r="AB520" s="222"/>
      <c r="AC520" s="222"/>
      <c r="AD520" s="222"/>
      <c r="AE520" s="222"/>
      <c r="AF520" s="103">
        <v>10</v>
      </c>
      <c r="AG520" s="103">
        <v>870</v>
      </c>
      <c r="AH520" s="220">
        <f t="shared" si="90"/>
        <v>217.5</v>
      </c>
      <c r="AI520" s="103">
        <v>16</v>
      </c>
      <c r="AJ520" s="103">
        <v>940</v>
      </c>
      <c r="AK520" s="220">
        <f t="shared" si="91"/>
        <v>235</v>
      </c>
      <c r="AL520" s="103">
        <v>38</v>
      </c>
      <c r="AM520" s="103">
        <v>2445</v>
      </c>
      <c r="AN520" s="220">
        <f t="shared" si="92"/>
        <v>611.25</v>
      </c>
      <c r="AO520" s="275">
        <v>0</v>
      </c>
      <c r="AP520" s="275">
        <v>0</v>
      </c>
      <c r="AQ520" s="220">
        <f t="shared" si="93"/>
        <v>0</v>
      </c>
      <c r="AR520" s="226">
        <v>0</v>
      </c>
      <c r="AS520" s="226">
        <v>0</v>
      </c>
      <c r="AT520" s="220">
        <f t="shared" si="94"/>
        <v>0</v>
      </c>
    </row>
    <row r="521" spans="2:46">
      <c r="B521" s="24" t="s">
        <v>1998</v>
      </c>
      <c r="C521" s="342" t="s">
        <v>2083</v>
      </c>
      <c r="D521" s="463" t="s">
        <v>29</v>
      </c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22"/>
      <c r="AA521" s="222"/>
      <c r="AB521" s="222"/>
      <c r="AC521" s="222"/>
      <c r="AD521" s="222"/>
      <c r="AE521" s="222"/>
      <c r="AF521" s="103">
        <v>49</v>
      </c>
      <c r="AG521" s="103">
        <v>5645</v>
      </c>
      <c r="AH521" s="220">
        <f t="shared" si="90"/>
        <v>1411.25</v>
      </c>
      <c r="AI521" s="103">
        <v>27</v>
      </c>
      <c r="AJ521" s="103">
        <v>1745</v>
      </c>
      <c r="AK521" s="220">
        <f t="shared" si="91"/>
        <v>436.25</v>
      </c>
      <c r="AL521" s="103">
        <v>31</v>
      </c>
      <c r="AM521" s="103">
        <v>1800</v>
      </c>
      <c r="AN521" s="220">
        <f t="shared" si="92"/>
        <v>450</v>
      </c>
      <c r="AO521" s="275">
        <v>19</v>
      </c>
      <c r="AP521" s="275">
        <v>1110</v>
      </c>
      <c r="AQ521" s="220">
        <f t="shared" si="93"/>
        <v>277.5</v>
      </c>
      <c r="AR521" s="226">
        <v>13</v>
      </c>
      <c r="AS521" s="226">
        <v>790</v>
      </c>
      <c r="AT521" s="220">
        <f t="shared" si="94"/>
        <v>197.5</v>
      </c>
    </row>
    <row r="522" spans="2:46">
      <c r="B522" s="24" t="s">
        <v>1999</v>
      </c>
      <c r="C522" s="342" t="s">
        <v>3212</v>
      </c>
      <c r="D522" s="462" t="s">
        <v>5</v>
      </c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22"/>
      <c r="AA522" s="222"/>
      <c r="AB522" s="222"/>
      <c r="AC522" s="222"/>
      <c r="AD522" s="222"/>
      <c r="AE522" s="222"/>
      <c r="AF522" s="103">
        <v>0</v>
      </c>
      <c r="AG522" s="103">
        <v>0</v>
      </c>
      <c r="AH522" s="220">
        <f t="shared" si="90"/>
        <v>0</v>
      </c>
      <c r="AI522" s="103">
        <v>0</v>
      </c>
      <c r="AJ522" s="103"/>
      <c r="AK522" s="220">
        <f t="shared" si="91"/>
        <v>0</v>
      </c>
      <c r="AL522" s="103">
        <v>30</v>
      </c>
      <c r="AM522" s="103">
        <v>2525</v>
      </c>
      <c r="AN522" s="220">
        <f t="shared" si="92"/>
        <v>631.25</v>
      </c>
      <c r="AO522" s="275">
        <v>87</v>
      </c>
      <c r="AP522" s="275">
        <v>8785</v>
      </c>
      <c r="AQ522" s="220">
        <f t="shared" si="93"/>
        <v>2196.25</v>
      </c>
      <c r="AR522" s="226">
        <v>62</v>
      </c>
      <c r="AS522" s="226">
        <v>5640</v>
      </c>
      <c r="AT522" s="220">
        <f t="shared" si="94"/>
        <v>1410</v>
      </c>
    </row>
    <row r="523" spans="2:46">
      <c r="B523" s="24" t="s">
        <v>2000</v>
      </c>
      <c r="C523" s="342" t="s">
        <v>3213</v>
      </c>
      <c r="D523" s="462" t="s">
        <v>5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22"/>
      <c r="AA523" s="222"/>
      <c r="AB523" s="222"/>
      <c r="AC523" s="222"/>
      <c r="AD523" s="222"/>
      <c r="AE523" s="222"/>
      <c r="AF523" s="103">
        <v>0</v>
      </c>
      <c r="AG523" s="103">
        <v>0</v>
      </c>
      <c r="AH523" s="220">
        <f t="shared" si="90"/>
        <v>0</v>
      </c>
      <c r="AI523" s="103">
        <v>97</v>
      </c>
      <c r="AJ523" s="103">
        <v>6105</v>
      </c>
      <c r="AK523" s="220">
        <f t="shared" si="91"/>
        <v>1526.25</v>
      </c>
      <c r="AL523" s="103">
        <v>115</v>
      </c>
      <c r="AM523" s="103">
        <v>9405</v>
      </c>
      <c r="AN523" s="220">
        <f t="shared" si="92"/>
        <v>2351.25</v>
      </c>
      <c r="AO523" s="275">
        <v>168</v>
      </c>
      <c r="AP523" s="275">
        <v>14685</v>
      </c>
      <c r="AQ523" s="220">
        <f t="shared" si="93"/>
        <v>3671.25</v>
      </c>
      <c r="AR523" s="226">
        <v>191</v>
      </c>
      <c r="AS523" s="226">
        <v>16620</v>
      </c>
      <c r="AT523" s="220">
        <f t="shared" si="94"/>
        <v>4155</v>
      </c>
    </row>
    <row r="524" spans="2:46">
      <c r="B524" s="24" t="s">
        <v>2001</v>
      </c>
      <c r="C524" s="342" t="s">
        <v>3214</v>
      </c>
      <c r="D524" s="463" t="s">
        <v>3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22"/>
      <c r="AA524" s="222"/>
      <c r="AB524" s="222"/>
      <c r="AC524" s="222"/>
      <c r="AD524" s="222"/>
      <c r="AE524" s="222"/>
      <c r="AF524" s="103">
        <v>0</v>
      </c>
      <c r="AG524" s="103">
        <v>0</v>
      </c>
      <c r="AH524" s="220">
        <f t="shared" si="90"/>
        <v>0</v>
      </c>
      <c r="AI524" s="103">
        <v>3</v>
      </c>
      <c r="AJ524" s="103">
        <v>245</v>
      </c>
      <c r="AK524" s="220">
        <f t="shared" si="91"/>
        <v>61.25</v>
      </c>
      <c r="AL524" s="103">
        <v>17</v>
      </c>
      <c r="AM524" s="103">
        <v>1250</v>
      </c>
      <c r="AN524" s="220">
        <f t="shared" si="92"/>
        <v>312.5</v>
      </c>
      <c r="AO524" s="275">
        <v>17</v>
      </c>
      <c r="AP524" s="275">
        <v>1660</v>
      </c>
      <c r="AQ524" s="220">
        <f t="shared" si="93"/>
        <v>415</v>
      </c>
      <c r="AR524" s="226">
        <v>13</v>
      </c>
      <c r="AS524" s="226">
        <v>915</v>
      </c>
      <c r="AT524" s="220">
        <f t="shared" si="94"/>
        <v>228.75</v>
      </c>
    </row>
    <row r="525" spans="2:46">
      <c r="B525" s="24" t="s">
        <v>2002</v>
      </c>
      <c r="C525" s="342" t="s">
        <v>3180</v>
      </c>
      <c r="D525" s="463" t="s">
        <v>341</v>
      </c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22"/>
      <c r="AA525" s="222"/>
      <c r="AB525" s="222"/>
      <c r="AC525" s="222"/>
      <c r="AD525" s="222"/>
      <c r="AE525" s="222"/>
      <c r="AF525" s="103">
        <v>0</v>
      </c>
      <c r="AG525" s="103">
        <v>0</v>
      </c>
      <c r="AH525" s="220">
        <f t="shared" si="90"/>
        <v>0</v>
      </c>
      <c r="AI525" s="103">
        <v>15</v>
      </c>
      <c r="AJ525" s="103">
        <v>940</v>
      </c>
      <c r="AK525" s="220">
        <f t="shared" si="91"/>
        <v>235</v>
      </c>
      <c r="AL525" s="103">
        <v>14</v>
      </c>
      <c r="AM525" s="103">
        <v>1145</v>
      </c>
      <c r="AN525" s="220">
        <f t="shared" si="92"/>
        <v>286.25</v>
      </c>
      <c r="AO525" s="275">
        <v>0</v>
      </c>
      <c r="AP525" s="275">
        <v>0</v>
      </c>
      <c r="AQ525" s="220">
        <f t="shared" si="93"/>
        <v>0</v>
      </c>
      <c r="AR525" s="226">
        <v>0</v>
      </c>
      <c r="AS525" s="226">
        <v>0</v>
      </c>
      <c r="AT525" s="220">
        <f t="shared" si="94"/>
        <v>0</v>
      </c>
    </row>
    <row r="526" spans="2:46">
      <c r="B526" s="24" t="s">
        <v>2003</v>
      </c>
      <c r="C526" s="342" t="s">
        <v>3215</v>
      </c>
      <c r="D526" s="463" t="s">
        <v>36</v>
      </c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22"/>
      <c r="AA526" s="222"/>
      <c r="AB526" s="222"/>
      <c r="AC526" s="222"/>
      <c r="AD526" s="222"/>
      <c r="AE526" s="222"/>
      <c r="AF526" s="103">
        <v>0</v>
      </c>
      <c r="AG526" s="103">
        <v>0</v>
      </c>
      <c r="AH526" s="220">
        <f t="shared" si="90"/>
        <v>0</v>
      </c>
      <c r="AI526" s="103">
        <v>14</v>
      </c>
      <c r="AJ526" s="103">
        <v>1125</v>
      </c>
      <c r="AK526" s="220">
        <f t="shared" si="91"/>
        <v>281.25</v>
      </c>
      <c r="AL526" s="103">
        <v>7</v>
      </c>
      <c r="AM526" s="103">
        <v>640</v>
      </c>
      <c r="AN526" s="220">
        <f t="shared" si="92"/>
        <v>160</v>
      </c>
      <c r="AO526" s="275">
        <v>9</v>
      </c>
      <c r="AP526" s="275">
        <v>890</v>
      </c>
      <c r="AQ526" s="220">
        <f t="shared" si="93"/>
        <v>222.5</v>
      </c>
      <c r="AR526" s="226">
        <v>5</v>
      </c>
      <c r="AS526" s="226">
        <v>380</v>
      </c>
      <c r="AT526" s="220">
        <f t="shared" si="94"/>
        <v>95</v>
      </c>
    </row>
    <row r="527" spans="2:46">
      <c r="B527" s="24" t="s">
        <v>2004</v>
      </c>
      <c r="C527" s="342" t="s">
        <v>2084</v>
      </c>
      <c r="D527" s="463" t="s">
        <v>307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22"/>
      <c r="AA527" s="222"/>
      <c r="AB527" s="222"/>
      <c r="AC527" s="222"/>
      <c r="AD527" s="222"/>
      <c r="AE527" s="222"/>
      <c r="AF527" s="103">
        <v>0</v>
      </c>
      <c r="AG527" s="103">
        <v>0</v>
      </c>
      <c r="AH527" s="220">
        <f t="shared" si="90"/>
        <v>0</v>
      </c>
      <c r="AI527" s="103">
        <v>4</v>
      </c>
      <c r="AJ527" s="103">
        <v>195</v>
      </c>
      <c r="AK527" s="220">
        <f t="shared" si="91"/>
        <v>48.75</v>
      </c>
      <c r="AL527" s="103">
        <v>6</v>
      </c>
      <c r="AM527" s="103">
        <v>570</v>
      </c>
      <c r="AN527" s="220">
        <f t="shared" si="92"/>
        <v>142.5</v>
      </c>
      <c r="AO527" s="275">
        <v>5</v>
      </c>
      <c r="AP527" s="275">
        <v>435</v>
      </c>
      <c r="AQ527" s="220">
        <f t="shared" si="93"/>
        <v>108.75</v>
      </c>
      <c r="AR527" s="226">
        <v>1</v>
      </c>
      <c r="AS527" s="226">
        <v>45</v>
      </c>
      <c r="AT527" s="220">
        <f t="shared" si="94"/>
        <v>11.25</v>
      </c>
    </row>
    <row r="528" spans="2:46">
      <c r="B528" s="24" t="s">
        <v>2005</v>
      </c>
      <c r="C528" s="342" t="s">
        <v>3180</v>
      </c>
      <c r="D528" s="462" t="s">
        <v>5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22"/>
      <c r="AA528" s="222"/>
      <c r="AB528" s="222"/>
      <c r="AC528" s="222"/>
      <c r="AD528" s="222"/>
      <c r="AE528" s="222"/>
      <c r="AF528" s="103">
        <v>0</v>
      </c>
      <c r="AG528" s="103">
        <v>0</v>
      </c>
      <c r="AH528" s="220">
        <f t="shared" si="90"/>
        <v>0</v>
      </c>
      <c r="AI528" s="103">
        <v>0</v>
      </c>
      <c r="AJ528" s="103">
        <v>0</v>
      </c>
      <c r="AK528" s="220">
        <f t="shared" si="91"/>
        <v>0</v>
      </c>
      <c r="AL528" s="103">
        <v>0</v>
      </c>
      <c r="AM528" s="103">
        <v>0</v>
      </c>
      <c r="AN528" s="220">
        <f t="shared" si="92"/>
        <v>0</v>
      </c>
      <c r="AO528" s="275">
        <v>0</v>
      </c>
      <c r="AP528" s="275">
        <v>0</v>
      </c>
      <c r="AQ528" s="220">
        <f t="shared" si="93"/>
        <v>0</v>
      </c>
      <c r="AR528" s="226">
        <v>0</v>
      </c>
      <c r="AS528" s="226">
        <v>0</v>
      </c>
      <c r="AT528" s="220">
        <f t="shared" si="94"/>
        <v>0</v>
      </c>
    </row>
    <row r="529" spans="2:46">
      <c r="B529" s="24" t="s">
        <v>2006</v>
      </c>
      <c r="C529" s="342" t="s">
        <v>2085</v>
      </c>
      <c r="D529" s="462" t="s">
        <v>5</v>
      </c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22"/>
      <c r="AA529" s="222"/>
      <c r="AB529" s="222"/>
      <c r="AC529" s="222"/>
      <c r="AD529" s="222"/>
      <c r="AE529" s="222"/>
      <c r="AF529" s="103">
        <v>0</v>
      </c>
      <c r="AG529" s="103">
        <v>0</v>
      </c>
      <c r="AH529" s="220">
        <f t="shared" si="90"/>
        <v>0</v>
      </c>
      <c r="AI529" s="103">
        <v>0</v>
      </c>
      <c r="AJ529" s="103">
        <v>0</v>
      </c>
      <c r="AK529" s="220">
        <f t="shared" si="91"/>
        <v>0</v>
      </c>
      <c r="AL529" s="103">
        <v>10</v>
      </c>
      <c r="AM529" s="103">
        <v>1120</v>
      </c>
      <c r="AN529" s="220">
        <f t="shared" si="92"/>
        <v>280</v>
      </c>
      <c r="AO529" s="275">
        <v>9</v>
      </c>
      <c r="AP529" s="275">
        <v>810</v>
      </c>
      <c r="AQ529" s="220">
        <f t="shared" si="93"/>
        <v>202.5</v>
      </c>
      <c r="AR529" s="226">
        <v>15</v>
      </c>
      <c r="AS529" s="226">
        <v>990</v>
      </c>
      <c r="AT529" s="220">
        <f t="shared" si="94"/>
        <v>247.5</v>
      </c>
    </row>
    <row r="530" spans="2:46">
      <c r="B530" s="24" t="s">
        <v>2007</v>
      </c>
      <c r="C530" s="342" t="s">
        <v>2086</v>
      </c>
      <c r="D530" s="462" t="s">
        <v>5</v>
      </c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22"/>
      <c r="AA530" s="222"/>
      <c r="AB530" s="222"/>
      <c r="AC530" s="222"/>
      <c r="AD530" s="222"/>
      <c r="AE530" s="222"/>
      <c r="AF530" s="103">
        <v>0</v>
      </c>
      <c r="AG530" s="103">
        <v>0</v>
      </c>
      <c r="AH530" s="220">
        <f t="shared" si="90"/>
        <v>0</v>
      </c>
      <c r="AI530" s="103">
        <v>18</v>
      </c>
      <c r="AJ530" s="103">
        <v>1795</v>
      </c>
      <c r="AK530" s="220">
        <f t="shared" si="91"/>
        <v>448.75</v>
      </c>
      <c r="AL530" s="103">
        <v>45</v>
      </c>
      <c r="AM530" s="103">
        <v>2900</v>
      </c>
      <c r="AN530" s="220">
        <f t="shared" si="92"/>
        <v>725</v>
      </c>
      <c r="AO530" s="275">
        <v>61</v>
      </c>
      <c r="AP530" s="275">
        <v>5220</v>
      </c>
      <c r="AQ530" s="220">
        <f t="shared" si="93"/>
        <v>1305</v>
      </c>
      <c r="AR530" s="226">
        <v>73</v>
      </c>
      <c r="AS530" s="226">
        <v>5465</v>
      </c>
      <c r="AT530" s="220">
        <f t="shared" si="94"/>
        <v>1366.25</v>
      </c>
    </row>
    <row r="531" spans="2:46">
      <c r="B531" s="24" t="s">
        <v>2008</v>
      </c>
      <c r="C531" s="342" t="s">
        <v>2087</v>
      </c>
      <c r="D531" s="463" t="s">
        <v>16</v>
      </c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22"/>
      <c r="AA531" s="222"/>
      <c r="AB531" s="222"/>
      <c r="AC531" s="222"/>
      <c r="AD531" s="222"/>
      <c r="AE531" s="222"/>
      <c r="AF531" s="103">
        <v>0</v>
      </c>
      <c r="AG531" s="103">
        <v>0</v>
      </c>
      <c r="AH531" s="220">
        <f t="shared" si="90"/>
        <v>0</v>
      </c>
      <c r="AI531" s="103">
        <v>3</v>
      </c>
      <c r="AJ531" s="103">
        <v>295</v>
      </c>
      <c r="AK531" s="220">
        <f t="shared" si="91"/>
        <v>73.75</v>
      </c>
      <c r="AL531" s="103">
        <v>28</v>
      </c>
      <c r="AM531" s="103">
        <v>2120</v>
      </c>
      <c r="AN531" s="220">
        <f t="shared" si="92"/>
        <v>530</v>
      </c>
      <c r="AO531" s="275">
        <v>30</v>
      </c>
      <c r="AP531" s="275">
        <v>3240</v>
      </c>
      <c r="AQ531" s="220">
        <f t="shared" si="93"/>
        <v>810</v>
      </c>
      <c r="AR531" s="226">
        <v>11</v>
      </c>
      <c r="AS531" s="226">
        <v>750</v>
      </c>
      <c r="AT531" s="220">
        <f t="shared" si="94"/>
        <v>187.5</v>
      </c>
    </row>
    <row r="532" spans="2:46">
      <c r="B532" s="24" t="s">
        <v>2009</v>
      </c>
      <c r="C532" s="342" t="s">
        <v>3216</v>
      </c>
      <c r="D532" s="463" t="s">
        <v>23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22"/>
      <c r="AA532" s="222"/>
      <c r="AB532" s="222"/>
      <c r="AC532" s="222"/>
      <c r="AD532" s="222"/>
      <c r="AE532" s="222"/>
      <c r="AF532" s="103">
        <v>0</v>
      </c>
      <c r="AG532" s="103">
        <v>0</v>
      </c>
      <c r="AH532" s="220">
        <f t="shared" si="90"/>
        <v>0</v>
      </c>
      <c r="AI532" s="103">
        <v>42</v>
      </c>
      <c r="AJ532" s="103">
        <v>4580</v>
      </c>
      <c r="AK532" s="220">
        <f t="shared" si="91"/>
        <v>1145</v>
      </c>
      <c r="AL532" s="103">
        <v>40</v>
      </c>
      <c r="AM532" s="103">
        <v>4335</v>
      </c>
      <c r="AN532" s="220">
        <f t="shared" si="92"/>
        <v>1083.75</v>
      </c>
      <c r="AO532" s="275">
        <v>63</v>
      </c>
      <c r="AP532" s="275">
        <v>7065</v>
      </c>
      <c r="AQ532" s="220">
        <f t="shared" si="93"/>
        <v>1766.25</v>
      </c>
      <c r="AR532" s="226">
        <v>55</v>
      </c>
      <c r="AS532" s="226">
        <v>6000</v>
      </c>
      <c r="AT532" s="220">
        <f t="shared" si="94"/>
        <v>1500</v>
      </c>
    </row>
    <row r="533" spans="2:46">
      <c r="B533" s="24" t="s">
        <v>2010</v>
      </c>
      <c r="C533" s="342" t="s">
        <v>2088</v>
      </c>
      <c r="D533" s="463" t="s">
        <v>148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22"/>
      <c r="AA533" s="222"/>
      <c r="AB533" s="222"/>
      <c r="AC533" s="222"/>
      <c r="AD533" s="222"/>
      <c r="AE533" s="222"/>
      <c r="AF533" s="103">
        <v>0</v>
      </c>
      <c r="AG533" s="103">
        <v>0</v>
      </c>
      <c r="AH533" s="220">
        <f t="shared" si="90"/>
        <v>0</v>
      </c>
      <c r="AI533" s="103">
        <v>0</v>
      </c>
      <c r="AJ533" s="103">
        <v>0</v>
      </c>
      <c r="AK533" s="220">
        <f t="shared" si="91"/>
        <v>0</v>
      </c>
      <c r="AL533" s="103">
        <v>10</v>
      </c>
      <c r="AM533" s="103">
        <v>1030</v>
      </c>
      <c r="AN533" s="220">
        <f t="shared" si="92"/>
        <v>257.5</v>
      </c>
      <c r="AO533" s="275">
        <v>20</v>
      </c>
      <c r="AP533" s="275">
        <v>2230</v>
      </c>
      <c r="AQ533" s="220">
        <f t="shared" si="93"/>
        <v>557.5</v>
      </c>
      <c r="AR533" s="226">
        <v>16</v>
      </c>
      <c r="AS533" s="226">
        <v>1390</v>
      </c>
      <c r="AT533" s="220">
        <f t="shared" si="94"/>
        <v>347.5</v>
      </c>
    </row>
    <row r="534" spans="2:46">
      <c r="B534" s="24" t="s">
        <v>2011</v>
      </c>
      <c r="C534" s="342" t="s">
        <v>2089</v>
      </c>
      <c r="D534" s="462" t="s">
        <v>5</v>
      </c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22"/>
      <c r="AA534" s="222"/>
      <c r="AB534" s="222"/>
      <c r="AC534" s="222"/>
      <c r="AD534" s="222"/>
      <c r="AE534" s="222"/>
      <c r="AF534" s="103">
        <v>0</v>
      </c>
      <c r="AG534" s="103">
        <v>0</v>
      </c>
      <c r="AH534" s="220">
        <f t="shared" si="90"/>
        <v>0</v>
      </c>
      <c r="AI534" s="103">
        <v>42</v>
      </c>
      <c r="AJ534" s="103">
        <v>4930</v>
      </c>
      <c r="AK534" s="220">
        <f t="shared" si="91"/>
        <v>1232.5</v>
      </c>
      <c r="AL534" s="103">
        <v>67</v>
      </c>
      <c r="AM534" s="103">
        <v>7030</v>
      </c>
      <c r="AN534" s="220">
        <f t="shared" si="92"/>
        <v>1757.5</v>
      </c>
      <c r="AO534" s="275">
        <v>190</v>
      </c>
      <c r="AP534" s="275">
        <v>16025</v>
      </c>
      <c r="AQ534" s="220">
        <f t="shared" si="93"/>
        <v>4006.25</v>
      </c>
      <c r="AR534" s="226">
        <v>189</v>
      </c>
      <c r="AS534" s="226">
        <v>17190</v>
      </c>
      <c r="AT534" s="220">
        <f t="shared" si="94"/>
        <v>4297.5</v>
      </c>
    </row>
    <row r="535" spans="2:46">
      <c r="B535" s="24" t="s">
        <v>2012</v>
      </c>
      <c r="C535" s="342" t="s">
        <v>2090</v>
      </c>
      <c r="D535" s="463" t="s">
        <v>322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22"/>
      <c r="AA535" s="222"/>
      <c r="AB535" s="222"/>
      <c r="AC535" s="222"/>
      <c r="AD535" s="222"/>
      <c r="AE535" s="222"/>
      <c r="AF535" s="103">
        <v>0</v>
      </c>
      <c r="AG535" s="103">
        <v>0</v>
      </c>
      <c r="AH535" s="220">
        <f t="shared" si="90"/>
        <v>0</v>
      </c>
      <c r="AI535" s="103">
        <v>3</v>
      </c>
      <c r="AJ535" s="103">
        <v>330</v>
      </c>
      <c r="AK535" s="220">
        <f t="shared" si="91"/>
        <v>82.5</v>
      </c>
      <c r="AL535" s="103">
        <v>30</v>
      </c>
      <c r="AM535" s="103">
        <v>2490</v>
      </c>
      <c r="AN535" s="220">
        <f t="shared" si="92"/>
        <v>622.5</v>
      </c>
      <c r="AO535" s="275">
        <v>75</v>
      </c>
      <c r="AP535" s="275">
        <v>6770</v>
      </c>
      <c r="AQ535" s="220">
        <f t="shared" si="93"/>
        <v>1692.5</v>
      </c>
      <c r="AR535" s="226">
        <v>85</v>
      </c>
      <c r="AS535" s="226">
        <v>8130</v>
      </c>
      <c r="AT535" s="220">
        <f t="shared" si="94"/>
        <v>2032.5</v>
      </c>
    </row>
    <row r="536" spans="2:46">
      <c r="B536" s="24" t="s">
        <v>2013</v>
      </c>
      <c r="C536" s="342" t="s">
        <v>2091</v>
      </c>
      <c r="D536" s="463" t="s">
        <v>23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22"/>
      <c r="AA536" s="222"/>
      <c r="AB536" s="222"/>
      <c r="AC536" s="222"/>
      <c r="AD536" s="222"/>
      <c r="AE536" s="222"/>
      <c r="AF536" s="103">
        <v>0</v>
      </c>
      <c r="AG536" s="103">
        <v>0</v>
      </c>
      <c r="AH536" s="220">
        <f t="shared" si="90"/>
        <v>0</v>
      </c>
      <c r="AI536" s="103">
        <v>2</v>
      </c>
      <c r="AJ536" s="103">
        <v>310</v>
      </c>
      <c r="AK536" s="220">
        <f t="shared" si="91"/>
        <v>77.5</v>
      </c>
      <c r="AL536" s="103">
        <v>11</v>
      </c>
      <c r="AM536" s="103">
        <v>1055</v>
      </c>
      <c r="AN536" s="220">
        <f t="shared" si="92"/>
        <v>263.75</v>
      </c>
      <c r="AO536" s="275">
        <v>10</v>
      </c>
      <c r="AP536" s="275">
        <v>880</v>
      </c>
      <c r="AQ536" s="220">
        <f t="shared" si="93"/>
        <v>220</v>
      </c>
      <c r="AR536" s="226">
        <v>22</v>
      </c>
      <c r="AS536" s="226">
        <v>1990</v>
      </c>
      <c r="AT536" s="220">
        <f t="shared" si="94"/>
        <v>497.5</v>
      </c>
    </row>
    <row r="537" spans="2:46">
      <c r="B537" s="24" t="s">
        <v>2014</v>
      </c>
      <c r="C537" s="342" t="s">
        <v>2092</v>
      </c>
      <c r="D537" s="463" t="s">
        <v>23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22"/>
      <c r="AA537" s="222"/>
      <c r="AB537" s="222"/>
      <c r="AC537" s="222"/>
      <c r="AD537" s="222"/>
      <c r="AE537" s="222"/>
      <c r="AF537" s="103">
        <v>0</v>
      </c>
      <c r="AG537" s="103">
        <v>0</v>
      </c>
      <c r="AH537" s="220">
        <f t="shared" si="90"/>
        <v>0</v>
      </c>
      <c r="AI537" s="103">
        <v>44</v>
      </c>
      <c r="AJ537" s="103">
        <v>4510</v>
      </c>
      <c r="AK537" s="220">
        <f t="shared" si="91"/>
        <v>1127.5</v>
      </c>
      <c r="AL537" s="103">
        <v>132</v>
      </c>
      <c r="AM537" s="103">
        <v>12220</v>
      </c>
      <c r="AN537" s="220">
        <f t="shared" si="92"/>
        <v>3055</v>
      </c>
      <c r="AO537" s="275">
        <v>169</v>
      </c>
      <c r="AP537" s="275">
        <v>14290</v>
      </c>
      <c r="AQ537" s="220">
        <f t="shared" si="93"/>
        <v>3572.5</v>
      </c>
      <c r="AR537" s="226">
        <v>143</v>
      </c>
      <c r="AS537" s="226">
        <v>15405</v>
      </c>
      <c r="AT537" s="220">
        <f t="shared" si="94"/>
        <v>3851.25</v>
      </c>
    </row>
    <row r="538" spans="2:46">
      <c r="B538" s="24" t="s">
        <v>2015</v>
      </c>
      <c r="C538" s="342" t="s">
        <v>2093</v>
      </c>
      <c r="D538" s="463" t="s">
        <v>29</v>
      </c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22"/>
      <c r="AA538" s="222"/>
      <c r="AB538" s="222"/>
      <c r="AC538" s="222"/>
      <c r="AD538" s="222"/>
      <c r="AE538" s="222"/>
      <c r="AF538" s="103">
        <v>0</v>
      </c>
      <c r="AG538" s="103">
        <v>0</v>
      </c>
      <c r="AH538" s="220">
        <f t="shared" si="90"/>
        <v>0</v>
      </c>
      <c r="AI538" s="103">
        <v>3</v>
      </c>
      <c r="AJ538" s="103">
        <v>150</v>
      </c>
      <c r="AK538" s="220">
        <f t="shared" si="91"/>
        <v>37.5</v>
      </c>
      <c r="AL538" s="103">
        <v>44</v>
      </c>
      <c r="AM538" s="103">
        <v>4885</v>
      </c>
      <c r="AN538" s="220">
        <f t="shared" si="92"/>
        <v>1221.25</v>
      </c>
      <c r="AO538" s="275">
        <v>56</v>
      </c>
      <c r="AP538" s="275">
        <v>4985</v>
      </c>
      <c r="AQ538" s="220">
        <f t="shared" si="93"/>
        <v>1246.25</v>
      </c>
      <c r="AR538" s="226">
        <v>64</v>
      </c>
      <c r="AS538" s="226">
        <v>6725</v>
      </c>
      <c r="AT538" s="220">
        <f t="shared" si="94"/>
        <v>1681.25</v>
      </c>
    </row>
    <row r="539" spans="2:46">
      <c r="B539" s="24" t="s">
        <v>2016</v>
      </c>
      <c r="C539" s="342" t="s">
        <v>2094</v>
      </c>
      <c r="D539" s="463" t="s">
        <v>29</v>
      </c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22"/>
      <c r="AA539" s="222"/>
      <c r="AB539" s="222"/>
      <c r="AC539" s="222"/>
      <c r="AD539" s="222"/>
      <c r="AE539" s="222"/>
      <c r="AF539" s="103">
        <v>0</v>
      </c>
      <c r="AG539" s="103">
        <v>0</v>
      </c>
      <c r="AH539" s="220">
        <f t="shared" si="90"/>
        <v>0</v>
      </c>
      <c r="AI539" s="103">
        <v>3</v>
      </c>
      <c r="AJ539" s="103">
        <v>220</v>
      </c>
      <c r="AK539" s="220">
        <f t="shared" si="91"/>
        <v>55</v>
      </c>
      <c r="AL539" s="103">
        <v>19</v>
      </c>
      <c r="AM539" s="103">
        <v>2425</v>
      </c>
      <c r="AN539" s="220">
        <f t="shared" si="92"/>
        <v>606.25</v>
      </c>
      <c r="AO539" s="275">
        <v>26</v>
      </c>
      <c r="AP539" s="275">
        <v>2285</v>
      </c>
      <c r="AQ539" s="220">
        <f t="shared" si="93"/>
        <v>571.25</v>
      </c>
      <c r="AR539" s="226">
        <v>37</v>
      </c>
      <c r="AS539" s="226">
        <v>3755</v>
      </c>
      <c r="AT539" s="220">
        <f t="shared" si="94"/>
        <v>938.75</v>
      </c>
    </row>
    <row r="540" spans="2:46">
      <c r="B540" s="24" t="s">
        <v>2017</v>
      </c>
      <c r="C540" s="342" t="s">
        <v>2095</v>
      </c>
      <c r="D540" s="462" t="s">
        <v>5</v>
      </c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22"/>
      <c r="AA540" s="222"/>
      <c r="AB540" s="222"/>
      <c r="AC540" s="222"/>
      <c r="AD540" s="222"/>
      <c r="AE540" s="222"/>
      <c r="AF540" s="103">
        <v>0</v>
      </c>
      <c r="AG540" s="103">
        <v>0</v>
      </c>
      <c r="AH540" s="220">
        <f t="shared" si="90"/>
        <v>0</v>
      </c>
      <c r="AI540" s="103">
        <v>0</v>
      </c>
      <c r="AJ540" s="103">
        <v>0</v>
      </c>
      <c r="AK540" s="220">
        <f t="shared" si="91"/>
        <v>0</v>
      </c>
      <c r="AL540" s="103">
        <v>0</v>
      </c>
      <c r="AM540" s="103">
        <v>0</v>
      </c>
      <c r="AN540" s="220">
        <f t="shared" si="92"/>
        <v>0</v>
      </c>
      <c r="AO540" s="275">
        <v>0</v>
      </c>
      <c r="AP540" s="275">
        <v>0</v>
      </c>
      <c r="AQ540" s="220">
        <f t="shared" si="93"/>
        <v>0</v>
      </c>
      <c r="AR540" s="226">
        <v>0</v>
      </c>
      <c r="AS540" s="226">
        <v>0</v>
      </c>
      <c r="AT540" s="220">
        <f t="shared" si="94"/>
        <v>0</v>
      </c>
    </row>
    <row r="541" spans="2:46">
      <c r="B541" s="24" t="s">
        <v>2018</v>
      </c>
      <c r="C541" s="342" t="s">
        <v>2096</v>
      </c>
      <c r="D541" s="463" t="s">
        <v>29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22"/>
      <c r="AA541" s="222"/>
      <c r="AB541" s="222"/>
      <c r="AC541" s="222"/>
      <c r="AD541" s="222"/>
      <c r="AE541" s="222"/>
      <c r="AF541" s="103">
        <v>0</v>
      </c>
      <c r="AG541" s="103">
        <v>0</v>
      </c>
      <c r="AH541" s="220">
        <f t="shared" si="90"/>
        <v>0</v>
      </c>
      <c r="AI541" s="103">
        <v>17</v>
      </c>
      <c r="AJ541" s="103">
        <v>1305</v>
      </c>
      <c r="AK541" s="220">
        <f t="shared" si="91"/>
        <v>326.25</v>
      </c>
      <c r="AL541" s="103">
        <v>36</v>
      </c>
      <c r="AM541" s="103">
        <v>2830</v>
      </c>
      <c r="AN541" s="220">
        <f t="shared" si="92"/>
        <v>707.5</v>
      </c>
      <c r="AO541" s="275">
        <v>59</v>
      </c>
      <c r="AP541" s="275">
        <v>4620</v>
      </c>
      <c r="AQ541" s="220">
        <f t="shared" si="93"/>
        <v>1155</v>
      </c>
      <c r="AR541" s="226">
        <v>60</v>
      </c>
      <c r="AS541" s="226">
        <v>4850</v>
      </c>
      <c r="AT541" s="220">
        <f t="shared" si="94"/>
        <v>1212.5</v>
      </c>
    </row>
    <row r="542" spans="2:46">
      <c r="B542" s="24" t="s">
        <v>2019</v>
      </c>
      <c r="C542" s="342" t="s">
        <v>2097</v>
      </c>
      <c r="D542" s="462" t="s">
        <v>5</v>
      </c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22"/>
      <c r="AA542" s="222"/>
      <c r="AB542" s="222"/>
      <c r="AC542" s="222"/>
      <c r="AD542" s="222"/>
      <c r="AE542" s="222"/>
      <c r="AF542" s="103">
        <v>8</v>
      </c>
      <c r="AG542" s="103">
        <v>595</v>
      </c>
      <c r="AH542" s="220">
        <f t="shared" si="90"/>
        <v>148.75</v>
      </c>
      <c r="AI542" s="103">
        <v>133</v>
      </c>
      <c r="AJ542" s="103">
        <v>12735</v>
      </c>
      <c r="AK542" s="220">
        <f t="shared" si="91"/>
        <v>3183.75</v>
      </c>
      <c r="AL542" s="103">
        <v>112</v>
      </c>
      <c r="AM542" s="103">
        <v>10050</v>
      </c>
      <c r="AN542" s="220">
        <f t="shared" si="92"/>
        <v>2512.5</v>
      </c>
      <c r="AO542" s="275">
        <v>142</v>
      </c>
      <c r="AP542" s="275">
        <v>13435</v>
      </c>
      <c r="AQ542" s="220">
        <f t="shared" si="93"/>
        <v>3358.75</v>
      </c>
      <c r="AR542" s="226">
        <v>117</v>
      </c>
      <c r="AS542" s="226">
        <v>10540</v>
      </c>
      <c r="AT542" s="220">
        <f t="shared" si="94"/>
        <v>2635</v>
      </c>
    </row>
    <row r="543" spans="2:46">
      <c r="B543" s="24" t="s">
        <v>2020</v>
      </c>
      <c r="C543" s="342" t="s">
        <v>2098</v>
      </c>
      <c r="D543" s="463" t="s">
        <v>130</v>
      </c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22"/>
      <c r="AA543" s="222"/>
      <c r="AB543" s="222"/>
      <c r="AC543" s="222"/>
      <c r="AD543" s="222"/>
      <c r="AE543" s="222"/>
      <c r="AF543" s="103">
        <v>12</v>
      </c>
      <c r="AG543" s="103">
        <v>1180</v>
      </c>
      <c r="AH543" s="220">
        <f t="shared" si="90"/>
        <v>295</v>
      </c>
      <c r="AI543" s="103">
        <v>65</v>
      </c>
      <c r="AJ543" s="103">
        <v>4570</v>
      </c>
      <c r="AK543" s="220">
        <f t="shared" si="91"/>
        <v>1142.5</v>
      </c>
      <c r="AL543" s="103">
        <v>39</v>
      </c>
      <c r="AM543" s="103">
        <v>3085</v>
      </c>
      <c r="AN543" s="220">
        <f t="shared" si="92"/>
        <v>771.25</v>
      </c>
      <c r="AO543" s="275">
        <v>43</v>
      </c>
      <c r="AP543" s="275">
        <v>2925</v>
      </c>
      <c r="AQ543" s="220">
        <f t="shared" si="93"/>
        <v>731.25</v>
      </c>
      <c r="AR543" s="226">
        <v>50</v>
      </c>
      <c r="AS543" s="226">
        <v>3075</v>
      </c>
      <c r="AT543" s="220">
        <f t="shared" si="94"/>
        <v>768.75</v>
      </c>
    </row>
    <row r="544" spans="2:46">
      <c r="B544" s="24" t="s">
        <v>2021</v>
      </c>
      <c r="C544" s="342" t="s">
        <v>2099</v>
      </c>
      <c r="D544" s="462" t="s">
        <v>5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22"/>
      <c r="AA544" s="222"/>
      <c r="AB544" s="222"/>
      <c r="AC544" s="222"/>
      <c r="AD544" s="222"/>
      <c r="AE544" s="222"/>
      <c r="AF544" s="103">
        <v>4</v>
      </c>
      <c r="AG544" s="103">
        <v>510</v>
      </c>
      <c r="AH544" s="220">
        <f t="shared" si="90"/>
        <v>127.5</v>
      </c>
      <c r="AI544" s="103">
        <v>28</v>
      </c>
      <c r="AJ544" s="103">
        <v>2575</v>
      </c>
      <c r="AK544" s="220">
        <f t="shared" si="91"/>
        <v>643.75</v>
      </c>
      <c r="AL544" s="103">
        <v>32</v>
      </c>
      <c r="AM544" s="103">
        <v>3015</v>
      </c>
      <c r="AN544" s="220">
        <f t="shared" si="92"/>
        <v>753.75</v>
      </c>
      <c r="AO544" s="275">
        <v>37</v>
      </c>
      <c r="AP544" s="275">
        <v>3380</v>
      </c>
      <c r="AQ544" s="220">
        <f t="shared" si="93"/>
        <v>845</v>
      </c>
      <c r="AR544" s="226">
        <v>52</v>
      </c>
      <c r="AS544" s="226">
        <v>4345</v>
      </c>
      <c r="AT544" s="220">
        <f t="shared" si="94"/>
        <v>1086.25</v>
      </c>
    </row>
    <row r="545" spans="2:46">
      <c r="B545" s="24" t="s">
        <v>2022</v>
      </c>
      <c r="C545" s="342" t="s">
        <v>2100</v>
      </c>
      <c r="D545" s="463" t="s">
        <v>130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22"/>
      <c r="AA545" s="222"/>
      <c r="AB545" s="222"/>
      <c r="AC545" s="222"/>
      <c r="AD545" s="222"/>
      <c r="AE545" s="222"/>
      <c r="AF545" s="103">
        <v>46</v>
      </c>
      <c r="AG545" s="103">
        <v>3520</v>
      </c>
      <c r="AH545" s="220">
        <f t="shared" si="90"/>
        <v>880</v>
      </c>
      <c r="AI545" s="103">
        <v>208</v>
      </c>
      <c r="AJ545" s="103">
        <v>16645</v>
      </c>
      <c r="AK545" s="220">
        <f t="shared" si="91"/>
        <v>4161.25</v>
      </c>
      <c r="AL545" s="103">
        <v>211</v>
      </c>
      <c r="AM545" s="103">
        <v>16865</v>
      </c>
      <c r="AN545" s="220">
        <f t="shared" si="92"/>
        <v>4216.25</v>
      </c>
      <c r="AO545" s="275">
        <v>226</v>
      </c>
      <c r="AP545" s="275">
        <v>17690</v>
      </c>
      <c r="AQ545" s="220">
        <f t="shared" si="93"/>
        <v>4422.5</v>
      </c>
      <c r="AR545" s="226">
        <v>279</v>
      </c>
      <c r="AS545" s="226">
        <v>22115</v>
      </c>
      <c r="AT545" s="220">
        <f t="shared" si="94"/>
        <v>5528.75</v>
      </c>
    </row>
    <row r="546" spans="2:46">
      <c r="B546" s="24" t="s">
        <v>2023</v>
      </c>
      <c r="C546" s="342" t="s">
        <v>2101</v>
      </c>
      <c r="D546" s="463" t="s">
        <v>148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22"/>
      <c r="AA546" s="222"/>
      <c r="AB546" s="222"/>
      <c r="AC546" s="222"/>
      <c r="AD546" s="222"/>
      <c r="AE546" s="222"/>
      <c r="AF546" s="103">
        <v>17</v>
      </c>
      <c r="AG546" s="103">
        <v>1750</v>
      </c>
      <c r="AH546" s="220">
        <f t="shared" si="90"/>
        <v>437.5</v>
      </c>
      <c r="AI546" s="103">
        <v>9</v>
      </c>
      <c r="AJ546" s="103">
        <v>925</v>
      </c>
      <c r="AK546" s="220">
        <f t="shared" si="91"/>
        <v>231.25</v>
      </c>
      <c r="AL546" s="103">
        <v>9</v>
      </c>
      <c r="AM546" s="103">
        <v>760</v>
      </c>
      <c r="AN546" s="220">
        <f t="shared" si="92"/>
        <v>190</v>
      </c>
      <c r="AO546" s="275">
        <v>10</v>
      </c>
      <c r="AP546" s="275">
        <v>1065</v>
      </c>
      <c r="AQ546" s="220">
        <f t="shared" si="93"/>
        <v>266.25</v>
      </c>
      <c r="AR546" s="226">
        <v>3</v>
      </c>
      <c r="AS546" s="226">
        <v>420</v>
      </c>
      <c r="AT546" s="220">
        <f t="shared" si="94"/>
        <v>105</v>
      </c>
    </row>
    <row r="547" spans="2:46">
      <c r="B547" s="24" t="s">
        <v>2024</v>
      </c>
      <c r="C547" s="342" t="s">
        <v>3217</v>
      </c>
      <c r="D547" s="463" t="s">
        <v>545</v>
      </c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22"/>
      <c r="AA547" s="222"/>
      <c r="AB547" s="222"/>
      <c r="AC547" s="222"/>
      <c r="AD547" s="222"/>
      <c r="AE547" s="222"/>
      <c r="AF547" s="103">
        <v>8</v>
      </c>
      <c r="AG547" s="103">
        <v>575</v>
      </c>
      <c r="AH547" s="220">
        <f t="shared" si="90"/>
        <v>143.75</v>
      </c>
      <c r="AI547" s="103">
        <v>0</v>
      </c>
      <c r="AJ547" s="103">
        <v>0</v>
      </c>
      <c r="AK547" s="220">
        <f t="shared" si="91"/>
        <v>0</v>
      </c>
      <c r="AL547" s="103">
        <v>0</v>
      </c>
      <c r="AM547" s="103">
        <v>0</v>
      </c>
      <c r="AN547" s="220">
        <f t="shared" si="92"/>
        <v>0</v>
      </c>
      <c r="AO547" s="275">
        <v>0</v>
      </c>
      <c r="AP547" s="275">
        <v>0</v>
      </c>
      <c r="AQ547" s="220">
        <f t="shared" si="93"/>
        <v>0</v>
      </c>
      <c r="AR547" s="226">
        <v>0</v>
      </c>
      <c r="AS547" s="226">
        <v>0</v>
      </c>
      <c r="AT547" s="220">
        <f t="shared" si="94"/>
        <v>0</v>
      </c>
    </row>
    <row r="548" spans="2:46">
      <c r="B548" s="24" t="s">
        <v>2025</v>
      </c>
      <c r="C548" s="342" t="s">
        <v>3218</v>
      </c>
      <c r="D548" s="463" t="s">
        <v>501</v>
      </c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22"/>
      <c r="AA548" s="222"/>
      <c r="AB548" s="222"/>
      <c r="AC548" s="222"/>
      <c r="AD548" s="222"/>
      <c r="AE548" s="222"/>
      <c r="AF548" s="103">
        <v>125</v>
      </c>
      <c r="AG548" s="103">
        <v>11770</v>
      </c>
      <c r="AH548" s="220">
        <f t="shared" si="90"/>
        <v>2942.5</v>
      </c>
      <c r="AI548" s="103">
        <v>258</v>
      </c>
      <c r="AJ548" s="103">
        <v>22290</v>
      </c>
      <c r="AK548" s="220">
        <f t="shared" si="91"/>
        <v>5572.5</v>
      </c>
      <c r="AL548" s="103">
        <v>247</v>
      </c>
      <c r="AM548" s="103">
        <v>24370</v>
      </c>
      <c r="AN548" s="220">
        <f t="shared" si="92"/>
        <v>6092.5</v>
      </c>
      <c r="AO548" s="275">
        <v>0</v>
      </c>
      <c r="AP548" s="275">
        <v>0</v>
      </c>
      <c r="AQ548" s="220">
        <f t="shared" si="93"/>
        <v>0</v>
      </c>
      <c r="AR548" s="226">
        <v>0</v>
      </c>
      <c r="AS548" s="226">
        <v>0</v>
      </c>
      <c r="AT548" s="220">
        <f t="shared" si="94"/>
        <v>0</v>
      </c>
    </row>
    <row r="549" spans="2:46">
      <c r="B549" s="24" t="s">
        <v>2026</v>
      </c>
      <c r="C549" s="342" t="s">
        <v>2102</v>
      </c>
      <c r="D549" s="462" t="s">
        <v>5</v>
      </c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22"/>
      <c r="AA549" s="222"/>
      <c r="AB549" s="222"/>
      <c r="AC549" s="222"/>
      <c r="AD549" s="222"/>
      <c r="AE549" s="222"/>
      <c r="AF549" s="103">
        <v>0</v>
      </c>
      <c r="AG549" s="103">
        <v>0</v>
      </c>
      <c r="AH549" s="220">
        <f t="shared" si="90"/>
        <v>0</v>
      </c>
      <c r="AI549" s="103">
        <v>1</v>
      </c>
      <c r="AJ549" s="103">
        <v>45</v>
      </c>
      <c r="AK549" s="220">
        <f t="shared" si="91"/>
        <v>11.25</v>
      </c>
      <c r="AL549" s="103">
        <v>10</v>
      </c>
      <c r="AM549" s="103">
        <v>1465</v>
      </c>
      <c r="AN549" s="220">
        <f t="shared" si="92"/>
        <v>366.25</v>
      </c>
      <c r="AO549" s="275">
        <v>14</v>
      </c>
      <c r="AP549" s="275">
        <v>1225</v>
      </c>
      <c r="AQ549" s="220">
        <f t="shared" si="93"/>
        <v>306.25</v>
      </c>
      <c r="AR549" s="226">
        <v>22</v>
      </c>
      <c r="AS549" s="226">
        <v>3335</v>
      </c>
      <c r="AT549" s="220">
        <f t="shared" si="94"/>
        <v>833.75</v>
      </c>
    </row>
    <row r="550" spans="2:46">
      <c r="B550" s="24" t="s">
        <v>2027</v>
      </c>
      <c r="C550" s="342" t="s">
        <v>3219</v>
      </c>
      <c r="D550" s="462" t="s">
        <v>216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22"/>
      <c r="AA550" s="222"/>
      <c r="AB550" s="222"/>
      <c r="AC550" s="222"/>
      <c r="AD550" s="222"/>
      <c r="AE550" s="222"/>
      <c r="AF550" s="103">
        <v>0</v>
      </c>
      <c r="AG550" s="103">
        <v>0</v>
      </c>
      <c r="AH550" s="220">
        <f t="shared" si="90"/>
        <v>0</v>
      </c>
      <c r="AI550" s="103">
        <v>0</v>
      </c>
      <c r="AJ550" s="103">
        <v>0</v>
      </c>
      <c r="AK550" s="220">
        <f t="shared" si="91"/>
        <v>0</v>
      </c>
      <c r="AL550" s="103">
        <v>0</v>
      </c>
      <c r="AM550" s="103">
        <v>0</v>
      </c>
      <c r="AN550" s="220">
        <f t="shared" si="92"/>
        <v>0</v>
      </c>
      <c r="AO550" s="275">
        <v>0</v>
      </c>
      <c r="AP550" s="275">
        <v>0</v>
      </c>
      <c r="AQ550" s="220">
        <f t="shared" si="93"/>
        <v>0</v>
      </c>
      <c r="AR550" s="226">
        <v>0</v>
      </c>
      <c r="AS550" s="226">
        <v>0</v>
      </c>
      <c r="AT550" s="220">
        <f t="shared" si="94"/>
        <v>0</v>
      </c>
    </row>
    <row r="551" spans="2:46">
      <c r="B551" s="24" t="s">
        <v>2028</v>
      </c>
      <c r="C551" s="342" t="s">
        <v>2103</v>
      </c>
      <c r="D551" s="463" t="s">
        <v>501</v>
      </c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22"/>
      <c r="AA551" s="222"/>
      <c r="AB551" s="222"/>
      <c r="AC551" s="222"/>
      <c r="AD551" s="222"/>
      <c r="AE551" s="222"/>
      <c r="AF551" s="103">
        <v>7</v>
      </c>
      <c r="AG551" s="103">
        <v>430</v>
      </c>
      <c r="AH551" s="220">
        <f t="shared" si="90"/>
        <v>107.5</v>
      </c>
      <c r="AI551" s="103">
        <v>36</v>
      </c>
      <c r="AJ551" s="103">
        <v>3515</v>
      </c>
      <c r="AK551" s="220">
        <f t="shared" si="91"/>
        <v>878.75</v>
      </c>
      <c r="AL551" s="103">
        <v>48</v>
      </c>
      <c r="AM551" s="103">
        <v>5215</v>
      </c>
      <c r="AN551" s="220">
        <f t="shared" si="92"/>
        <v>1303.75</v>
      </c>
      <c r="AO551" s="275">
        <v>70</v>
      </c>
      <c r="AP551" s="275">
        <v>8825</v>
      </c>
      <c r="AQ551" s="220">
        <f t="shared" si="93"/>
        <v>2206.25</v>
      </c>
      <c r="AR551" s="226">
        <v>41</v>
      </c>
      <c r="AS551" s="226">
        <v>4520</v>
      </c>
      <c r="AT551" s="220">
        <f t="shared" si="94"/>
        <v>1130</v>
      </c>
    </row>
    <row r="552" spans="2:46">
      <c r="B552" s="24" t="s">
        <v>2029</v>
      </c>
      <c r="C552" s="342" t="s">
        <v>3220</v>
      </c>
      <c r="D552" s="463" t="s">
        <v>222</v>
      </c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22"/>
      <c r="AA552" s="222"/>
      <c r="AB552" s="222"/>
      <c r="AC552" s="222"/>
      <c r="AD552" s="222"/>
      <c r="AE552" s="222"/>
      <c r="AF552" s="103">
        <v>15</v>
      </c>
      <c r="AG552" s="103">
        <v>925</v>
      </c>
      <c r="AH552" s="220">
        <f t="shared" si="90"/>
        <v>231.25</v>
      </c>
      <c r="AI552" s="103">
        <v>31</v>
      </c>
      <c r="AJ552" s="103">
        <v>2430</v>
      </c>
      <c r="AK552" s="220">
        <f t="shared" si="91"/>
        <v>607.5</v>
      </c>
      <c r="AL552" s="103">
        <v>39</v>
      </c>
      <c r="AM552" s="103">
        <v>3260</v>
      </c>
      <c r="AN552" s="220">
        <f t="shared" si="92"/>
        <v>815</v>
      </c>
      <c r="AO552" s="275">
        <v>13</v>
      </c>
      <c r="AP552" s="275">
        <v>1590</v>
      </c>
      <c r="AQ552" s="220">
        <f t="shared" si="93"/>
        <v>397.5</v>
      </c>
      <c r="AR552" s="226">
        <v>18</v>
      </c>
      <c r="AS552" s="226">
        <v>2130</v>
      </c>
      <c r="AT552" s="220">
        <f t="shared" si="94"/>
        <v>532.5</v>
      </c>
    </row>
    <row r="553" spans="2:46">
      <c r="B553" s="24" t="s">
        <v>2030</v>
      </c>
      <c r="C553" s="342" t="s">
        <v>2104</v>
      </c>
      <c r="D553" s="463" t="s">
        <v>23</v>
      </c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22"/>
      <c r="AA553" s="222"/>
      <c r="AB553" s="222"/>
      <c r="AC553" s="222"/>
      <c r="AD553" s="222"/>
      <c r="AE553" s="222"/>
      <c r="AF553" s="103">
        <v>20</v>
      </c>
      <c r="AG553" s="103">
        <v>2195</v>
      </c>
      <c r="AH553" s="220">
        <f t="shared" si="90"/>
        <v>548.75</v>
      </c>
      <c r="AI553" s="103">
        <v>43</v>
      </c>
      <c r="AJ553" s="103">
        <v>4585</v>
      </c>
      <c r="AK553" s="220">
        <f t="shared" si="91"/>
        <v>1146.25</v>
      </c>
      <c r="AL553" s="103">
        <v>51</v>
      </c>
      <c r="AM553" s="103">
        <v>5960</v>
      </c>
      <c r="AN553" s="220">
        <f t="shared" si="92"/>
        <v>1490</v>
      </c>
      <c r="AO553" s="275">
        <v>51</v>
      </c>
      <c r="AP553" s="275">
        <v>5190</v>
      </c>
      <c r="AQ553" s="220">
        <f t="shared" si="93"/>
        <v>1297.5</v>
      </c>
      <c r="AR553" s="226">
        <v>66</v>
      </c>
      <c r="AS553" s="226">
        <v>6700</v>
      </c>
      <c r="AT553" s="220">
        <f t="shared" si="94"/>
        <v>1675</v>
      </c>
    </row>
    <row r="554" spans="2:46">
      <c r="B554" s="24" t="s">
        <v>2031</v>
      </c>
      <c r="C554" s="342" t="s">
        <v>2105</v>
      </c>
      <c r="D554" s="463" t="s">
        <v>23</v>
      </c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22"/>
      <c r="AA554" s="222"/>
      <c r="AB554" s="222"/>
      <c r="AC554" s="222"/>
      <c r="AD554" s="222"/>
      <c r="AE554" s="222"/>
      <c r="AF554" s="103">
        <v>31</v>
      </c>
      <c r="AG554" s="103">
        <v>2980</v>
      </c>
      <c r="AH554" s="220">
        <f t="shared" si="90"/>
        <v>745</v>
      </c>
      <c r="AI554" s="103">
        <v>47</v>
      </c>
      <c r="AJ554" s="103">
        <v>4830</v>
      </c>
      <c r="AK554" s="220">
        <f t="shared" si="91"/>
        <v>1207.5</v>
      </c>
      <c r="AL554" s="103">
        <v>93</v>
      </c>
      <c r="AM554" s="103">
        <v>8395</v>
      </c>
      <c r="AN554" s="220">
        <f t="shared" si="92"/>
        <v>2098.75</v>
      </c>
      <c r="AO554" s="275">
        <v>63</v>
      </c>
      <c r="AP554" s="275">
        <v>6940</v>
      </c>
      <c r="AQ554" s="220">
        <f t="shared" si="93"/>
        <v>1735</v>
      </c>
      <c r="AR554" s="226">
        <v>53</v>
      </c>
      <c r="AS554" s="226">
        <v>4590</v>
      </c>
      <c r="AT554" s="220">
        <f t="shared" si="94"/>
        <v>1147.5</v>
      </c>
    </row>
    <row r="555" spans="2:46">
      <c r="B555" s="24" t="s">
        <v>2106</v>
      </c>
      <c r="C555" s="342" t="s">
        <v>2169</v>
      </c>
      <c r="D555" s="462" t="s">
        <v>5</v>
      </c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22"/>
      <c r="AA555" s="222"/>
      <c r="AB555" s="222"/>
      <c r="AC555" s="222"/>
      <c r="AD555" s="222"/>
      <c r="AE555" s="222"/>
      <c r="AF555" s="222"/>
      <c r="AG555" s="222"/>
      <c r="AH555" s="222"/>
      <c r="AI555" s="222">
        <v>32</v>
      </c>
      <c r="AJ555" s="222">
        <v>2835</v>
      </c>
      <c r="AK555" s="220">
        <f t="shared" si="91"/>
        <v>708.75</v>
      </c>
      <c r="AL555" s="222">
        <v>80</v>
      </c>
      <c r="AM555" s="222">
        <v>7330</v>
      </c>
      <c r="AN555" s="220">
        <f t="shared" si="92"/>
        <v>1832.5</v>
      </c>
      <c r="AO555" s="220">
        <v>133</v>
      </c>
      <c r="AP555" s="220">
        <v>14055</v>
      </c>
      <c r="AQ555" s="220">
        <f t="shared" si="93"/>
        <v>3513.75</v>
      </c>
      <c r="AR555" s="226">
        <v>190</v>
      </c>
      <c r="AS555" s="226">
        <v>25310</v>
      </c>
      <c r="AT555" s="220">
        <f t="shared" si="94"/>
        <v>6327.5</v>
      </c>
    </row>
    <row r="556" spans="2:46">
      <c r="B556" s="24" t="s">
        <v>2107</v>
      </c>
      <c r="C556" s="342" t="s">
        <v>3221</v>
      </c>
      <c r="D556" s="463" t="s">
        <v>130</v>
      </c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22"/>
      <c r="AA556" s="222"/>
      <c r="AB556" s="222"/>
      <c r="AC556" s="222"/>
      <c r="AD556" s="222"/>
      <c r="AE556" s="222"/>
      <c r="AF556" s="222"/>
      <c r="AG556" s="222"/>
      <c r="AH556" s="222"/>
      <c r="AI556" s="222">
        <v>1</v>
      </c>
      <c r="AJ556" s="222">
        <v>45</v>
      </c>
      <c r="AK556" s="220">
        <f t="shared" si="91"/>
        <v>11.25</v>
      </c>
      <c r="AL556" s="222">
        <v>20</v>
      </c>
      <c r="AM556" s="222">
        <v>2585</v>
      </c>
      <c r="AN556" s="220">
        <f t="shared" si="92"/>
        <v>646.25</v>
      </c>
      <c r="AO556" s="220">
        <v>29</v>
      </c>
      <c r="AP556" s="220">
        <v>2765</v>
      </c>
      <c r="AQ556" s="220">
        <f t="shared" si="93"/>
        <v>691.25</v>
      </c>
      <c r="AR556" s="226">
        <v>35</v>
      </c>
      <c r="AS556" s="226">
        <v>2365</v>
      </c>
      <c r="AT556" s="220">
        <f t="shared" si="94"/>
        <v>591.25</v>
      </c>
    </row>
    <row r="557" spans="2:46">
      <c r="B557" s="24" t="s">
        <v>2108</v>
      </c>
      <c r="C557" s="342" t="s">
        <v>2170</v>
      </c>
      <c r="D557" s="463" t="s">
        <v>130</v>
      </c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22"/>
      <c r="AA557" s="222"/>
      <c r="AB557" s="222"/>
      <c r="AC557" s="222"/>
      <c r="AD557" s="222"/>
      <c r="AE557" s="222"/>
      <c r="AF557" s="222"/>
      <c r="AG557" s="222"/>
      <c r="AH557" s="222"/>
      <c r="AI557" s="222">
        <v>2</v>
      </c>
      <c r="AJ557" s="222">
        <v>105</v>
      </c>
      <c r="AK557" s="220">
        <f t="shared" si="91"/>
        <v>26.25</v>
      </c>
      <c r="AL557" s="222">
        <v>44</v>
      </c>
      <c r="AM557" s="222">
        <v>5755</v>
      </c>
      <c r="AN557" s="220">
        <f t="shared" si="92"/>
        <v>1438.75</v>
      </c>
      <c r="AO557" s="220">
        <v>77</v>
      </c>
      <c r="AP557" s="220">
        <v>11090</v>
      </c>
      <c r="AQ557" s="220">
        <f t="shared" si="93"/>
        <v>2772.5</v>
      </c>
      <c r="AR557" s="226">
        <v>59</v>
      </c>
      <c r="AS557" s="226">
        <v>5855</v>
      </c>
      <c r="AT557" s="220">
        <f t="shared" si="94"/>
        <v>1463.75</v>
      </c>
    </row>
    <row r="558" spans="2:46">
      <c r="B558" s="24" t="s">
        <v>2109</v>
      </c>
      <c r="C558" s="342" t="s">
        <v>3222</v>
      </c>
      <c r="D558" s="463" t="s">
        <v>3</v>
      </c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22"/>
      <c r="AA558" s="222"/>
      <c r="AB558" s="222"/>
      <c r="AC558" s="222"/>
      <c r="AD558" s="222"/>
      <c r="AE558" s="222"/>
      <c r="AF558" s="222"/>
      <c r="AG558" s="222"/>
      <c r="AH558" s="222"/>
      <c r="AI558" s="226">
        <v>0</v>
      </c>
      <c r="AJ558" s="226">
        <v>0</v>
      </c>
      <c r="AK558" s="220">
        <f t="shared" si="91"/>
        <v>0</v>
      </c>
      <c r="AL558" s="226">
        <v>10</v>
      </c>
      <c r="AM558" s="226">
        <v>830</v>
      </c>
      <c r="AN558" s="220">
        <f t="shared" si="92"/>
        <v>207.5</v>
      </c>
      <c r="AO558" s="348">
        <v>10</v>
      </c>
      <c r="AP558" s="348">
        <v>1120</v>
      </c>
      <c r="AQ558" s="220">
        <f t="shared" si="93"/>
        <v>280</v>
      </c>
      <c r="AR558" s="226">
        <v>12</v>
      </c>
      <c r="AS558" s="226">
        <v>1115</v>
      </c>
      <c r="AT558" s="220">
        <f t="shared" si="94"/>
        <v>278.75</v>
      </c>
    </row>
    <row r="559" spans="2:46">
      <c r="B559" s="24" t="s">
        <v>2110</v>
      </c>
      <c r="C559" s="342" t="s">
        <v>2171</v>
      </c>
      <c r="D559" s="462" t="s">
        <v>5</v>
      </c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22"/>
      <c r="AA559" s="222"/>
      <c r="AB559" s="222"/>
      <c r="AC559" s="222"/>
      <c r="AD559" s="222"/>
      <c r="AE559" s="222"/>
      <c r="AF559" s="222"/>
      <c r="AG559" s="222"/>
      <c r="AH559" s="222"/>
      <c r="AI559" s="222">
        <v>59</v>
      </c>
      <c r="AJ559" s="222">
        <v>6025</v>
      </c>
      <c r="AK559" s="220">
        <f t="shared" si="91"/>
        <v>1506.25</v>
      </c>
      <c r="AL559" s="222">
        <v>126</v>
      </c>
      <c r="AM559" s="222">
        <v>10840</v>
      </c>
      <c r="AN559" s="220">
        <f t="shared" si="92"/>
        <v>2710</v>
      </c>
      <c r="AO559" s="220">
        <v>233</v>
      </c>
      <c r="AP559" s="220">
        <v>19020</v>
      </c>
      <c r="AQ559" s="220">
        <f t="shared" si="93"/>
        <v>4755</v>
      </c>
      <c r="AR559" s="226">
        <v>172</v>
      </c>
      <c r="AS559" s="226">
        <v>15740</v>
      </c>
      <c r="AT559" s="220">
        <f t="shared" si="94"/>
        <v>3935</v>
      </c>
    </row>
    <row r="560" spans="2:46">
      <c r="B560" s="24" t="s">
        <v>2111</v>
      </c>
      <c r="C560" s="342" t="s">
        <v>2172</v>
      </c>
      <c r="D560" s="463" t="s">
        <v>341</v>
      </c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22"/>
      <c r="AA560" s="222"/>
      <c r="AB560" s="222"/>
      <c r="AC560" s="222"/>
      <c r="AD560" s="222"/>
      <c r="AE560" s="222"/>
      <c r="AF560" s="222"/>
      <c r="AG560" s="222"/>
      <c r="AH560" s="222"/>
      <c r="AI560" s="222">
        <v>12</v>
      </c>
      <c r="AJ560" s="222">
        <v>1290</v>
      </c>
      <c r="AK560" s="220">
        <f t="shared" si="91"/>
        <v>322.5</v>
      </c>
      <c r="AL560" s="222">
        <v>26</v>
      </c>
      <c r="AM560" s="222">
        <v>2185</v>
      </c>
      <c r="AN560" s="220">
        <f t="shared" si="92"/>
        <v>546.25</v>
      </c>
      <c r="AO560" s="220">
        <v>45</v>
      </c>
      <c r="AP560" s="220">
        <v>3015</v>
      </c>
      <c r="AQ560" s="220">
        <f t="shared" si="93"/>
        <v>753.75</v>
      </c>
      <c r="AR560" s="226">
        <v>37</v>
      </c>
      <c r="AS560" s="226">
        <v>3220</v>
      </c>
      <c r="AT560" s="220">
        <f t="shared" si="94"/>
        <v>805</v>
      </c>
    </row>
    <row r="561" spans="2:46">
      <c r="B561" s="24" t="s">
        <v>2112</v>
      </c>
      <c r="C561" s="342" t="s">
        <v>2173</v>
      </c>
      <c r="D561" s="463" t="s">
        <v>19</v>
      </c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22"/>
      <c r="AA561" s="222"/>
      <c r="AB561" s="222"/>
      <c r="AC561" s="222"/>
      <c r="AD561" s="222"/>
      <c r="AE561" s="222"/>
      <c r="AF561" s="222"/>
      <c r="AG561" s="222"/>
      <c r="AH561" s="222"/>
      <c r="AI561" s="222">
        <v>21</v>
      </c>
      <c r="AJ561" s="222">
        <v>1935</v>
      </c>
      <c r="AK561" s="220">
        <f t="shared" si="91"/>
        <v>483.75</v>
      </c>
      <c r="AL561" s="222">
        <v>40</v>
      </c>
      <c r="AM561" s="222">
        <v>3980</v>
      </c>
      <c r="AN561" s="220">
        <f t="shared" si="92"/>
        <v>995</v>
      </c>
      <c r="AO561" s="220">
        <v>36</v>
      </c>
      <c r="AP561" s="220">
        <v>4195</v>
      </c>
      <c r="AQ561" s="220">
        <f t="shared" si="93"/>
        <v>1048.75</v>
      </c>
      <c r="AR561" s="226">
        <v>43</v>
      </c>
      <c r="AS561" s="226">
        <v>4035</v>
      </c>
      <c r="AT561" s="220">
        <f t="shared" si="94"/>
        <v>1008.75</v>
      </c>
    </row>
    <row r="562" spans="2:46">
      <c r="B562" s="24" t="s">
        <v>2113</v>
      </c>
      <c r="C562" s="342" t="s">
        <v>2174</v>
      </c>
      <c r="D562" s="463" t="s">
        <v>341</v>
      </c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22"/>
      <c r="AA562" s="222"/>
      <c r="AB562" s="222"/>
      <c r="AC562" s="222"/>
      <c r="AD562" s="222"/>
      <c r="AE562" s="222"/>
      <c r="AF562" s="222"/>
      <c r="AG562" s="222"/>
      <c r="AH562" s="222"/>
      <c r="AI562" s="222">
        <v>14</v>
      </c>
      <c r="AJ562" s="222">
        <v>1025</v>
      </c>
      <c r="AK562" s="220">
        <f t="shared" si="91"/>
        <v>256.25</v>
      </c>
      <c r="AL562" s="222">
        <v>17</v>
      </c>
      <c r="AM562" s="222">
        <v>1345</v>
      </c>
      <c r="AN562" s="220">
        <f t="shared" si="92"/>
        <v>336.25</v>
      </c>
      <c r="AO562" s="220">
        <v>3</v>
      </c>
      <c r="AP562" s="220">
        <v>310</v>
      </c>
      <c r="AQ562" s="220">
        <f t="shared" si="93"/>
        <v>77.5</v>
      </c>
      <c r="AR562" s="226">
        <v>12</v>
      </c>
      <c r="AS562" s="226">
        <v>1405</v>
      </c>
      <c r="AT562" s="220">
        <f t="shared" si="94"/>
        <v>351.25</v>
      </c>
    </row>
    <row r="563" spans="2:46">
      <c r="B563" s="24" t="s">
        <v>2114</v>
      </c>
      <c r="C563" s="342" t="s">
        <v>2175</v>
      </c>
      <c r="D563" s="462" t="s">
        <v>5</v>
      </c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>
        <v>17</v>
      </c>
      <c r="AJ563" s="222">
        <v>1235</v>
      </c>
      <c r="AK563" s="220">
        <f t="shared" si="91"/>
        <v>308.75</v>
      </c>
      <c r="AL563" s="222">
        <v>97</v>
      </c>
      <c r="AM563" s="222">
        <v>7835</v>
      </c>
      <c r="AN563" s="220">
        <f t="shared" si="92"/>
        <v>1958.75</v>
      </c>
      <c r="AO563" s="220">
        <v>117</v>
      </c>
      <c r="AP563" s="220">
        <v>10945</v>
      </c>
      <c r="AQ563" s="220">
        <f t="shared" si="93"/>
        <v>2736.25</v>
      </c>
      <c r="AR563" s="226">
        <v>167</v>
      </c>
      <c r="AS563" s="226">
        <v>15225</v>
      </c>
      <c r="AT563" s="220">
        <f t="shared" si="94"/>
        <v>3806.25</v>
      </c>
    </row>
    <row r="564" spans="2:46">
      <c r="B564" s="24" t="s">
        <v>2115</v>
      </c>
      <c r="C564" s="342" t="s">
        <v>2176</v>
      </c>
      <c r="D564" s="462" t="s">
        <v>5</v>
      </c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>
        <v>14</v>
      </c>
      <c r="AJ564" s="222">
        <v>1845</v>
      </c>
      <c r="AK564" s="220">
        <f t="shared" si="91"/>
        <v>461.25</v>
      </c>
      <c r="AL564" s="222">
        <v>146</v>
      </c>
      <c r="AM564" s="222">
        <v>14785</v>
      </c>
      <c r="AN564" s="220">
        <f t="shared" si="92"/>
        <v>3696.25</v>
      </c>
      <c r="AO564" s="220">
        <v>242</v>
      </c>
      <c r="AP564" s="220">
        <v>25520</v>
      </c>
      <c r="AQ564" s="220">
        <f t="shared" si="93"/>
        <v>6380</v>
      </c>
      <c r="AR564" s="226">
        <v>285</v>
      </c>
      <c r="AS564" s="226">
        <v>26830</v>
      </c>
      <c r="AT564" s="220">
        <f t="shared" si="94"/>
        <v>6707.5</v>
      </c>
    </row>
    <row r="565" spans="2:46">
      <c r="B565" s="24" t="s">
        <v>2116</v>
      </c>
      <c r="C565" s="342" t="s">
        <v>3223</v>
      </c>
      <c r="D565" s="463" t="s">
        <v>16</v>
      </c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22"/>
      <c r="AA565" s="222"/>
      <c r="AB565" s="222"/>
      <c r="AC565" s="222"/>
      <c r="AD565" s="222"/>
      <c r="AE565" s="222"/>
      <c r="AF565" s="222"/>
      <c r="AG565" s="222"/>
      <c r="AH565" s="222"/>
      <c r="AI565" s="222">
        <v>6</v>
      </c>
      <c r="AJ565" s="222">
        <v>340</v>
      </c>
      <c r="AK565" s="220">
        <f t="shared" si="91"/>
        <v>85</v>
      </c>
      <c r="AL565" s="222">
        <v>7</v>
      </c>
      <c r="AM565" s="222">
        <v>660</v>
      </c>
      <c r="AN565" s="220">
        <f t="shared" si="92"/>
        <v>165</v>
      </c>
      <c r="AO565" s="220">
        <v>15</v>
      </c>
      <c r="AP565" s="220">
        <v>1765</v>
      </c>
      <c r="AQ565" s="220">
        <f t="shared" si="93"/>
        <v>441.25</v>
      </c>
      <c r="AR565" s="226">
        <v>22</v>
      </c>
      <c r="AS565" s="226">
        <v>2460</v>
      </c>
      <c r="AT565" s="220">
        <f t="shared" si="94"/>
        <v>615</v>
      </c>
    </row>
    <row r="566" spans="2:46">
      <c r="B566" s="24" t="s">
        <v>2117</v>
      </c>
      <c r="C566" s="342" t="s">
        <v>2177</v>
      </c>
      <c r="D566" s="463" t="s">
        <v>19</v>
      </c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22"/>
      <c r="AA566" s="222"/>
      <c r="AB566" s="222"/>
      <c r="AC566" s="222"/>
      <c r="AD566" s="222"/>
      <c r="AE566" s="222"/>
      <c r="AF566" s="222"/>
      <c r="AG566" s="222"/>
      <c r="AH566" s="222"/>
      <c r="AI566" s="226">
        <v>0</v>
      </c>
      <c r="AJ566" s="226">
        <v>0</v>
      </c>
      <c r="AK566" s="220">
        <f t="shared" si="91"/>
        <v>0</v>
      </c>
      <c r="AL566" s="226">
        <v>0</v>
      </c>
      <c r="AM566" s="226">
        <v>0</v>
      </c>
      <c r="AN566" s="220">
        <f t="shared" si="92"/>
        <v>0</v>
      </c>
      <c r="AO566" s="348">
        <v>0</v>
      </c>
      <c r="AP566" s="348">
        <v>0</v>
      </c>
      <c r="AQ566" s="220">
        <f t="shared" si="93"/>
        <v>0</v>
      </c>
      <c r="AR566" s="226">
        <v>0</v>
      </c>
      <c r="AS566" s="226">
        <v>0</v>
      </c>
      <c r="AT566" s="220">
        <f t="shared" si="94"/>
        <v>0</v>
      </c>
    </row>
    <row r="567" spans="2:46">
      <c r="B567" s="24" t="s">
        <v>2118</v>
      </c>
      <c r="C567" s="342" t="s">
        <v>3224</v>
      </c>
      <c r="D567" s="463" t="s">
        <v>21</v>
      </c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22"/>
      <c r="AA567" s="222"/>
      <c r="AB567" s="222"/>
      <c r="AC567" s="222"/>
      <c r="AD567" s="222"/>
      <c r="AE567" s="222"/>
      <c r="AF567" s="222"/>
      <c r="AG567" s="222"/>
      <c r="AH567" s="222"/>
      <c r="AI567" s="222">
        <v>7</v>
      </c>
      <c r="AJ567" s="222">
        <v>535</v>
      </c>
      <c r="AK567" s="220">
        <f t="shared" si="91"/>
        <v>133.75</v>
      </c>
      <c r="AL567" s="222">
        <v>17</v>
      </c>
      <c r="AM567" s="222">
        <v>1530</v>
      </c>
      <c r="AN567" s="220">
        <f t="shared" si="92"/>
        <v>382.5</v>
      </c>
      <c r="AO567" s="220">
        <v>41</v>
      </c>
      <c r="AP567" s="220">
        <v>4465</v>
      </c>
      <c r="AQ567" s="220">
        <f t="shared" si="93"/>
        <v>1116.25</v>
      </c>
      <c r="AR567" s="226">
        <v>26</v>
      </c>
      <c r="AS567" s="226">
        <v>3340</v>
      </c>
      <c r="AT567" s="220">
        <f t="shared" si="94"/>
        <v>835</v>
      </c>
    </row>
    <row r="568" spans="2:46">
      <c r="B568" s="24" t="s">
        <v>2119</v>
      </c>
      <c r="C568" s="342" t="s">
        <v>2178</v>
      </c>
      <c r="D568" s="463" t="s">
        <v>23</v>
      </c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22"/>
      <c r="AA568" s="222"/>
      <c r="AB568" s="222"/>
      <c r="AC568" s="222"/>
      <c r="AD568" s="222"/>
      <c r="AE568" s="222"/>
      <c r="AF568" s="222"/>
      <c r="AG568" s="222"/>
      <c r="AH568" s="222"/>
      <c r="AI568" s="222">
        <v>10</v>
      </c>
      <c r="AJ568" s="222">
        <v>615</v>
      </c>
      <c r="AK568" s="220">
        <f t="shared" si="91"/>
        <v>153.75</v>
      </c>
      <c r="AL568" s="222">
        <v>24</v>
      </c>
      <c r="AM568" s="222">
        <v>2005</v>
      </c>
      <c r="AN568" s="220">
        <f t="shared" si="92"/>
        <v>501.25</v>
      </c>
      <c r="AO568" s="220">
        <v>40</v>
      </c>
      <c r="AP568" s="220">
        <v>2595</v>
      </c>
      <c r="AQ568" s="220">
        <f t="shared" si="93"/>
        <v>648.75</v>
      </c>
      <c r="AR568" s="226">
        <v>78</v>
      </c>
      <c r="AS568" s="226">
        <v>7855</v>
      </c>
      <c r="AT568" s="220">
        <f t="shared" si="94"/>
        <v>1963.75</v>
      </c>
    </row>
    <row r="569" spans="2:46">
      <c r="B569" s="24" t="s">
        <v>2120</v>
      </c>
      <c r="C569" s="342" t="s">
        <v>2179</v>
      </c>
      <c r="D569" s="463" t="s">
        <v>12</v>
      </c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22"/>
      <c r="AA569" s="222"/>
      <c r="AB569" s="222"/>
      <c r="AC569" s="222"/>
      <c r="AD569" s="222"/>
      <c r="AE569" s="222"/>
      <c r="AF569" s="222"/>
      <c r="AG569" s="222"/>
      <c r="AH569" s="222"/>
      <c r="AI569" s="222">
        <v>39</v>
      </c>
      <c r="AJ569" s="222">
        <v>2955</v>
      </c>
      <c r="AK569" s="220">
        <f t="shared" si="91"/>
        <v>738.75</v>
      </c>
      <c r="AL569" s="222">
        <v>40</v>
      </c>
      <c r="AM569" s="222">
        <v>3195</v>
      </c>
      <c r="AN569" s="220">
        <f t="shared" si="92"/>
        <v>798.75</v>
      </c>
      <c r="AO569" s="220">
        <v>53</v>
      </c>
      <c r="AP569" s="220">
        <v>4530</v>
      </c>
      <c r="AQ569" s="220">
        <f t="shared" si="93"/>
        <v>1132.5</v>
      </c>
      <c r="AR569" s="226">
        <v>62</v>
      </c>
      <c r="AS569" s="226">
        <v>5540</v>
      </c>
      <c r="AT569" s="220">
        <f t="shared" si="94"/>
        <v>1385</v>
      </c>
    </row>
    <row r="570" spans="2:46">
      <c r="B570" s="24" t="s">
        <v>2121</v>
      </c>
      <c r="C570" s="342" t="s">
        <v>3225</v>
      </c>
      <c r="D570" s="462" t="s">
        <v>5</v>
      </c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22"/>
      <c r="AA570" s="222"/>
      <c r="AB570" s="222"/>
      <c r="AC570" s="222"/>
      <c r="AD570" s="222"/>
      <c r="AE570" s="222"/>
      <c r="AF570" s="222"/>
      <c r="AG570" s="222"/>
      <c r="AH570" s="222"/>
      <c r="AI570" s="222">
        <v>5</v>
      </c>
      <c r="AJ570" s="222">
        <v>400</v>
      </c>
      <c r="AK570" s="220">
        <f t="shared" si="91"/>
        <v>100</v>
      </c>
      <c r="AL570" s="222">
        <v>27</v>
      </c>
      <c r="AM570" s="222">
        <v>2335</v>
      </c>
      <c r="AN570" s="220">
        <f t="shared" si="92"/>
        <v>583.75</v>
      </c>
      <c r="AO570" s="220">
        <v>61</v>
      </c>
      <c r="AP570" s="220">
        <v>5165</v>
      </c>
      <c r="AQ570" s="220">
        <f t="shared" si="93"/>
        <v>1291.25</v>
      </c>
      <c r="AR570" s="226">
        <v>60</v>
      </c>
      <c r="AS570" s="226">
        <v>5620</v>
      </c>
      <c r="AT570" s="220">
        <f t="shared" si="94"/>
        <v>1405</v>
      </c>
    </row>
    <row r="571" spans="2:46">
      <c r="B571" s="24" t="s">
        <v>2122</v>
      </c>
      <c r="C571" s="342" t="s">
        <v>3226</v>
      </c>
      <c r="D571" s="462" t="s">
        <v>5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22"/>
      <c r="AA571" s="222"/>
      <c r="AB571" s="222"/>
      <c r="AC571" s="222"/>
      <c r="AD571" s="222"/>
      <c r="AE571" s="222"/>
      <c r="AF571" s="222"/>
      <c r="AG571" s="222"/>
      <c r="AH571" s="222"/>
      <c r="AI571" s="222">
        <v>3</v>
      </c>
      <c r="AJ571" s="222">
        <v>265</v>
      </c>
      <c r="AK571" s="220">
        <f t="shared" si="91"/>
        <v>66.25</v>
      </c>
      <c r="AL571" s="222">
        <v>31</v>
      </c>
      <c r="AM571" s="222">
        <v>2625</v>
      </c>
      <c r="AN571" s="220">
        <f t="shared" si="92"/>
        <v>656.25</v>
      </c>
      <c r="AO571" s="220">
        <v>38</v>
      </c>
      <c r="AP571" s="220">
        <v>3635</v>
      </c>
      <c r="AQ571" s="220">
        <f t="shared" si="93"/>
        <v>908.75</v>
      </c>
      <c r="AR571" s="226">
        <v>42</v>
      </c>
      <c r="AS571" s="226">
        <v>3785</v>
      </c>
      <c r="AT571" s="220">
        <f t="shared" si="94"/>
        <v>946.25</v>
      </c>
    </row>
    <row r="572" spans="2:46">
      <c r="B572" s="24" t="s">
        <v>2123</v>
      </c>
      <c r="C572" s="342" t="s">
        <v>2180</v>
      </c>
      <c r="D572" s="462" t="s">
        <v>5</v>
      </c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22"/>
      <c r="AA572" s="222"/>
      <c r="AB572" s="222"/>
      <c r="AC572" s="222"/>
      <c r="AD572" s="222"/>
      <c r="AE572" s="222"/>
      <c r="AF572" s="222"/>
      <c r="AG572" s="222"/>
      <c r="AH572" s="222"/>
      <c r="AI572" s="222">
        <v>4</v>
      </c>
      <c r="AJ572" s="222">
        <v>230</v>
      </c>
      <c r="AK572" s="220">
        <f t="shared" si="91"/>
        <v>57.5</v>
      </c>
      <c r="AL572" s="222">
        <v>27</v>
      </c>
      <c r="AM572" s="222">
        <v>3005</v>
      </c>
      <c r="AN572" s="220">
        <f t="shared" si="92"/>
        <v>751.25</v>
      </c>
      <c r="AO572" s="220">
        <v>45</v>
      </c>
      <c r="AP572" s="220">
        <v>4435</v>
      </c>
      <c r="AQ572" s="220">
        <f t="shared" si="93"/>
        <v>1108.75</v>
      </c>
      <c r="AR572" s="226">
        <v>30</v>
      </c>
      <c r="AS572" s="226">
        <v>2695</v>
      </c>
      <c r="AT572" s="220">
        <f t="shared" si="94"/>
        <v>673.75</v>
      </c>
    </row>
    <row r="573" spans="2:46">
      <c r="B573" s="24" t="s">
        <v>2124</v>
      </c>
      <c r="C573" s="342" t="s">
        <v>3227</v>
      </c>
      <c r="D573" s="463" t="s">
        <v>259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22"/>
      <c r="AA573" s="222"/>
      <c r="AB573" s="222"/>
      <c r="AC573" s="222"/>
      <c r="AD573" s="222"/>
      <c r="AE573" s="222"/>
      <c r="AF573" s="222"/>
      <c r="AG573" s="222"/>
      <c r="AH573" s="222"/>
      <c r="AI573" s="222">
        <v>1</v>
      </c>
      <c r="AJ573" s="222">
        <v>100</v>
      </c>
      <c r="AK573" s="220">
        <f t="shared" si="91"/>
        <v>25</v>
      </c>
      <c r="AL573" s="222">
        <v>5</v>
      </c>
      <c r="AM573" s="222">
        <v>710</v>
      </c>
      <c r="AN573" s="220">
        <f t="shared" si="92"/>
        <v>177.5</v>
      </c>
      <c r="AO573" s="220">
        <v>3</v>
      </c>
      <c r="AP573" s="220">
        <v>295</v>
      </c>
      <c r="AQ573" s="220">
        <f t="shared" si="93"/>
        <v>73.75</v>
      </c>
      <c r="AR573" s="226">
        <v>5</v>
      </c>
      <c r="AS573" s="226">
        <v>485</v>
      </c>
      <c r="AT573" s="220">
        <f t="shared" si="94"/>
        <v>121.25</v>
      </c>
    </row>
    <row r="574" spans="2:46">
      <c r="B574" s="24" t="s">
        <v>2125</v>
      </c>
      <c r="C574" s="342" t="s">
        <v>2181</v>
      </c>
      <c r="D574" s="463" t="s">
        <v>259</v>
      </c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22"/>
      <c r="AA574" s="222"/>
      <c r="AB574" s="222"/>
      <c r="AC574" s="222"/>
      <c r="AD574" s="222"/>
      <c r="AE574" s="222"/>
      <c r="AF574" s="222"/>
      <c r="AG574" s="222"/>
      <c r="AH574" s="222"/>
      <c r="AI574" s="222">
        <v>0</v>
      </c>
      <c r="AJ574" s="222"/>
      <c r="AK574" s="220">
        <f t="shared" si="91"/>
        <v>0</v>
      </c>
      <c r="AL574" s="222">
        <v>0</v>
      </c>
      <c r="AM574" s="222">
        <v>0</v>
      </c>
      <c r="AN574" s="220">
        <f t="shared" si="92"/>
        <v>0</v>
      </c>
      <c r="AO574" s="348">
        <v>0</v>
      </c>
      <c r="AP574" s="348">
        <v>0</v>
      </c>
      <c r="AQ574" s="220">
        <f t="shared" si="93"/>
        <v>0</v>
      </c>
      <c r="AR574" s="226">
        <v>0</v>
      </c>
      <c r="AS574" s="226">
        <v>0</v>
      </c>
      <c r="AT574" s="220">
        <f t="shared" si="94"/>
        <v>0</v>
      </c>
    </row>
    <row r="575" spans="2:46">
      <c r="B575" s="24" t="s">
        <v>2126</v>
      </c>
      <c r="C575" s="342" t="s">
        <v>2182</v>
      </c>
      <c r="D575" s="463" t="s">
        <v>130</v>
      </c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22"/>
      <c r="AA575" s="222"/>
      <c r="AB575" s="222"/>
      <c r="AC575" s="222"/>
      <c r="AD575" s="222"/>
      <c r="AE575" s="222"/>
      <c r="AF575" s="222"/>
      <c r="AG575" s="222"/>
      <c r="AH575" s="222"/>
      <c r="AI575" s="222">
        <v>11</v>
      </c>
      <c r="AJ575" s="222">
        <v>765</v>
      </c>
      <c r="AK575" s="220">
        <f t="shared" si="91"/>
        <v>191.25</v>
      </c>
      <c r="AL575" s="222">
        <v>46</v>
      </c>
      <c r="AM575" s="222">
        <v>3330</v>
      </c>
      <c r="AN575" s="220">
        <f t="shared" si="92"/>
        <v>832.5</v>
      </c>
      <c r="AO575" s="220">
        <v>38</v>
      </c>
      <c r="AP575" s="220">
        <v>3135</v>
      </c>
      <c r="AQ575" s="220">
        <f t="shared" si="93"/>
        <v>783.75</v>
      </c>
      <c r="AR575" s="226">
        <v>31</v>
      </c>
      <c r="AS575" s="226">
        <v>2235</v>
      </c>
      <c r="AT575" s="220">
        <f t="shared" si="94"/>
        <v>558.75</v>
      </c>
    </row>
    <row r="576" spans="2:46">
      <c r="B576" s="24" t="s">
        <v>2127</v>
      </c>
      <c r="C576" s="342" t="s">
        <v>2183</v>
      </c>
      <c r="D576" s="463" t="s">
        <v>43</v>
      </c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22"/>
      <c r="AA576" s="222"/>
      <c r="AB576" s="222"/>
      <c r="AC576" s="222"/>
      <c r="AD576" s="222"/>
      <c r="AE576" s="222"/>
      <c r="AF576" s="222"/>
      <c r="AG576" s="222"/>
      <c r="AH576" s="222"/>
      <c r="AI576" s="222">
        <v>3</v>
      </c>
      <c r="AJ576" s="222">
        <v>240</v>
      </c>
      <c r="AK576" s="220">
        <f t="shared" si="91"/>
        <v>60</v>
      </c>
      <c r="AL576" s="222">
        <v>56</v>
      </c>
      <c r="AM576" s="222">
        <v>4455</v>
      </c>
      <c r="AN576" s="220">
        <f t="shared" si="92"/>
        <v>1113.75</v>
      </c>
      <c r="AO576" s="220">
        <v>37</v>
      </c>
      <c r="AP576" s="220">
        <v>3380</v>
      </c>
      <c r="AQ576" s="220">
        <f t="shared" si="93"/>
        <v>845</v>
      </c>
      <c r="AR576" s="226">
        <v>31</v>
      </c>
      <c r="AS576" s="226">
        <v>2485</v>
      </c>
      <c r="AT576" s="220">
        <f t="shared" si="94"/>
        <v>621.25</v>
      </c>
    </row>
    <row r="577" spans="2:46">
      <c r="B577" s="24" t="s">
        <v>2128</v>
      </c>
      <c r="C577" s="342" t="s">
        <v>3228</v>
      </c>
      <c r="D577" s="463" t="s">
        <v>307</v>
      </c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22"/>
      <c r="AA577" s="222"/>
      <c r="AB577" s="222"/>
      <c r="AC577" s="222"/>
      <c r="AD577" s="222"/>
      <c r="AE577" s="222"/>
      <c r="AF577" s="222"/>
      <c r="AG577" s="222"/>
      <c r="AH577" s="222"/>
      <c r="AI577" s="222">
        <v>4</v>
      </c>
      <c r="AJ577" s="222">
        <v>295</v>
      </c>
      <c r="AK577" s="220">
        <f t="shared" si="91"/>
        <v>73.75</v>
      </c>
      <c r="AL577" s="222">
        <v>17</v>
      </c>
      <c r="AM577" s="222">
        <v>1370</v>
      </c>
      <c r="AN577" s="220">
        <f t="shared" si="92"/>
        <v>342.5</v>
      </c>
      <c r="AO577" s="220">
        <v>29</v>
      </c>
      <c r="AP577" s="220">
        <v>3220</v>
      </c>
      <c r="AQ577" s="220">
        <f t="shared" si="93"/>
        <v>805</v>
      </c>
      <c r="AR577" s="226">
        <v>30</v>
      </c>
      <c r="AS577" s="226">
        <v>2390</v>
      </c>
      <c r="AT577" s="220">
        <f t="shared" si="94"/>
        <v>597.5</v>
      </c>
    </row>
    <row r="578" spans="2:46">
      <c r="B578" s="24" t="s">
        <v>2129</v>
      </c>
      <c r="C578" s="342" t="s">
        <v>2184</v>
      </c>
      <c r="D578" s="463" t="s">
        <v>501</v>
      </c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22"/>
      <c r="AA578" s="222"/>
      <c r="AB578" s="222"/>
      <c r="AC578" s="222"/>
      <c r="AD578" s="222"/>
      <c r="AE578" s="222"/>
      <c r="AF578" s="222"/>
      <c r="AG578" s="222"/>
      <c r="AH578" s="222"/>
      <c r="AI578" s="222">
        <v>18</v>
      </c>
      <c r="AJ578" s="222">
        <v>1055</v>
      </c>
      <c r="AK578" s="220">
        <f t="shared" si="91"/>
        <v>263.75</v>
      </c>
      <c r="AL578" s="222">
        <v>27</v>
      </c>
      <c r="AM578" s="222">
        <v>2325</v>
      </c>
      <c r="AN578" s="220">
        <f t="shared" si="92"/>
        <v>581.25</v>
      </c>
      <c r="AO578" s="220">
        <v>13</v>
      </c>
      <c r="AP578" s="220">
        <v>820</v>
      </c>
      <c r="AQ578" s="220">
        <f t="shared" si="93"/>
        <v>205</v>
      </c>
      <c r="AR578" s="226">
        <v>17</v>
      </c>
      <c r="AS578" s="226">
        <v>1370</v>
      </c>
      <c r="AT578" s="220">
        <f t="shared" si="94"/>
        <v>342.5</v>
      </c>
    </row>
    <row r="579" spans="2:46">
      <c r="B579" s="24" t="s">
        <v>2130</v>
      </c>
      <c r="C579" s="342" t="s">
        <v>3229</v>
      </c>
      <c r="D579" s="463" t="s">
        <v>501</v>
      </c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22"/>
      <c r="AA579" s="222"/>
      <c r="AB579" s="222"/>
      <c r="AC579" s="222"/>
      <c r="AD579" s="222"/>
      <c r="AE579" s="222"/>
      <c r="AF579" s="222"/>
      <c r="AG579" s="222"/>
      <c r="AH579" s="222"/>
      <c r="AI579" s="226">
        <v>0</v>
      </c>
      <c r="AJ579" s="226">
        <v>0</v>
      </c>
      <c r="AK579" s="220">
        <f t="shared" si="91"/>
        <v>0</v>
      </c>
      <c r="AL579" s="226">
        <v>0</v>
      </c>
      <c r="AM579" s="226">
        <v>0</v>
      </c>
      <c r="AN579" s="220">
        <f t="shared" si="92"/>
        <v>0</v>
      </c>
      <c r="AO579" s="348">
        <v>0</v>
      </c>
      <c r="AP579" s="348">
        <v>0</v>
      </c>
      <c r="AQ579" s="220">
        <f t="shared" si="93"/>
        <v>0</v>
      </c>
      <c r="AR579" s="226">
        <v>0</v>
      </c>
      <c r="AS579" s="226">
        <v>0</v>
      </c>
      <c r="AT579" s="220">
        <f t="shared" si="94"/>
        <v>0</v>
      </c>
    </row>
    <row r="580" spans="2:46">
      <c r="B580" s="24" t="s">
        <v>2131</v>
      </c>
      <c r="C580" s="342" t="s">
        <v>2185</v>
      </c>
      <c r="D580" s="463" t="s">
        <v>501</v>
      </c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22"/>
      <c r="AA580" s="222"/>
      <c r="AB580" s="222"/>
      <c r="AC580" s="222"/>
      <c r="AD580" s="222"/>
      <c r="AE580" s="222"/>
      <c r="AF580" s="222"/>
      <c r="AG580" s="222"/>
      <c r="AH580" s="222"/>
      <c r="AI580" s="222">
        <v>45</v>
      </c>
      <c r="AJ580" s="222">
        <v>5280</v>
      </c>
      <c r="AK580" s="220">
        <f t="shared" ref="AK580:AK617" si="95">AJ580*25%</f>
        <v>1320</v>
      </c>
      <c r="AL580" s="222">
        <v>79</v>
      </c>
      <c r="AM580" s="222">
        <v>7700</v>
      </c>
      <c r="AN580" s="220">
        <f t="shared" ref="AN580:AN610" si="96">AM580*25%</f>
        <v>1925</v>
      </c>
      <c r="AO580" s="220">
        <v>107</v>
      </c>
      <c r="AP580" s="220">
        <v>11615</v>
      </c>
      <c r="AQ580" s="220">
        <f t="shared" ref="AQ580:AQ610" si="97">AP580*25%</f>
        <v>2903.75</v>
      </c>
      <c r="AR580" s="226">
        <v>105</v>
      </c>
      <c r="AS580" s="226">
        <v>10280</v>
      </c>
      <c r="AT580" s="220">
        <f t="shared" ref="AT580:AT610" si="98">AS580*25%</f>
        <v>2570</v>
      </c>
    </row>
    <row r="581" spans="2:46">
      <c r="B581" s="24" t="s">
        <v>2132</v>
      </c>
      <c r="C581" s="342" t="s">
        <v>2186</v>
      </c>
      <c r="D581" s="463" t="s">
        <v>372</v>
      </c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22"/>
      <c r="AA581" s="222"/>
      <c r="AB581" s="222"/>
      <c r="AC581" s="222"/>
      <c r="AD581" s="222"/>
      <c r="AE581" s="222"/>
      <c r="AF581" s="222"/>
      <c r="AG581" s="222"/>
      <c r="AH581" s="222"/>
      <c r="AI581" s="222">
        <v>8</v>
      </c>
      <c r="AJ581" s="222">
        <v>730</v>
      </c>
      <c r="AK581" s="220">
        <f t="shared" si="95"/>
        <v>182.5</v>
      </c>
      <c r="AL581" s="222">
        <v>28</v>
      </c>
      <c r="AM581" s="222">
        <v>2205</v>
      </c>
      <c r="AN581" s="220">
        <f t="shared" si="96"/>
        <v>551.25</v>
      </c>
      <c r="AO581" s="220">
        <v>58</v>
      </c>
      <c r="AP581" s="220">
        <v>4465</v>
      </c>
      <c r="AQ581" s="220">
        <f t="shared" si="97"/>
        <v>1116.25</v>
      </c>
      <c r="AR581" s="226">
        <v>42</v>
      </c>
      <c r="AS581" s="226">
        <v>3550</v>
      </c>
      <c r="AT581" s="220">
        <f t="shared" si="98"/>
        <v>887.5</v>
      </c>
    </row>
    <row r="582" spans="2:46">
      <c r="B582" s="24" t="s">
        <v>2133</v>
      </c>
      <c r="C582" s="342" t="s">
        <v>3230</v>
      </c>
      <c r="D582" s="462" t="s">
        <v>5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22"/>
      <c r="AA582" s="222"/>
      <c r="AB582" s="222"/>
      <c r="AC582" s="222"/>
      <c r="AD582" s="222"/>
      <c r="AE582" s="222"/>
      <c r="AF582" s="222"/>
      <c r="AG582" s="222"/>
      <c r="AH582" s="222"/>
      <c r="AI582" s="222">
        <v>1</v>
      </c>
      <c r="AJ582" s="222">
        <v>100</v>
      </c>
      <c r="AK582" s="220">
        <f t="shared" si="95"/>
        <v>25</v>
      </c>
      <c r="AL582" s="226">
        <v>0</v>
      </c>
      <c r="AM582" s="226">
        <v>0</v>
      </c>
      <c r="AN582" s="220">
        <f t="shared" si="96"/>
        <v>0</v>
      </c>
      <c r="AO582" s="348">
        <v>1</v>
      </c>
      <c r="AP582" s="348">
        <v>45</v>
      </c>
      <c r="AQ582" s="220">
        <f t="shared" si="97"/>
        <v>11.25</v>
      </c>
      <c r="AR582" s="226">
        <v>0</v>
      </c>
      <c r="AS582" s="226">
        <v>0</v>
      </c>
      <c r="AT582" s="220">
        <f t="shared" si="98"/>
        <v>0</v>
      </c>
    </row>
    <row r="583" spans="2:46">
      <c r="B583" s="24" t="s">
        <v>2134</v>
      </c>
      <c r="C583" s="342" t="s">
        <v>3231</v>
      </c>
      <c r="D583" s="462" t="s">
        <v>5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22"/>
      <c r="AA583" s="222"/>
      <c r="AB583" s="222"/>
      <c r="AC583" s="222"/>
      <c r="AD583" s="222"/>
      <c r="AE583" s="222"/>
      <c r="AF583" s="222"/>
      <c r="AG583" s="222"/>
      <c r="AH583" s="222"/>
      <c r="AI583" s="222">
        <v>1</v>
      </c>
      <c r="AJ583" s="222">
        <v>190</v>
      </c>
      <c r="AK583" s="220">
        <f t="shared" si="95"/>
        <v>47.5</v>
      </c>
      <c r="AL583" s="222">
        <v>21</v>
      </c>
      <c r="AM583" s="222">
        <v>1645</v>
      </c>
      <c r="AN583" s="220">
        <f t="shared" si="96"/>
        <v>411.25</v>
      </c>
      <c r="AO583" s="220">
        <v>24</v>
      </c>
      <c r="AP583" s="220">
        <v>2140</v>
      </c>
      <c r="AQ583" s="220">
        <f t="shared" si="97"/>
        <v>535</v>
      </c>
      <c r="AR583" s="226">
        <v>30</v>
      </c>
      <c r="AS583" s="226">
        <v>3595</v>
      </c>
      <c r="AT583" s="220">
        <f t="shared" si="98"/>
        <v>898.75</v>
      </c>
    </row>
    <row r="584" spans="2:46">
      <c r="B584" s="24" t="s">
        <v>2135</v>
      </c>
      <c r="C584" s="342" t="s">
        <v>3180</v>
      </c>
      <c r="D584" s="462" t="s">
        <v>5</v>
      </c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22"/>
      <c r="AA584" s="222"/>
      <c r="AB584" s="222"/>
      <c r="AC584" s="222"/>
      <c r="AD584" s="222"/>
      <c r="AE584" s="222"/>
      <c r="AF584" s="222"/>
      <c r="AG584" s="222"/>
      <c r="AH584" s="222"/>
      <c r="AI584" s="222">
        <v>327</v>
      </c>
      <c r="AJ584" s="222">
        <v>23950</v>
      </c>
      <c r="AK584" s="220">
        <f t="shared" si="95"/>
        <v>5987.5</v>
      </c>
      <c r="AL584" s="226">
        <v>0</v>
      </c>
      <c r="AM584" s="226">
        <v>0</v>
      </c>
      <c r="AN584" s="226">
        <f t="shared" si="96"/>
        <v>0</v>
      </c>
      <c r="AO584" s="348">
        <v>0</v>
      </c>
      <c r="AP584" s="348">
        <v>0</v>
      </c>
      <c r="AQ584" s="348">
        <f t="shared" si="97"/>
        <v>0</v>
      </c>
      <c r="AR584" s="226">
        <v>0</v>
      </c>
      <c r="AS584" s="226">
        <v>0</v>
      </c>
      <c r="AT584" s="348">
        <f t="shared" si="98"/>
        <v>0</v>
      </c>
    </row>
    <row r="585" spans="2:46">
      <c r="B585" s="24" t="s">
        <v>2136</v>
      </c>
      <c r="C585" s="342" t="s">
        <v>2187</v>
      </c>
      <c r="D585" s="462" t="s">
        <v>5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22"/>
      <c r="AA585" s="222"/>
      <c r="AB585" s="222"/>
      <c r="AC585" s="222"/>
      <c r="AD585" s="222"/>
      <c r="AE585" s="222"/>
      <c r="AF585" s="222"/>
      <c r="AG585" s="222"/>
      <c r="AH585" s="222"/>
      <c r="AI585" s="222">
        <v>57</v>
      </c>
      <c r="AJ585" s="222">
        <v>5185</v>
      </c>
      <c r="AK585" s="220">
        <f t="shared" si="95"/>
        <v>1296.25</v>
      </c>
      <c r="AL585" s="222">
        <v>138</v>
      </c>
      <c r="AM585" s="222">
        <v>12805</v>
      </c>
      <c r="AN585" s="220">
        <f t="shared" si="96"/>
        <v>3201.25</v>
      </c>
      <c r="AO585" s="220">
        <v>235</v>
      </c>
      <c r="AP585" s="220">
        <v>21145</v>
      </c>
      <c r="AQ585" s="220">
        <f t="shared" si="97"/>
        <v>5286.25</v>
      </c>
      <c r="AR585" s="226">
        <v>282</v>
      </c>
      <c r="AS585" s="226">
        <v>27490</v>
      </c>
      <c r="AT585" s="220">
        <f t="shared" si="98"/>
        <v>6872.5</v>
      </c>
    </row>
    <row r="586" spans="2:46">
      <c r="B586" s="24" t="s">
        <v>2137</v>
      </c>
      <c r="C586" s="342" t="s">
        <v>2188</v>
      </c>
      <c r="D586" s="462" t="s">
        <v>5</v>
      </c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22"/>
      <c r="AA586" s="222"/>
      <c r="AB586" s="222"/>
      <c r="AC586" s="222"/>
      <c r="AD586" s="222"/>
      <c r="AE586" s="222"/>
      <c r="AF586" s="222"/>
      <c r="AG586" s="222"/>
      <c r="AH586" s="222"/>
      <c r="AI586" s="222">
        <v>2</v>
      </c>
      <c r="AJ586" s="222">
        <v>440</v>
      </c>
      <c r="AK586" s="220">
        <f t="shared" si="95"/>
        <v>110</v>
      </c>
      <c r="AL586" s="222">
        <v>23</v>
      </c>
      <c r="AM586" s="222">
        <v>3305</v>
      </c>
      <c r="AN586" s="220">
        <f t="shared" si="96"/>
        <v>826.25</v>
      </c>
      <c r="AO586" s="220">
        <v>21</v>
      </c>
      <c r="AP586" s="220">
        <v>2380</v>
      </c>
      <c r="AQ586" s="220">
        <f t="shared" si="97"/>
        <v>595</v>
      </c>
      <c r="AR586" s="226">
        <v>7</v>
      </c>
      <c r="AS586" s="226">
        <v>575</v>
      </c>
      <c r="AT586" s="220">
        <f t="shared" si="98"/>
        <v>143.75</v>
      </c>
    </row>
    <row r="587" spans="2:46">
      <c r="B587" s="24" t="s">
        <v>2138</v>
      </c>
      <c r="C587" s="342" t="s">
        <v>2189</v>
      </c>
      <c r="D587" s="462" t="s">
        <v>5</v>
      </c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22"/>
      <c r="AA587" s="222"/>
      <c r="AB587" s="222"/>
      <c r="AC587" s="222"/>
      <c r="AD587" s="222"/>
      <c r="AE587" s="222"/>
      <c r="AF587" s="222"/>
      <c r="AG587" s="222"/>
      <c r="AH587" s="222"/>
      <c r="AI587" s="222">
        <v>101</v>
      </c>
      <c r="AJ587" s="222">
        <v>11955</v>
      </c>
      <c r="AK587" s="220">
        <f t="shared" si="95"/>
        <v>2988.75</v>
      </c>
      <c r="AL587" s="222">
        <v>161</v>
      </c>
      <c r="AM587" s="222">
        <v>19785</v>
      </c>
      <c r="AN587" s="220">
        <f t="shared" si="96"/>
        <v>4946.25</v>
      </c>
      <c r="AO587" s="220">
        <v>241</v>
      </c>
      <c r="AP587" s="220">
        <v>26330</v>
      </c>
      <c r="AQ587" s="220">
        <f t="shared" si="97"/>
        <v>6582.5</v>
      </c>
      <c r="AR587" s="226">
        <v>231</v>
      </c>
      <c r="AS587" s="226">
        <v>24780</v>
      </c>
      <c r="AT587" s="220">
        <f t="shared" si="98"/>
        <v>6195</v>
      </c>
    </row>
    <row r="588" spans="2:46">
      <c r="B588" s="24" t="s">
        <v>2139</v>
      </c>
      <c r="C588" s="342" t="s">
        <v>3232</v>
      </c>
      <c r="D588" s="462" t="s">
        <v>5</v>
      </c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22"/>
      <c r="AA588" s="222"/>
      <c r="AB588" s="222"/>
      <c r="AC588" s="222"/>
      <c r="AD588" s="222"/>
      <c r="AE588" s="222"/>
      <c r="AF588" s="222"/>
      <c r="AG588" s="222"/>
      <c r="AH588" s="222"/>
      <c r="AI588" s="226">
        <v>0</v>
      </c>
      <c r="AJ588" s="226">
        <v>0</v>
      </c>
      <c r="AK588" s="220">
        <f t="shared" si="95"/>
        <v>0</v>
      </c>
      <c r="AL588" s="226">
        <v>0</v>
      </c>
      <c r="AM588" s="226">
        <v>0</v>
      </c>
      <c r="AN588" s="220">
        <f t="shared" si="96"/>
        <v>0</v>
      </c>
      <c r="AO588" s="348">
        <v>131</v>
      </c>
      <c r="AP588" s="348">
        <v>10845</v>
      </c>
      <c r="AQ588" s="220">
        <f t="shared" si="97"/>
        <v>2711.25</v>
      </c>
      <c r="AR588" s="226">
        <v>588</v>
      </c>
      <c r="AS588" s="226">
        <v>56445</v>
      </c>
      <c r="AT588" s="220">
        <f t="shared" si="98"/>
        <v>14111.25</v>
      </c>
    </row>
    <row r="589" spans="2:46">
      <c r="B589" s="24" t="s">
        <v>2140</v>
      </c>
      <c r="C589" s="342" t="s">
        <v>2190</v>
      </c>
      <c r="D589" s="462" t="s">
        <v>5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22"/>
      <c r="AA589" s="222"/>
      <c r="AB589" s="222"/>
      <c r="AC589" s="222"/>
      <c r="AD589" s="222"/>
      <c r="AE589" s="222"/>
      <c r="AF589" s="222"/>
      <c r="AG589" s="222"/>
      <c r="AH589" s="222"/>
      <c r="AI589" s="222">
        <v>5</v>
      </c>
      <c r="AJ589" s="222">
        <v>325</v>
      </c>
      <c r="AK589" s="220">
        <f t="shared" si="95"/>
        <v>81.25</v>
      </c>
      <c r="AL589" s="222">
        <v>70</v>
      </c>
      <c r="AM589" s="222">
        <v>9240</v>
      </c>
      <c r="AN589" s="220">
        <f t="shared" si="96"/>
        <v>2310</v>
      </c>
      <c r="AO589" s="220">
        <v>153</v>
      </c>
      <c r="AP589" s="220">
        <v>19905</v>
      </c>
      <c r="AQ589" s="220">
        <f t="shared" si="97"/>
        <v>4976.25</v>
      </c>
      <c r="AR589" s="226">
        <v>119</v>
      </c>
      <c r="AS589" s="226">
        <v>15615</v>
      </c>
      <c r="AT589" s="220">
        <f t="shared" si="98"/>
        <v>3903.75</v>
      </c>
    </row>
    <row r="590" spans="2:46">
      <c r="B590" s="24" t="s">
        <v>2141</v>
      </c>
      <c r="C590" s="342" t="s">
        <v>3471</v>
      </c>
      <c r="D590" s="463" t="s">
        <v>29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22"/>
      <c r="AA590" s="222"/>
      <c r="AB590" s="222"/>
      <c r="AC590" s="222"/>
      <c r="AD590" s="222"/>
      <c r="AE590" s="222"/>
      <c r="AF590" s="222"/>
      <c r="AG590" s="222"/>
      <c r="AH590" s="222"/>
      <c r="AI590" s="222">
        <v>8</v>
      </c>
      <c r="AJ590" s="222">
        <v>910</v>
      </c>
      <c r="AK590" s="220">
        <f t="shared" si="95"/>
        <v>227.5</v>
      </c>
      <c r="AL590" s="222">
        <v>9</v>
      </c>
      <c r="AM590" s="222">
        <v>835</v>
      </c>
      <c r="AN590" s="220">
        <f t="shared" si="96"/>
        <v>208.75</v>
      </c>
      <c r="AO590" s="220">
        <v>4</v>
      </c>
      <c r="AP590" s="220">
        <v>290</v>
      </c>
      <c r="AQ590" s="220">
        <f t="shared" si="97"/>
        <v>72.5</v>
      </c>
      <c r="AR590" s="226">
        <v>1</v>
      </c>
      <c r="AS590" s="226">
        <v>45</v>
      </c>
      <c r="AT590" s="220">
        <f t="shared" si="98"/>
        <v>11.25</v>
      </c>
    </row>
    <row r="591" spans="2:46">
      <c r="B591" s="24" t="s">
        <v>2142</v>
      </c>
      <c r="C591" s="342" t="s">
        <v>3233</v>
      </c>
      <c r="D591" s="463" t="s">
        <v>261</v>
      </c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22"/>
      <c r="AA591" s="222"/>
      <c r="AB591" s="222"/>
      <c r="AC591" s="222"/>
      <c r="AD591" s="222"/>
      <c r="AE591" s="222"/>
      <c r="AF591" s="222"/>
      <c r="AG591" s="222"/>
      <c r="AH591" s="222"/>
      <c r="AI591" s="222">
        <v>2</v>
      </c>
      <c r="AJ591" s="222">
        <v>125</v>
      </c>
      <c r="AK591" s="220">
        <f t="shared" si="95"/>
        <v>31.25</v>
      </c>
      <c r="AL591" s="222">
        <v>38</v>
      </c>
      <c r="AM591" s="222">
        <v>2935</v>
      </c>
      <c r="AN591" s="220">
        <f t="shared" si="96"/>
        <v>733.75</v>
      </c>
      <c r="AO591" s="220">
        <v>59</v>
      </c>
      <c r="AP591" s="220">
        <v>4820</v>
      </c>
      <c r="AQ591" s="220">
        <f t="shared" si="97"/>
        <v>1205</v>
      </c>
      <c r="AR591" s="226">
        <v>82</v>
      </c>
      <c r="AS591" s="226">
        <v>6325</v>
      </c>
      <c r="AT591" s="220">
        <f t="shared" si="98"/>
        <v>1581.25</v>
      </c>
    </row>
    <row r="592" spans="2:46">
      <c r="B592" s="24" t="s">
        <v>2143</v>
      </c>
      <c r="C592" s="342" t="s">
        <v>3234</v>
      </c>
      <c r="D592" s="463" t="s">
        <v>29</v>
      </c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22"/>
      <c r="AA592" s="222"/>
      <c r="AB592" s="222"/>
      <c r="AC592" s="222"/>
      <c r="AD592" s="222"/>
      <c r="AE592" s="222"/>
      <c r="AF592" s="222"/>
      <c r="AG592" s="222"/>
      <c r="AH592" s="222"/>
      <c r="AI592" s="222">
        <v>17</v>
      </c>
      <c r="AJ592" s="222">
        <v>1085</v>
      </c>
      <c r="AK592" s="220">
        <f t="shared" si="95"/>
        <v>271.25</v>
      </c>
      <c r="AL592" s="222">
        <v>21</v>
      </c>
      <c r="AM592" s="222">
        <v>2290</v>
      </c>
      <c r="AN592" s="220">
        <f t="shared" si="96"/>
        <v>572.5</v>
      </c>
      <c r="AO592" s="220">
        <v>46</v>
      </c>
      <c r="AP592" s="220">
        <v>5300</v>
      </c>
      <c r="AQ592" s="220">
        <f t="shared" si="97"/>
        <v>1325</v>
      </c>
      <c r="AR592" s="226">
        <v>34</v>
      </c>
      <c r="AS592" s="226">
        <v>3690</v>
      </c>
      <c r="AT592" s="220">
        <f t="shared" si="98"/>
        <v>922.5</v>
      </c>
    </row>
    <row r="593" spans="2:46">
      <c r="B593" s="24" t="s">
        <v>2144</v>
      </c>
      <c r="C593" s="342" t="s">
        <v>3235</v>
      </c>
      <c r="D593" s="463" t="s">
        <v>125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22"/>
      <c r="AA593" s="222"/>
      <c r="AB593" s="222"/>
      <c r="AC593" s="222"/>
      <c r="AD593" s="222"/>
      <c r="AE593" s="222"/>
      <c r="AF593" s="222"/>
      <c r="AG593" s="222"/>
      <c r="AH593" s="222"/>
      <c r="AI593" s="226">
        <v>0</v>
      </c>
      <c r="AJ593" s="226">
        <v>0</v>
      </c>
      <c r="AK593" s="220">
        <f t="shared" si="95"/>
        <v>0</v>
      </c>
      <c r="AL593" s="226">
        <v>24</v>
      </c>
      <c r="AM593" s="226">
        <v>2895</v>
      </c>
      <c r="AN593" s="220">
        <f t="shared" si="96"/>
        <v>723.75</v>
      </c>
      <c r="AO593" s="348">
        <v>80</v>
      </c>
      <c r="AP593" s="348">
        <v>8550</v>
      </c>
      <c r="AQ593" s="220">
        <f t="shared" si="97"/>
        <v>2137.5</v>
      </c>
      <c r="AR593" s="226">
        <v>120</v>
      </c>
      <c r="AS593" s="226">
        <v>12310</v>
      </c>
      <c r="AT593" s="220">
        <f t="shared" si="98"/>
        <v>3077.5</v>
      </c>
    </row>
    <row r="594" spans="2:46">
      <c r="B594" s="24" t="s">
        <v>2145</v>
      </c>
      <c r="C594" s="342" t="s">
        <v>2191</v>
      </c>
      <c r="D594" s="463" t="s">
        <v>341</v>
      </c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22"/>
      <c r="AA594" s="222"/>
      <c r="AB594" s="222"/>
      <c r="AC594" s="222"/>
      <c r="AD594" s="222"/>
      <c r="AE594" s="222"/>
      <c r="AF594" s="222"/>
      <c r="AG594" s="222"/>
      <c r="AH594" s="222"/>
      <c r="AI594" s="222">
        <v>6</v>
      </c>
      <c r="AJ594" s="222">
        <v>545</v>
      </c>
      <c r="AK594" s="220">
        <f t="shared" si="95"/>
        <v>136.25</v>
      </c>
      <c r="AL594" s="222">
        <v>16</v>
      </c>
      <c r="AM594" s="222">
        <v>1910</v>
      </c>
      <c r="AN594" s="220">
        <f t="shared" si="96"/>
        <v>477.5</v>
      </c>
      <c r="AO594" s="220">
        <v>8</v>
      </c>
      <c r="AP594" s="220">
        <v>645</v>
      </c>
      <c r="AQ594" s="220">
        <f t="shared" si="97"/>
        <v>161.25</v>
      </c>
      <c r="AR594" s="226">
        <v>8</v>
      </c>
      <c r="AS594" s="226">
        <v>925</v>
      </c>
      <c r="AT594" s="220">
        <f t="shared" si="98"/>
        <v>231.25</v>
      </c>
    </row>
    <row r="595" spans="2:46">
      <c r="B595" s="24" t="s">
        <v>2146</v>
      </c>
      <c r="C595" s="342" t="s">
        <v>3236</v>
      </c>
      <c r="D595" s="463" t="s">
        <v>29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22"/>
      <c r="AA595" s="222"/>
      <c r="AB595" s="222"/>
      <c r="AC595" s="222"/>
      <c r="AD595" s="222"/>
      <c r="AE595" s="222"/>
      <c r="AF595" s="222"/>
      <c r="AG595" s="222"/>
      <c r="AH595" s="222"/>
      <c r="AI595" s="222">
        <v>14</v>
      </c>
      <c r="AJ595" s="222">
        <v>1760</v>
      </c>
      <c r="AK595" s="220">
        <f t="shared" si="95"/>
        <v>440</v>
      </c>
      <c r="AL595" s="222">
        <v>134</v>
      </c>
      <c r="AM595" s="222">
        <v>12435</v>
      </c>
      <c r="AN595" s="220">
        <f t="shared" si="96"/>
        <v>3108.75</v>
      </c>
      <c r="AO595" s="220">
        <v>178</v>
      </c>
      <c r="AP595" s="220">
        <v>17990</v>
      </c>
      <c r="AQ595" s="220">
        <f t="shared" si="97"/>
        <v>4497.5</v>
      </c>
      <c r="AR595" s="226">
        <v>222</v>
      </c>
      <c r="AS595" s="226">
        <v>20020</v>
      </c>
      <c r="AT595" s="220">
        <f t="shared" si="98"/>
        <v>5005</v>
      </c>
    </row>
    <row r="596" spans="2:46">
      <c r="B596" s="24" t="s">
        <v>2147</v>
      </c>
      <c r="C596" s="342" t="s">
        <v>3237</v>
      </c>
      <c r="D596" s="463" t="s">
        <v>14</v>
      </c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22"/>
      <c r="AA596" s="222"/>
      <c r="AB596" s="222"/>
      <c r="AC596" s="222"/>
      <c r="AD596" s="222"/>
      <c r="AE596" s="222"/>
      <c r="AF596" s="222"/>
      <c r="AG596" s="222"/>
      <c r="AH596" s="222"/>
      <c r="AI596" s="222">
        <v>5</v>
      </c>
      <c r="AJ596" s="222">
        <v>420</v>
      </c>
      <c r="AK596" s="220">
        <f t="shared" si="95"/>
        <v>105</v>
      </c>
      <c r="AL596" s="222">
        <v>30</v>
      </c>
      <c r="AM596" s="222">
        <v>3180</v>
      </c>
      <c r="AN596" s="220">
        <f t="shared" si="96"/>
        <v>795</v>
      </c>
      <c r="AO596" s="220">
        <v>37</v>
      </c>
      <c r="AP596" s="220">
        <v>3540</v>
      </c>
      <c r="AQ596" s="220">
        <f t="shared" si="97"/>
        <v>885</v>
      </c>
      <c r="AR596" s="226">
        <v>70</v>
      </c>
      <c r="AS596" s="226">
        <v>6370</v>
      </c>
      <c r="AT596" s="220">
        <f t="shared" si="98"/>
        <v>1592.5</v>
      </c>
    </row>
    <row r="597" spans="2:46">
      <c r="B597" s="24" t="s">
        <v>2148</v>
      </c>
      <c r="C597" s="342" t="s">
        <v>2192</v>
      </c>
      <c r="D597" s="463" t="s">
        <v>259</v>
      </c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22"/>
      <c r="AA597" s="222"/>
      <c r="AB597" s="222"/>
      <c r="AC597" s="222"/>
      <c r="AD597" s="222"/>
      <c r="AE597" s="222"/>
      <c r="AF597" s="222"/>
      <c r="AG597" s="222"/>
      <c r="AH597" s="222"/>
      <c r="AI597" s="222">
        <v>56</v>
      </c>
      <c r="AJ597" s="222">
        <v>3835</v>
      </c>
      <c r="AK597" s="220">
        <f t="shared" si="95"/>
        <v>958.75</v>
      </c>
      <c r="AL597" s="222">
        <v>57</v>
      </c>
      <c r="AM597" s="222">
        <v>3685</v>
      </c>
      <c r="AN597" s="220">
        <f t="shared" si="96"/>
        <v>921.25</v>
      </c>
      <c r="AO597" s="220">
        <v>54</v>
      </c>
      <c r="AP597" s="220">
        <v>5235</v>
      </c>
      <c r="AQ597" s="220">
        <f t="shared" si="97"/>
        <v>1308.75</v>
      </c>
      <c r="AR597" s="226">
        <v>51</v>
      </c>
      <c r="AS597" s="226">
        <v>4125</v>
      </c>
      <c r="AT597" s="220">
        <f t="shared" si="98"/>
        <v>1031.25</v>
      </c>
    </row>
    <row r="598" spans="2:46">
      <c r="B598" s="24" t="s">
        <v>2149</v>
      </c>
      <c r="C598" s="342" t="s">
        <v>2193</v>
      </c>
      <c r="D598" s="462" t="s">
        <v>5</v>
      </c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22"/>
      <c r="AA598" s="222"/>
      <c r="AB598" s="222"/>
      <c r="AC598" s="222"/>
      <c r="AD598" s="222"/>
      <c r="AE598" s="222"/>
      <c r="AF598" s="222"/>
      <c r="AG598" s="222"/>
      <c r="AH598" s="222"/>
      <c r="AI598" s="222">
        <v>1</v>
      </c>
      <c r="AJ598" s="222">
        <v>190</v>
      </c>
      <c r="AK598" s="220">
        <f t="shared" si="95"/>
        <v>47.5</v>
      </c>
      <c r="AL598" s="222">
        <v>4</v>
      </c>
      <c r="AM598" s="222">
        <v>300</v>
      </c>
      <c r="AN598" s="220">
        <f t="shared" si="96"/>
        <v>75</v>
      </c>
      <c r="AO598" s="220">
        <v>9</v>
      </c>
      <c r="AP598" s="220">
        <v>705</v>
      </c>
      <c r="AQ598" s="220">
        <f t="shared" si="97"/>
        <v>176.25</v>
      </c>
      <c r="AR598" s="226">
        <v>12</v>
      </c>
      <c r="AS598" s="226">
        <v>1385</v>
      </c>
      <c r="AT598" s="220">
        <f t="shared" si="98"/>
        <v>346.25</v>
      </c>
    </row>
    <row r="599" spans="2:46">
      <c r="B599" s="24" t="s">
        <v>2150</v>
      </c>
      <c r="C599" s="342" t="s">
        <v>2194</v>
      </c>
      <c r="D599" s="462" t="s">
        <v>5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22"/>
      <c r="AA599" s="222"/>
      <c r="AB599" s="222"/>
      <c r="AC599" s="222"/>
      <c r="AD599" s="222"/>
      <c r="AE599" s="222"/>
      <c r="AF599" s="222"/>
      <c r="AG599" s="222"/>
      <c r="AH599" s="222"/>
      <c r="AI599" s="222">
        <v>6</v>
      </c>
      <c r="AJ599" s="222">
        <v>1050</v>
      </c>
      <c r="AK599" s="220">
        <f t="shared" si="95"/>
        <v>262.5</v>
      </c>
      <c r="AL599" s="222">
        <v>43</v>
      </c>
      <c r="AM599" s="222">
        <v>5000</v>
      </c>
      <c r="AN599" s="220">
        <f t="shared" si="96"/>
        <v>1250</v>
      </c>
      <c r="AO599" s="220">
        <v>63</v>
      </c>
      <c r="AP599" s="220">
        <v>6900</v>
      </c>
      <c r="AQ599" s="220">
        <f t="shared" si="97"/>
        <v>1725</v>
      </c>
      <c r="AR599" s="226">
        <v>60</v>
      </c>
      <c r="AS599" s="226">
        <v>5230</v>
      </c>
      <c r="AT599" s="220">
        <f t="shared" si="98"/>
        <v>1307.5</v>
      </c>
    </row>
    <row r="600" spans="2:46">
      <c r="B600" s="24" t="s">
        <v>2151</v>
      </c>
      <c r="C600" s="342" t="s">
        <v>3238</v>
      </c>
      <c r="D600" s="463" t="s">
        <v>16</v>
      </c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22"/>
      <c r="AA600" s="222"/>
      <c r="AB600" s="222"/>
      <c r="AC600" s="222"/>
      <c r="AD600" s="222"/>
      <c r="AE600" s="222"/>
      <c r="AF600" s="222"/>
      <c r="AG600" s="222"/>
      <c r="AH600" s="222"/>
      <c r="AI600" s="226">
        <v>0</v>
      </c>
      <c r="AJ600" s="226">
        <v>0</v>
      </c>
      <c r="AK600" s="220">
        <f t="shared" si="95"/>
        <v>0</v>
      </c>
      <c r="AL600" s="226">
        <v>0</v>
      </c>
      <c r="AM600" s="226">
        <v>0</v>
      </c>
      <c r="AN600" s="220">
        <f t="shared" si="96"/>
        <v>0</v>
      </c>
      <c r="AO600" s="348">
        <v>0</v>
      </c>
      <c r="AP600" s="348">
        <v>0</v>
      </c>
      <c r="AQ600" s="220">
        <f t="shared" si="97"/>
        <v>0</v>
      </c>
      <c r="AR600" s="226">
        <v>0</v>
      </c>
      <c r="AS600" s="226">
        <v>0</v>
      </c>
      <c r="AT600" s="220">
        <f t="shared" si="98"/>
        <v>0</v>
      </c>
    </row>
    <row r="601" spans="2:46">
      <c r="B601" s="24" t="s">
        <v>2152</v>
      </c>
      <c r="C601" s="342" t="s">
        <v>2195</v>
      </c>
      <c r="D601" s="463" t="s">
        <v>16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22"/>
      <c r="AA601" s="222"/>
      <c r="AB601" s="222"/>
      <c r="AC601" s="222"/>
      <c r="AD601" s="222"/>
      <c r="AE601" s="222"/>
      <c r="AF601" s="222"/>
      <c r="AG601" s="222"/>
      <c r="AH601" s="222"/>
      <c r="AI601" s="222">
        <v>6</v>
      </c>
      <c r="AJ601" s="222">
        <v>640</v>
      </c>
      <c r="AK601" s="220">
        <f t="shared" si="95"/>
        <v>160</v>
      </c>
      <c r="AL601" s="222">
        <v>39</v>
      </c>
      <c r="AM601" s="222">
        <v>3685</v>
      </c>
      <c r="AN601" s="220">
        <f t="shared" si="96"/>
        <v>921.25</v>
      </c>
      <c r="AO601" s="220">
        <v>84</v>
      </c>
      <c r="AP601" s="220">
        <v>7640</v>
      </c>
      <c r="AQ601" s="220">
        <f t="shared" si="97"/>
        <v>1910</v>
      </c>
      <c r="AR601" s="226">
        <v>98</v>
      </c>
      <c r="AS601" s="226">
        <v>7270</v>
      </c>
      <c r="AT601" s="220">
        <f t="shared" si="98"/>
        <v>1817.5</v>
      </c>
    </row>
    <row r="602" spans="2:46">
      <c r="B602" s="24" t="s">
        <v>2153</v>
      </c>
      <c r="C602" s="342" t="s">
        <v>3239</v>
      </c>
      <c r="D602" s="462" t="s">
        <v>5</v>
      </c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22"/>
      <c r="AA602" s="222"/>
      <c r="AB602" s="222"/>
      <c r="AC602" s="222"/>
      <c r="AD602" s="222"/>
      <c r="AE602" s="222"/>
      <c r="AF602" s="222"/>
      <c r="AG602" s="222"/>
      <c r="AH602" s="222"/>
      <c r="AI602" s="222">
        <v>15</v>
      </c>
      <c r="AJ602" s="222">
        <v>1390</v>
      </c>
      <c r="AK602" s="220">
        <f t="shared" si="95"/>
        <v>347.5</v>
      </c>
      <c r="AL602" s="222">
        <v>79</v>
      </c>
      <c r="AM602" s="222">
        <v>8815</v>
      </c>
      <c r="AN602" s="220">
        <f t="shared" si="96"/>
        <v>2203.75</v>
      </c>
      <c r="AO602" s="220">
        <v>95</v>
      </c>
      <c r="AP602" s="220">
        <v>8475</v>
      </c>
      <c r="AQ602" s="220">
        <f t="shared" si="97"/>
        <v>2118.75</v>
      </c>
      <c r="AR602" s="226">
        <v>101</v>
      </c>
      <c r="AS602" s="226">
        <v>8710</v>
      </c>
      <c r="AT602" s="220">
        <f t="shared" si="98"/>
        <v>2177.5</v>
      </c>
    </row>
    <row r="603" spans="2:46">
      <c r="B603" s="24" t="s">
        <v>2154</v>
      </c>
      <c r="C603" s="342" t="s">
        <v>2196</v>
      </c>
      <c r="D603" s="462" t="s">
        <v>5</v>
      </c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22"/>
      <c r="AA603" s="222"/>
      <c r="AB603" s="222"/>
      <c r="AC603" s="222"/>
      <c r="AD603" s="222"/>
      <c r="AE603" s="222"/>
      <c r="AF603" s="222"/>
      <c r="AG603" s="222"/>
      <c r="AH603" s="222"/>
      <c r="AI603" s="222">
        <v>22</v>
      </c>
      <c r="AJ603" s="222">
        <v>2740</v>
      </c>
      <c r="AK603" s="220">
        <f t="shared" si="95"/>
        <v>685</v>
      </c>
      <c r="AL603" s="222">
        <v>53</v>
      </c>
      <c r="AM603" s="222">
        <v>6155</v>
      </c>
      <c r="AN603" s="220">
        <f t="shared" si="96"/>
        <v>1538.75</v>
      </c>
      <c r="AO603" s="220">
        <v>96</v>
      </c>
      <c r="AP603" s="220">
        <v>11285</v>
      </c>
      <c r="AQ603" s="220">
        <f t="shared" si="97"/>
        <v>2821.25</v>
      </c>
      <c r="AR603" s="226">
        <v>99</v>
      </c>
      <c r="AS603" s="226">
        <v>12340</v>
      </c>
      <c r="AT603" s="220">
        <f t="shared" si="98"/>
        <v>3085</v>
      </c>
    </row>
    <row r="604" spans="2:46">
      <c r="B604" s="24" t="s">
        <v>2155</v>
      </c>
      <c r="C604" s="342" t="s">
        <v>2197</v>
      </c>
      <c r="D604" s="462" t="s">
        <v>5</v>
      </c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22"/>
      <c r="AA604" s="222"/>
      <c r="AB604" s="222"/>
      <c r="AC604" s="222"/>
      <c r="AD604" s="222"/>
      <c r="AE604" s="222"/>
      <c r="AF604" s="222"/>
      <c r="AG604" s="222"/>
      <c r="AH604" s="222"/>
      <c r="AI604" s="222">
        <v>2</v>
      </c>
      <c r="AJ604" s="222">
        <v>160</v>
      </c>
      <c r="AK604" s="220">
        <f t="shared" si="95"/>
        <v>40</v>
      </c>
      <c r="AL604" s="222">
        <v>28</v>
      </c>
      <c r="AM604" s="222">
        <v>3420</v>
      </c>
      <c r="AN604" s="220">
        <f t="shared" si="96"/>
        <v>855</v>
      </c>
      <c r="AO604" s="348">
        <v>0</v>
      </c>
      <c r="AP604" s="348">
        <v>0</v>
      </c>
      <c r="AQ604" s="220">
        <f t="shared" si="97"/>
        <v>0</v>
      </c>
      <c r="AR604" s="226">
        <v>14</v>
      </c>
      <c r="AS604" s="226">
        <v>1530</v>
      </c>
      <c r="AT604" s="220">
        <f t="shared" si="98"/>
        <v>382.5</v>
      </c>
    </row>
    <row r="605" spans="2:46">
      <c r="B605" s="24" t="s">
        <v>2156</v>
      </c>
      <c r="C605" s="342" t="s">
        <v>3240</v>
      </c>
      <c r="D605" s="462" t="s">
        <v>5</v>
      </c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22"/>
      <c r="AA605" s="222"/>
      <c r="AB605" s="222"/>
      <c r="AC605" s="222"/>
      <c r="AD605" s="222"/>
      <c r="AE605" s="222"/>
      <c r="AF605" s="222"/>
      <c r="AG605" s="222"/>
      <c r="AH605" s="222"/>
      <c r="AI605" s="222">
        <v>60</v>
      </c>
      <c r="AJ605" s="222">
        <v>5630</v>
      </c>
      <c r="AK605" s="220">
        <f t="shared" si="95"/>
        <v>1407.5</v>
      </c>
      <c r="AL605" s="222">
        <v>181</v>
      </c>
      <c r="AM605" s="222">
        <v>19390</v>
      </c>
      <c r="AN605" s="220">
        <f t="shared" si="96"/>
        <v>4847.5</v>
      </c>
      <c r="AO605" s="220">
        <v>142</v>
      </c>
      <c r="AP605" s="220">
        <v>12870</v>
      </c>
      <c r="AQ605" s="220">
        <f t="shared" si="97"/>
        <v>3217.5</v>
      </c>
      <c r="AR605" s="226">
        <v>147</v>
      </c>
      <c r="AS605" s="226">
        <v>14880</v>
      </c>
      <c r="AT605" s="220">
        <f t="shared" si="98"/>
        <v>3720</v>
      </c>
    </row>
    <row r="606" spans="2:46">
      <c r="B606" s="24" t="s">
        <v>2157</v>
      </c>
      <c r="C606" s="342" t="s">
        <v>2198</v>
      </c>
      <c r="D606" s="463" t="s">
        <v>25</v>
      </c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22"/>
      <c r="AA606" s="222"/>
      <c r="AB606" s="222"/>
      <c r="AC606" s="222"/>
      <c r="AD606" s="222"/>
      <c r="AE606" s="222"/>
      <c r="AF606" s="222"/>
      <c r="AG606" s="222"/>
      <c r="AH606" s="222"/>
      <c r="AI606" s="222">
        <v>10</v>
      </c>
      <c r="AJ606" s="222">
        <v>885</v>
      </c>
      <c r="AK606" s="220">
        <f t="shared" si="95"/>
        <v>221.25</v>
      </c>
      <c r="AL606" s="222">
        <v>20</v>
      </c>
      <c r="AM606" s="222">
        <v>1325</v>
      </c>
      <c r="AN606" s="220">
        <f t="shared" si="96"/>
        <v>331.25</v>
      </c>
      <c r="AO606" s="220">
        <v>16</v>
      </c>
      <c r="AP606" s="220">
        <v>1325</v>
      </c>
      <c r="AQ606" s="220">
        <f t="shared" si="97"/>
        <v>331.25</v>
      </c>
      <c r="AR606" s="226">
        <v>30</v>
      </c>
      <c r="AS606" s="226">
        <v>3440</v>
      </c>
      <c r="AT606" s="220">
        <f t="shared" si="98"/>
        <v>860</v>
      </c>
    </row>
    <row r="607" spans="2:46">
      <c r="B607" s="24" t="s">
        <v>2158</v>
      </c>
      <c r="C607" s="342" t="s">
        <v>2199</v>
      </c>
      <c r="D607" s="463" t="s">
        <v>25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22"/>
      <c r="AA607" s="222"/>
      <c r="AB607" s="222"/>
      <c r="AC607" s="222"/>
      <c r="AD607" s="222"/>
      <c r="AE607" s="222"/>
      <c r="AF607" s="222"/>
      <c r="AG607" s="222"/>
      <c r="AH607" s="222"/>
      <c r="AI607" s="222">
        <v>44</v>
      </c>
      <c r="AJ607" s="222">
        <v>3840</v>
      </c>
      <c r="AK607" s="220">
        <f t="shared" si="95"/>
        <v>960</v>
      </c>
      <c r="AL607" s="222">
        <v>120</v>
      </c>
      <c r="AM607" s="222">
        <v>9985</v>
      </c>
      <c r="AN607" s="220">
        <f t="shared" si="96"/>
        <v>2496.25</v>
      </c>
      <c r="AO607" s="220">
        <v>186</v>
      </c>
      <c r="AP607" s="220">
        <v>16420</v>
      </c>
      <c r="AQ607" s="220">
        <f t="shared" si="97"/>
        <v>4105</v>
      </c>
      <c r="AR607" s="226">
        <v>184</v>
      </c>
      <c r="AS607" s="226">
        <v>14970</v>
      </c>
      <c r="AT607" s="220">
        <f t="shared" si="98"/>
        <v>3742.5</v>
      </c>
    </row>
    <row r="608" spans="2:46">
      <c r="B608" s="24" t="s">
        <v>2159</v>
      </c>
      <c r="C608" s="342" t="s">
        <v>2200</v>
      </c>
      <c r="D608" s="463" t="s">
        <v>284</v>
      </c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>
        <v>9</v>
      </c>
      <c r="AJ608" s="222">
        <v>540</v>
      </c>
      <c r="AK608" s="220">
        <f t="shared" si="95"/>
        <v>135</v>
      </c>
      <c r="AL608" s="222">
        <v>32</v>
      </c>
      <c r="AM608" s="222">
        <v>4000</v>
      </c>
      <c r="AN608" s="220">
        <f t="shared" si="96"/>
        <v>1000</v>
      </c>
      <c r="AO608" s="220">
        <v>21</v>
      </c>
      <c r="AP608" s="220">
        <v>2135</v>
      </c>
      <c r="AQ608" s="220">
        <f t="shared" si="97"/>
        <v>533.75</v>
      </c>
      <c r="AR608" s="226">
        <v>20</v>
      </c>
      <c r="AS608" s="226">
        <v>1585</v>
      </c>
      <c r="AT608" s="220">
        <f t="shared" si="98"/>
        <v>396.25</v>
      </c>
    </row>
    <row r="609" spans="2:46">
      <c r="B609" s="24" t="s">
        <v>2160</v>
      </c>
      <c r="C609" s="342" t="s">
        <v>2201</v>
      </c>
      <c r="D609" s="462" t="s">
        <v>5</v>
      </c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22"/>
      <c r="AA609" s="222"/>
      <c r="AB609" s="222"/>
      <c r="AC609" s="222"/>
      <c r="AD609" s="222"/>
      <c r="AE609" s="222"/>
      <c r="AF609" s="222"/>
      <c r="AG609" s="222"/>
      <c r="AH609" s="222"/>
      <c r="AI609" s="226">
        <v>0</v>
      </c>
      <c r="AJ609" s="226">
        <v>0</v>
      </c>
      <c r="AK609" s="220">
        <f t="shared" si="95"/>
        <v>0</v>
      </c>
      <c r="AL609" s="226">
        <v>9</v>
      </c>
      <c r="AM609" s="226">
        <v>850</v>
      </c>
      <c r="AN609" s="220">
        <f t="shared" si="96"/>
        <v>212.5</v>
      </c>
      <c r="AO609" s="348">
        <v>14</v>
      </c>
      <c r="AP609" s="348">
        <v>1415</v>
      </c>
      <c r="AQ609" s="220">
        <f t="shared" si="97"/>
        <v>353.75</v>
      </c>
      <c r="AR609" s="226">
        <v>34</v>
      </c>
      <c r="AS609" s="226">
        <v>3325</v>
      </c>
      <c r="AT609" s="220">
        <f t="shared" si="98"/>
        <v>831.25</v>
      </c>
    </row>
    <row r="610" spans="2:46">
      <c r="B610" s="24" t="s">
        <v>2161</v>
      </c>
      <c r="C610" s="342" t="s">
        <v>3180</v>
      </c>
      <c r="D610" s="463" t="s">
        <v>552</v>
      </c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22"/>
      <c r="AA610" s="222"/>
      <c r="AB610" s="222"/>
      <c r="AC610" s="222"/>
      <c r="AD610" s="222"/>
      <c r="AE610" s="222"/>
      <c r="AF610" s="222"/>
      <c r="AG610" s="222"/>
      <c r="AH610" s="222"/>
      <c r="AI610" s="226">
        <v>0</v>
      </c>
      <c r="AJ610" s="226">
        <v>0</v>
      </c>
      <c r="AK610" s="220">
        <f t="shared" si="95"/>
        <v>0</v>
      </c>
      <c r="AL610" s="226">
        <v>0</v>
      </c>
      <c r="AM610" s="226">
        <v>0</v>
      </c>
      <c r="AN610" s="220">
        <f t="shared" si="96"/>
        <v>0</v>
      </c>
      <c r="AO610" s="348">
        <v>0</v>
      </c>
      <c r="AP610" s="348">
        <v>0</v>
      </c>
      <c r="AQ610" s="220">
        <f t="shared" si="97"/>
        <v>0</v>
      </c>
      <c r="AR610" s="226">
        <v>0</v>
      </c>
      <c r="AS610" s="226">
        <v>0</v>
      </c>
      <c r="AT610" s="220">
        <f t="shared" si="98"/>
        <v>0</v>
      </c>
    </row>
    <row r="611" spans="2:46">
      <c r="B611" s="24" t="s">
        <v>2162</v>
      </c>
      <c r="C611" s="342" t="s">
        <v>2202</v>
      </c>
      <c r="D611" s="463" t="s">
        <v>123</v>
      </c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22"/>
      <c r="AA611" s="222"/>
      <c r="AB611" s="222"/>
      <c r="AC611" s="222"/>
      <c r="AD611" s="222"/>
      <c r="AE611" s="222"/>
      <c r="AF611" s="222"/>
      <c r="AG611" s="222"/>
      <c r="AH611" s="222"/>
      <c r="AI611" s="222">
        <v>17</v>
      </c>
      <c r="AJ611" s="222">
        <v>2500</v>
      </c>
      <c r="AK611" s="220">
        <f>AJ611*25%</f>
        <v>625</v>
      </c>
      <c r="AL611" s="222">
        <v>60</v>
      </c>
      <c r="AM611" s="222">
        <v>5930</v>
      </c>
      <c r="AN611" s="220">
        <f>AM611*25%</f>
        <v>1482.5</v>
      </c>
      <c r="AO611" s="220">
        <v>58</v>
      </c>
      <c r="AP611" s="220">
        <v>6025</v>
      </c>
      <c r="AQ611" s="220">
        <f>AP611*25%</f>
        <v>1506.25</v>
      </c>
      <c r="AR611" s="226">
        <v>84</v>
      </c>
      <c r="AS611" s="226">
        <v>9315</v>
      </c>
      <c r="AT611" s="220">
        <f>AS611*25%</f>
        <v>2328.75</v>
      </c>
    </row>
    <row r="612" spans="2:46">
      <c r="B612" s="24" t="s">
        <v>2163</v>
      </c>
      <c r="C612" s="342" t="s">
        <v>2203</v>
      </c>
      <c r="D612" s="462" t="s">
        <v>5</v>
      </c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22"/>
      <c r="AA612" s="222"/>
      <c r="AB612" s="222"/>
      <c r="AC612" s="222"/>
      <c r="AD612" s="222"/>
      <c r="AE612" s="222"/>
      <c r="AF612" s="222"/>
      <c r="AG612" s="222"/>
      <c r="AH612" s="222"/>
      <c r="AI612" s="222">
        <v>26</v>
      </c>
      <c r="AJ612" s="222">
        <v>2275</v>
      </c>
      <c r="AK612" s="220">
        <f>AJ612*25%</f>
        <v>568.75</v>
      </c>
      <c r="AL612" s="222">
        <v>35</v>
      </c>
      <c r="AM612" s="222">
        <v>3490</v>
      </c>
      <c r="AN612" s="220">
        <f>AM612*25%</f>
        <v>872.5</v>
      </c>
      <c r="AO612" s="220">
        <v>50</v>
      </c>
      <c r="AP612" s="220">
        <v>4930</v>
      </c>
      <c r="AQ612" s="220">
        <f>AP612*25%</f>
        <v>1232.5</v>
      </c>
      <c r="AR612" s="226">
        <v>76</v>
      </c>
      <c r="AS612" s="226">
        <v>9685</v>
      </c>
      <c r="AT612" s="220">
        <f>AS612*25%</f>
        <v>2421.25</v>
      </c>
    </row>
    <row r="613" spans="2:46">
      <c r="B613" s="24" t="s">
        <v>2164</v>
      </c>
      <c r="C613" s="342" t="s">
        <v>3241</v>
      </c>
      <c r="D613" s="462" t="s">
        <v>5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22"/>
      <c r="AA613" s="222"/>
      <c r="AB613" s="222"/>
      <c r="AC613" s="222"/>
      <c r="AD613" s="222"/>
      <c r="AE613" s="222"/>
      <c r="AF613" s="222"/>
      <c r="AG613" s="222"/>
      <c r="AH613" s="222"/>
      <c r="AI613" s="222">
        <v>17</v>
      </c>
      <c r="AJ613" s="222">
        <v>2055</v>
      </c>
      <c r="AK613" s="220">
        <f>AJ613*25%</f>
        <v>513.75</v>
      </c>
      <c r="AL613" s="222">
        <v>71</v>
      </c>
      <c r="AM613" s="222">
        <v>5080</v>
      </c>
      <c r="AN613" s="220">
        <f>AM613*25%</f>
        <v>1270</v>
      </c>
      <c r="AO613" s="348">
        <v>0</v>
      </c>
      <c r="AP613" s="348">
        <v>0</v>
      </c>
      <c r="AQ613" s="220">
        <f>AP613*25%</f>
        <v>0</v>
      </c>
      <c r="AR613" s="226"/>
      <c r="AS613" s="226"/>
      <c r="AT613" s="220">
        <f>AS613*25%</f>
        <v>0</v>
      </c>
    </row>
    <row r="614" spans="2:46">
      <c r="B614" s="24" t="s">
        <v>2165</v>
      </c>
      <c r="C614" s="342" t="s">
        <v>2204</v>
      </c>
      <c r="D614" s="463" t="s">
        <v>36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22"/>
      <c r="AA614" s="222"/>
      <c r="AB614" s="222"/>
      <c r="AC614" s="222"/>
      <c r="AD614" s="222"/>
      <c r="AE614" s="222"/>
      <c r="AF614" s="222"/>
      <c r="AG614" s="222"/>
      <c r="AH614" s="222"/>
      <c r="AI614" s="222">
        <v>21</v>
      </c>
      <c r="AJ614" s="222">
        <v>1775</v>
      </c>
      <c r="AK614" s="220">
        <f t="shared" si="95"/>
        <v>443.75</v>
      </c>
      <c r="AL614" s="222">
        <v>39</v>
      </c>
      <c r="AM614" s="222">
        <v>3810</v>
      </c>
      <c r="AN614" s="220">
        <f t="shared" ref="AN614:AN677" si="99">AM614*25%</f>
        <v>952.5</v>
      </c>
      <c r="AO614" s="220">
        <v>31</v>
      </c>
      <c r="AP614" s="220">
        <v>2955</v>
      </c>
      <c r="AQ614" s="220">
        <f t="shared" ref="AQ614:AQ677" si="100">AP614*25%</f>
        <v>738.75</v>
      </c>
      <c r="AR614" s="226">
        <v>43</v>
      </c>
      <c r="AS614" s="226">
        <v>3475</v>
      </c>
      <c r="AT614" s="220">
        <f t="shared" ref="AT614:AT677" si="101">AS614*25%</f>
        <v>868.75</v>
      </c>
    </row>
    <row r="615" spans="2:46">
      <c r="B615" s="24" t="s">
        <v>2166</v>
      </c>
      <c r="C615" s="342" t="s">
        <v>3242</v>
      </c>
      <c r="D615" s="463" t="s">
        <v>307</v>
      </c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22"/>
      <c r="AA615" s="222"/>
      <c r="AB615" s="222"/>
      <c r="AC615" s="222"/>
      <c r="AD615" s="222"/>
      <c r="AE615" s="222"/>
      <c r="AF615" s="222"/>
      <c r="AG615" s="222"/>
      <c r="AH615" s="222"/>
      <c r="AI615" s="222">
        <v>45</v>
      </c>
      <c r="AJ615" s="222">
        <v>4095</v>
      </c>
      <c r="AK615" s="220">
        <f t="shared" si="95"/>
        <v>1023.75</v>
      </c>
      <c r="AL615" s="222">
        <v>66</v>
      </c>
      <c r="AM615" s="222">
        <v>6475</v>
      </c>
      <c r="AN615" s="220">
        <f t="shared" si="99"/>
        <v>1618.75</v>
      </c>
      <c r="AO615" s="220">
        <v>113</v>
      </c>
      <c r="AP615" s="220">
        <v>11560</v>
      </c>
      <c r="AQ615" s="220">
        <f t="shared" si="100"/>
        <v>2890</v>
      </c>
      <c r="AR615" s="226">
        <v>59</v>
      </c>
      <c r="AS615" s="226">
        <v>5210</v>
      </c>
      <c r="AT615" s="220">
        <f t="shared" si="101"/>
        <v>1302.5</v>
      </c>
    </row>
    <row r="616" spans="2:46">
      <c r="B616" s="24" t="s">
        <v>2167</v>
      </c>
      <c r="C616" s="342" t="s">
        <v>2205</v>
      </c>
      <c r="D616" s="462" t="s">
        <v>5</v>
      </c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22"/>
      <c r="AA616" s="222"/>
      <c r="AB616" s="222"/>
      <c r="AC616" s="222"/>
      <c r="AD616" s="222"/>
      <c r="AE616" s="222"/>
      <c r="AF616" s="222"/>
      <c r="AG616" s="222"/>
      <c r="AH616" s="222"/>
      <c r="AI616" s="222">
        <v>48</v>
      </c>
      <c r="AJ616" s="222">
        <v>3980</v>
      </c>
      <c r="AK616" s="220">
        <f t="shared" si="95"/>
        <v>995</v>
      </c>
      <c r="AL616" s="222">
        <v>67</v>
      </c>
      <c r="AM616" s="222">
        <v>5985</v>
      </c>
      <c r="AN616" s="220">
        <f t="shared" si="99"/>
        <v>1496.25</v>
      </c>
      <c r="AO616" s="220">
        <v>102</v>
      </c>
      <c r="AP616" s="220">
        <v>8270</v>
      </c>
      <c r="AQ616" s="220">
        <f t="shared" si="100"/>
        <v>2067.5</v>
      </c>
      <c r="AR616" s="226">
        <v>86</v>
      </c>
      <c r="AS616" s="226">
        <v>7520</v>
      </c>
      <c r="AT616" s="220">
        <f t="shared" si="101"/>
        <v>1880</v>
      </c>
    </row>
    <row r="617" spans="2:46">
      <c r="B617" s="24" t="s">
        <v>2168</v>
      </c>
      <c r="C617" s="342" t="s">
        <v>2206</v>
      </c>
      <c r="D617" s="463" t="s">
        <v>463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22"/>
      <c r="AA617" s="222"/>
      <c r="AB617" s="222"/>
      <c r="AC617" s="222"/>
      <c r="AD617" s="222"/>
      <c r="AE617" s="222"/>
      <c r="AF617" s="222"/>
      <c r="AG617" s="222"/>
      <c r="AH617" s="222"/>
      <c r="AI617" s="222">
        <v>4</v>
      </c>
      <c r="AJ617" s="222">
        <v>600</v>
      </c>
      <c r="AK617" s="220">
        <f t="shared" si="95"/>
        <v>150</v>
      </c>
      <c r="AL617" s="222">
        <v>25</v>
      </c>
      <c r="AM617" s="222">
        <v>2785</v>
      </c>
      <c r="AN617" s="220">
        <f t="shared" si="99"/>
        <v>696.25</v>
      </c>
      <c r="AO617" s="220">
        <v>28</v>
      </c>
      <c r="AP617" s="220">
        <v>2440</v>
      </c>
      <c r="AQ617" s="220">
        <f t="shared" si="100"/>
        <v>610</v>
      </c>
      <c r="AR617" s="226">
        <v>32</v>
      </c>
      <c r="AS617" s="226">
        <v>2690</v>
      </c>
      <c r="AT617" s="220">
        <f t="shared" si="101"/>
        <v>672.5</v>
      </c>
    </row>
    <row r="618" spans="2:46">
      <c r="B618" s="24" t="s">
        <v>2561</v>
      </c>
      <c r="C618" s="342" t="s">
        <v>2689</v>
      </c>
      <c r="D618" s="463" t="s">
        <v>383</v>
      </c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22"/>
      <c r="AA618" s="222"/>
      <c r="AB618" s="222"/>
      <c r="AC618" s="222"/>
      <c r="AD618" s="222"/>
      <c r="AE618" s="222"/>
      <c r="AF618" s="222"/>
      <c r="AG618" s="222"/>
      <c r="AH618" s="222"/>
      <c r="AI618" s="222"/>
      <c r="AJ618" s="222"/>
      <c r="AK618" s="222"/>
      <c r="AL618" s="222">
        <v>3</v>
      </c>
      <c r="AM618" s="222">
        <v>185</v>
      </c>
      <c r="AN618" s="220">
        <f t="shared" si="99"/>
        <v>46.25</v>
      </c>
      <c r="AO618" s="220">
        <v>6</v>
      </c>
      <c r="AP618" s="220">
        <v>500</v>
      </c>
      <c r="AQ618" s="220">
        <f t="shared" si="100"/>
        <v>125</v>
      </c>
      <c r="AR618" s="226">
        <v>31</v>
      </c>
      <c r="AS618" s="226">
        <v>2775</v>
      </c>
      <c r="AT618" s="220">
        <f t="shared" si="101"/>
        <v>693.75</v>
      </c>
    </row>
    <row r="619" spans="2:46">
      <c r="B619" s="24" t="s">
        <v>2562</v>
      </c>
      <c r="C619" s="342" t="s">
        <v>2690</v>
      </c>
      <c r="D619" s="462" t="s">
        <v>5</v>
      </c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22"/>
      <c r="AA619" s="222"/>
      <c r="AB619" s="222"/>
      <c r="AC619" s="222"/>
      <c r="AD619" s="222"/>
      <c r="AE619" s="222"/>
      <c r="AF619" s="222"/>
      <c r="AG619" s="222"/>
      <c r="AH619" s="222"/>
      <c r="AI619" s="222"/>
      <c r="AJ619" s="222"/>
      <c r="AK619" s="222"/>
      <c r="AL619" s="226">
        <v>0</v>
      </c>
      <c r="AM619" s="226">
        <v>0</v>
      </c>
      <c r="AN619" s="220">
        <f t="shared" si="99"/>
        <v>0</v>
      </c>
      <c r="AO619" s="348">
        <v>29</v>
      </c>
      <c r="AP619" s="348">
        <v>3705</v>
      </c>
      <c r="AQ619" s="220">
        <f t="shared" si="100"/>
        <v>926.25</v>
      </c>
      <c r="AR619" s="226">
        <v>40</v>
      </c>
      <c r="AS619" s="226">
        <v>3105</v>
      </c>
      <c r="AT619" s="220">
        <f t="shared" si="101"/>
        <v>776.25</v>
      </c>
    </row>
    <row r="620" spans="2:46">
      <c r="B620" s="24" t="s">
        <v>2563</v>
      </c>
      <c r="C620" s="342" t="s">
        <v>2691</v>
      </c>
      <c r="D620" s="463" t="s">
        <v>545</v>
      </c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22"/>
      <c r="AA620" s="222"/>
      <c r="AB620" s="222"/>
      <c r="AC620" s="222"/>
      <c r="AD620" s="222"/>
      <c r="AE620" s="222"/>
      <c r="AF620" s="222"/>
      <c r="AG620" s="222"/>
      <c r="AH620" s="222"/>
      <c r="AI620" s="222"/>
      <c r="AJ620" s="222"/>
      <c r="AK620" s="222"/>
      <c r="AL620" s="222">
        <v>19</v>
      </c>
      <c r="AM620" s="222">
        <v>2370</v>
      </c>
      <c r="AN620" s="220">
        <f t="shared" si="99"/>
        <v>592.5</v>
      </c>
      <c r="AO620" s="220">
        <v>26</v>
      </c>
      <c r="AP620" s="220">
        <v>2355</v>
      </c>
      <c r="AQ620" s="220">
        <f t="shared" si="100"/>
        <v>588.75</v>
      </c>
      <c r="AR620" s="226">
        <v>27</v>
      </c>
      <c r="AS620" s="226">
        <v>3305</v>
      </c>
      <c r="AT620" s="220">
        <f t="shared" si="101"/>
        <v>826.25</v>
      </c>
    </row>
    <row r="621" spans="2:46">
      <c r="B621" s="24" t="s">
        <v>2564</v>
      </c>
      <c r="C621" s="342" t="s">
        <v>2692</v>
      </c>
      <c r="D621" s="463" t="s">
        <v>545</v>
      </c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22"/>
      <c r="AA621" s="222"/>
      <c r="AB621" s="222"/>
      <c r="AC621" s="222"/>
      <c r="AD621" s="222"/>
      <c r="AE621" s="222"/>
      <c r="AF621" s="222"/>
      <c r="AG621" s="222"/>
      <c r="AH621" s="222"/>
      <c r="AI621" s="222"/>
      <c r="AJ621" s="222"/>
      <c r="AK621" s="222"/>
      <c r="AL621" s="222">
        <v>11</v>
      </c>
      <c r="AM621" s="222">
        <v>890</v>
      </c>
      <c r="AN621" s="220">
        <f t="shared" si="99"/>
        <v>222.5</v>
      </c>
      <c r="AO621" s="220">
        <v>15</v>
      </c>
      <c r="AP621" s="220">
        <v>1690</v>
      </c>
      <c r="AQ621" s="220">
        <f t="shared" si="100"/>
        <v>422.5</v>
      </c>
      <c r="AR621" s="226">
        <v>65</v>
      </c>
      <c r="AS621" s="226">
        <v>5195</v>
      </c>
      <c r="AT621" s="220">
        <f t="shared" si="101"/>
        <v>1298.75</v>
      </c>
    </row>
    <row r="622" spans="2:46">
      <c r="B622" s="24" t="s">
        <v>2565</v>
      </c>
      <c r="C622" s="342" t="s">
        <v>2693</v>
      </c>
      <c r="D622" s="462" t="s">
        <v>216</v>
      </c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22"/>
      <c r="AA622" s="222"/>
      <c r="AB622" s="222"/>
      <c r="AC622" s="222"/>
      <c r="AD622" s="222"/>
      <c r="AE622" s="222"/>
      <c r="AF622" s="222"/>
      <c r="AG622" s="222"/>
      <c r="AH622" s="222"/>
      <c r="AI622" s="222"/>
      <c r="AJ622" s="222"/>
      <c r="AK622" s="222"/>
      <c r="AL622" s="226">
        <v>0</v>
      </c>
      <c r="AM622" s="226">
        <v>0</v>
      </c>
      <c r="AN622" s="220">
        <f t="shared" si="99"/>
        <v>0</v>
      </c>
      <c r="AO622" s="348">
        <v>1</v>
      </c>
      <c r="AP622" s="348">
        <v>45</v>
      </c>
      <c r="AQ622" s="220">
        <f t="shared" si="100"/>
        <v>11.25</v>
      </c>
      <c r="AR622" s="226">
        <v>7</v>
      </c>
      <c r="AS622" s="226">
        <v>710</v>
      </c>
      <c r="AT622" s="220">
        <f t="shared" si="101"/>
        <v>177.5</v>
      </c>
    </row>
    <row r="623" spans="2:46">
      <c r="B623" s="24" t="s">
        <v>2566</v>
      </c>
      <c r="C623" s="342" t="s">
        <v>2694</v>
      </c>
      <c r="D623" s="462" t="s">
        <v>5</v>
      </c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22"/>
      <c r="AA623" s="222"/>
      <c r="AB623" s="222"/>
      <c r="AC623" s="222"/>
      <c r="AD623" s="222"/>
      <c r="AE623" s="222"/>
      <c r="AF623" s="222"/>
      <c r="AG623" s="222"/>
      <c r="AH623" s="222"/>
      <c r="AI623" s="222"/>
      <c r="AJ623" s="222"/>
      <c r="AK623" s="222"/>
      <c r="AL623" s="222">
        <v>32</v>
      </c>
      <c r="AM623" s="222">
        <v>3895</v>
      </c>
      <c r="AN623" s="220">
        <f t="shared" si="99"/>
        <v>973.75</v>
      </c>
      <c r="AO623" s="220">
        <v>62</v>
      </c>
      <c r="AP623" s="220">
        <v>6155</v>
      </c>
      <c r="AQ623" s="220">
        <f t="shared" si="100"/>
        <v>1538.75</v>
      </c>
      <c r="AR623" s="226">
        <v>135</v>
      </c>
      <c r="AS623" s="226">
        <v>12365</v>
      </c>
      <c r="AT623" s="220">
        <f t="shared" si="101"/>
        <v>3091.25</v>
      </c>
    </row>
    <row r="624" spans="2:46">
      <c r="B624" s="24" t="s">
        <v>2567</v>
      </c>
      <c r="C624" s="342" t="s">
        <v>2695</v>
      </c>
      <c r="D624" s="462" t="s">
        <v>5</v>
      </c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22"/>
      <c r="AA624" s="222"/>
      <c r="AB624" s="222"/>
      <c r="AC624" s="222"/>
      <c r="AD624" s="222"/>
      <c r="AE624" s="222"/>
      <c r="AF624" s="222"/>
      <c r="AG624" s="222"/>
      <c r="AH624" s="222"/>
      <c r="AI624" s="222"/>
      <c r="AJ624" s="222"/>
      <c r="AK624" s="222"/>
      <c r="AL624" s="222">
        <v>14</v>
      </c>
      <c r="AM624" s="222">
        <v>1750</v>
      </c>
      <c r="AN624" s="220">
        <f t="shared" si="99"/>
        <v>437.5</v>
      </c>
      <c r="AO624" s="220">
        <v>114</v>
      </c>
      <c r="AP624" s="220">
        <v>10040</v>
      </c>
      <c r="AQ624" s="220">
        <f t="shared" si="100"/>
        <v>2510</v>
      </c>
      <c r="AR624" s="226">
        <v>165</v>
      </c>
      <c r="AS624" s="226">
        <v>14325</v>
      </c>
      <c r="AT624" s="220">
        <f t="shared" si="101"/>
        <v>3581.25</v>
      </c>
    </row>
    <row r="625" spans="2:46">
      <c r="B625" s="24" t="s">
        <v>2568</v>
      </c>
      <c r="C625" s="342" t="s">
        <v>2696</v>
      </c>
      <c r="D625" s="462" t="s">
        <v>5</v>
      </c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22"/>
      <c r="AA625" s="222"/>
      <c r="AB625" s="222"/>
      <c r="AC625" s="222"/>
      <c r="AD625" s="222"/>
      <c r="AE625" s="222"/>
      <c r="AF625" s="222"/>
      <c r="AG625" s="222"/>
      <c r="AH625" s="222"/>
      <c r="AI625" s="222"/>
      <c r="AJ625" s="222"/>
      <c r="AK625" s="222"/>
      <c r="AL625" s="222">
        <v>14</v>
      </c>
      <c r="AM625" s="222">
        <v>995</v>
      </c>
      <c r="AN625" s="220">
        <f t="shared" si="99"/>
        <v>248.75</v>
      </c>
      <c r="AO625" s="220">
        <v>40</v>
      </c>
      <c r="AP625" s="220">
        <v>4570</v>
      </c>
      <c r="AQ625" s="220">
        <f t="shared" si="100"/>
        <v>1142.5</v>
      </c>
      <c r="AR625" s="226">
        <v>45</v>
      </c>
      <c r="AS625" s="226">
        <v>4270</v>
      </c>
      <c r="AT625" s="220">
        <f t="shared" si="101"/>
        <v>1067.5</v>
      </c>
    </row>
    <row r="626" spans="2:46">
      <c r="B626" s="24" t="s">
        <v>2569</v>
      </c>
      <c r="C626" s="342" t="s">
        <v>3180</v>
      </c>
      <c r="D626" s="462" t="s">
        <v>5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22"/>
      <c r="AA626" s="222"/>
      <c r="AB626" s="222"/>
      <c r="AC626" s="222"/>
      <c r="AD626" s="222"/>
      <c r="AE626" s="222"/>
      <c r="AF626" s="222"/>
      <c r="AG626" s="222"/>
      <c r="AH626" s="222"/>
      <c r="AI626" s="222"/>
      <c r="AJ626" s="222"/>
      <c r="AK626" s="222"/>
      <c r="AL626" s="222">
        <v>3</v>
      </c>
      <c r="AM626" s="222">
        <v>340</v>
      </c>
      <c r="AN626" s="220">
        <f t="shared" si="99"/>
        <v>85</v>
      </c>
      <c r="AO626" s="348">
        <v>0</v>
      </c>
      <c r="AP626" s="348">
        <v>0</v>
      </c>
      <c r="AQ626" s="348">
        <f t="shared" si="100"/>
        <v>0</v>
      </c>
      <c r="AR626" s="226">
        <v>0</v>
      </c>
      <c r="AS626" s="226">
        <v>0</v>
      </c>
      <c r="AT626" s="348">
        <f t="shared" si="101"/>
        <v>0</v>
      </c>
    </row>
    <row r="627" spans="2:46">
      <c r="B627" s="24" t="s">
        <v>2570</v>
      </c>
      <c r="C627" s="342" t="s">
        <v>2697</v>
      </c>
      <c r="D627" s="462" t="s">
        <v>5</v>
      </c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22"/>
      <c r="AA627" s="222"/>
      <c r="AB627" s="222"/>
      <c r="AC627" s="222"/>
      <c r="AD627" s="222"/>
      <c r="AE627" s="222"/>
      <c r="AF627" s="222"/>
      <c r="AG627" s="222"/>
      <c r="AH627" s="222"/>
      <c r="AI627" s="222"/>
      <c r="AJ627" s="222"/>
      <c r="AK627" s="222"/>
      <c r="AL627" s="222">
        <v>3</v>
      </c>
      <c r="AM627" s="222">
        <v>205</v>
      </c>
      <c r="AN627" s="220">
        <f t="shared" si="99"/>
        <v>51.25</v>
      </c>
      <c r="AO627" s="220">
        <v>2</v>
      </c>
      <c r="AP627" s="220">
        <v>200</v>
      </c>
      <c r="AQ627" s="220">
        <f t="shared" si="100"/>
        <v>50</v>
      </c>
      <c r="AR627" s="226">
        <v>9</v>
      </c>
      <c r="AS627" s="226">
        <v>775</v>
      </c>
      <c r="AT627" s="220">
        <f t="shared" si="101"/>
        <v>193.75</v>
      </c>
    </row>
    <row r="628" spans="2:46">
      <c r="B628" s="24" t="s">
        <v>2571</v>
      </c>
      <c r="C628" s="342" t="s">
        <v>2698</v>
      </c>
      <c r="D628" s="462" t="s">
        <v>5</v>
      </c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22"/>
      <c r="AA628" s="222"/>
      <c r="AB628" s="222"/>
      <c r="AC628" s="222"/>
      <c r="AD628" s="222"/>
      <c r="AE628" s="222"/>
      <c r="AF628" s="222"/>
      <c r="AG628" s="222"/>
      <c r="AH628" s="222"/>
      <c r="AI628" s="222"/>
      <c r="AJ628" s="222"/>
      <c r="AK628" s="222"/>
      <c r="AL628" s="222">
        <v>96</v>
      </c>
      <c r="AM628" s="222">
        <v>9880</v>
      </c>
      <c r="AN628" s="220">
        <f t="shared" si="99"/>
        <v>2470</v>
      </c>
      <c r="AO628" s="220">
        <v>144</v>
      </c>
      <c r="AP628" s="220">
        <v>14640</v>
      </c>
      <c r="AQ628" s="220">
        <f t="shared" si="100"/>
        <v>3660</v>
      </c>
      <c r="AR628" s="226">
        <v>246</v>
      </c>
      <c r="AS628" s="226">
        <v>24180</v>
      </c>
      <c r="AT628" s="220">
        <f t="shared" si="101"/>
        <v>6045</v>
      </c>
    </row>
    <row r="629" spans="2:46">
      <c r="B629" s="24" t="s">
        <v>2572</v>
      </c>
      <c r="C629" s="342" t="s">
        <v>2699</v>
      </c>
      <c r="D629" s="462" t="s">
        <v>5</v>
      </c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22"/>
      <c r="AA629" s="222"/>
      <c r="AB629" s="222"/>
      <c r="AC629" s="222"/>
      <c r="AD629" s="222"/>
      <c r="AE629" s="222"/>
      <c r="AF629" s="222"/>
      <c r="AG629" s="222"/>
      <c r="AH629" s="222"/>
      <c r="AI629" s="222"/>
      <c r="AJ629" s="222"/>
      <c r="AK629" s="222"/>
      <c r="AL629" s="222">
        <v>2</v>
      </c>
      <c r="AM629" s="222">
        <v>230</v>
      </c>
      <c r="AN629" s="220">
        <f t="shared" si="99"/>
        <v>57.5</v>
      </c>
      <c r="AO629" s="220">
        <v>2</v>
      </c>
      <c r="AP629" s="220">
        <v>330</v>
      </c>
      <c r="AQ629" s="220">
        <f t="shared" si="100"/>
        <v>82.5</v>
      </c>
      <c r="AR629" s="226">
        <v>13</v>
      </c>
      <c r="AS629" s="226">
        <v>1440</v>
      </c>
      <c r="AT629" s="220">
        <f t="shared" si="101"/>
        <v>360</v>
      </c>
    </row>
    <row r="630" spans="2:46">
      <c r="B630" s="24" t="s">
        <v>2573</v>
      </c>
      <c r="C630" s="342" t="s">
        <v>2700</v>
      </c>
      <c r="D630" s="462" t="s">
        <v>5</v>
      </c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22"/>
      <c r="AA630" s="222"/>
      <c r="AB630" s="222"/>
      <c r="AC630" s="222"/>
      <c r="AD630" s="222"/>
      <c r="AE630" s="222"/>
      <c r="AF630" s="222"/>
      <c r="AG630" s="222"/>
      <c r="AH630" s="222"/>
      <c r="AI630" s="222"/>
      <c r="AJ630" s="222"/>
      <c r="AK630" s="222"/>
      <c r="AL630" s="222">
        <v>2</v>
      </c>
      <c r="AM630" s="222">
        <v>120</v>
      </c>
      <c r="AN630" s="220">
        <f t="shared" si="99"/>
        <v>30</v>
      </c>
      <c r="AO630" s="220">
        <v>7</v>
      </c>
      <c r="AP630" s="220">
        <v>710</v>
      </c>
      <c r="AQ630" s="220">
        <f t="shared" si="100"/>
        <v>177.5</v>
      </c>
      <c r="AR630" s="226">
        <v>44</v>
      </c>
      <c r="AS630" s="226">
        <v>5080</v>
      </c>
      <c r="AT630" s="220">
        <f t="shared" si="101"/>
        <v>1270</v>
      </c>
    </row>
    <row r="631" spans="2:46">
      <c r="B631" s="24" t="s">
        <v>2574</v>
      </c>
      <c r="C631" s="342" t="s">
        <v>2701</v>
      </c>
      <c r="D631" s="463" t="s">
        <v>66</v>
      </c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22"/>
      <c r="AA631" s="222"/>
      <c r="AB631" s="222"/>
      <c r="AC631" s="222"/>
      <c r="AD631" s="222"/>
      <c r="AE631" s="222"/>
      <c r="AF631" s="222"/>
      <c r="AG631" s="222"/>
      <c r="AH631" s="222"/>
      <c r="AI631" s="222"/>
      <c r="AJ631" s="222"/>
      <c r="AK631" s="222"/>
      <c r="AL631" s="226">
        <v>0</v>
      </c>
      <c r="AM631" s="226">
        <v>0</v>
      </c>
      <c r="AN631" s="226">
        <f t="shared" si="99"/>
        <v>0</v>
      </c>
      <c r="AO631" s="348">
        <v>0</v>
      </c>
      <c r="AP631" s="348">
        <v>0</v>
      </c>
      <c r="AQ631" s="348">
        <f t="shared" si="100"/>
        <v>0</v>
      </c>
      <c r="AR631" s="226">
        <v>0</v>
      </c>
      <c r="AS631" s="226">
        <v>0</v>
      </c>
      <c r="AT631" s="348">
        <f t="shared" si="101"/>
        <v>0</v>
      </c>
    </row>
    <row r="632" spans="2:46">
      <c r="B632" s="24" t="s">
        <v>2575</v>
      </c>
      <c r="C632" s="342" t="s">
        <v>2702</v>
      </c>
      <c r="D632" s="463" t="s">
        <v>66</v>
      </c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22"/>
      <c r="AA632" s="222"/>
      <c r="AB632" s="222"/>
      <c r="AC632" s="222"/>
      <c r="AD632" s="222"/>
      <c r="AE632" s="222"/>
      <c r="AF632" s="222"/>
      <c r="AG632" s="222"/>
      <c r="AH632" s="222"/>
      <c r="AI632" s="222"/>
      <c r="AJ632" s="222"/>
      <c r="AK632" s="222"/>
      <c r="AL632" s="226">
        <v>0</v>
      </c>
      <c r="AM632" s="226">
        <v>0</v>
      </c>
      <c r="AN632" s="226">
        <f t="shared" si="99"/>
        <v>0</v>
      </c>
      <c r="AO632" s="348">
        <v>0</v>
      </c>
      <c r="AP632" s="348">
        <v>0</v>
      </c>
      <c r="AQ632" s="348">
        <f t="shared" si="100"/>
        <v>0</v>
      </c>
      <c r="AR632" s="226">
        <v>0</v>
      </c>
      <c r="AS632" s="226">
        <v>0</v>
      </c>
      <c r="AT632" s="348">
        <f t="shared" si="101"/>
        <v>0</v>
      </c>
    </row>
    <row r="633" spans="2:46">
      <c r="B633" s="24" t="s">
        <v>2576</v>
      </c>
      <c r="C633" s="342" t="s">
        <v>2703</v>
      </c>
      <c r="D633" s="462" t="s">
        <v>5</v>
      </c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22"/>
      <c r="AA633" s="222"/>
      <c r="AB633" s="222"/>
      <c r="AC633" s="222"/>
      <c r="AD633" s="222"/>
      <c r="AE633" s="222"/>
      <c r="AF633" s="222"/>
      <c r="AG633" s="222"/>
      <c r="AH633" s="222"/>
      <c r="AI633" s="222"/>
      <c r="AJ633" s="222"/>
      <c r="AK633" s="222"/>
      <c r="AL633" s="222">
        <v>19</v>
      </c>
      <c r="AM633" s="222">
        <v>1335</v>
      </c>
      <c r="AN633" s="220">
        <f t="shared" si="99"/>
        <v>333.75</v>
      </c>
      <c r="AO633" s="220">
        <v>46</v>
      </c>
      <c r="AP633" s="220">
        <v>3370</v>
      </c>
      <c r="AQ633" s="220">
        <f t="shared" si="100"/>
        <v>842.5</v>
      </c>
      <c r="AR633" s="226">
        <v>80</v>
      </c>
      <c r="AS633" s="226">
        <v>7945</v>
      </c>
      <c r="AT633" s="220">
        <f t="shared" si="101"/>
        <v>1986.25</v>
      </c>
    </row>
    <row r="634" spans="2:46">
      <c r="B634" s="24" t="s">
        <v>2577</v>
      </c>
      <c r="C634" s="342" t="s">
        <v>2704</v>
      </c>
      <c r="D634" s="462" t="s">
        <v>5</v>
      </c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22"/>
      <c r="AA634" s="222"/>
      <c r="AB634" s="222"/>
      <c r="AC634" s="222"/>
      <c r="AD634" s="222"/>
      <c r="AE634" s="222"/>
      <c r="AF634" s="222"/>
      <c r="AG634" s="222"/>
      <c r="AH634" s="222"/>
      <c r="AI634" s="222"/>
      <c r="AJ634" s="222"/>
      <c r="AK634" s="222"/>
      <c r="AL634" s="222">
        <v>0</v>
      </c>
      <c r="AM634" s="222"/>
      <c r="AN634" s="220">
        <f t="shared" si="99"/>
        <v>0</v>
      </c>
      <c r="AO634" s="220">
        <v>7</v>
      </c>
      <c r="AP634" s="220">
        <v>1035</v>
      </c>
      <c r="AQ634" s="220">
        <f t="shared" si="100"/>
        <v>258.75</v>
      </c>
      <c r="AR634" s="226">
        <v>14</v>
      </c>
      <c r="AS634" s="226">
        <v>1500</v>
      </c>
      <c r="AT634" s="220">
        <f t="shared" si="101"/>
        <v>375</v>
      </c>
    </row>
    <row r="635" spans="2:46">
      <c r="B635" s="24" t="s">
        <v>2578</v>
      </c>
      <c r="C635" s="342" t="s">
        <v>2705</v>
      </c>
      <c r="D635" s="463" t="s">
        <v>16</v>
      </c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22"/>
      <c r="AA635" s="222"/>
      <c r="AB635" s="222"/>
      <c r="AC635" s="222"/>
      <c r="AD635" s="222"/>
      <c r="AE635" s="222"/>
      <c r="AF635" s="222"/>
      <c r="AG635" s="222"/>
      <c r="AH635" s="222"/>
      <c r="AI635" s="222"/>
      <c r="AJ635" s="222"/>
      <c r="AK635" s="222"/>
      <c r="AL635" s="222">
        <v>0</v>
      </c>
      <c r="AM635" s="222"/>
      <c r="AN635" s="220">
        <f t="shared" si="99"/>
        <v>0</v>
      </c>
      <c r="AO635" s="348">
        <v>0</v>
      </c>
      <c r="AP635" s="348">
        <v>0</v>
      </c>
      <c r="AQ635" s="220">
        <f t="shared" si="100"/>
        <v>0</v>
      </c>
      <c r="AR635" s="226">
        <v>0</v>
      </c>
      <c r="AS635" s="226">
        <v>0</v>
      </c>
      <c r="AT635" s="220">
        <f t="shared" si="101"/>
        <v>0</v>
      </c>
    </row>
    <row r="636" spans="2:46">
      <c r="B636" s="24" t="s">
        <v>2579</v>
      </c>
      <c r="C636" s="342" t="s">
        <v>2706</v>
      </c>
      <c r="D636" s="462" t="s">
        <v>5</v>
      </c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22"/>
      <c r="AA636" s="222"/>
      <c r="AB636" s="222"/>
      <c r="AC636" s="222"/>
      <c r="AD636" s="222"/>
      <c r="AE636" s="222"/>
      <c r="AF636" s="222"/>
      <c r="AG636" s="222"/>
      <c r="AH636" s="222"/>
      <c r="AI636" s="222"/>
      <c r="AJ636" s="222"/>
      <c r="AK636" s="222"/>
      <c r="AL636" s="222">
        <v>20</v>
      </c>
      <c r="AM636" s="222">
        <v>4505</v>
      </c>
      <c r="AN636" s="220">
        <f t="shared" si="99"/>
        <v>1126.25</v>
      </c>
      <c r="AO636" s="220">
        <v>48</v>
      </c>
      <c r="AP636" s="220">
        <v>6710</v>
      </c>
      <c r="AQ636" s="220">
        <f t="shared" si="100"/>
        <v>1677.5</v>
      </c>
      <c r="AR636" s="226">
        <v>75</v>
      </c>
      <c r="AS636" s="226">
        <v>7975</v>
      </c>
      <c r="AT636" s="220">
        <f t="shared" si="101"/>
        <v>1993.75</v>
      </c>
    </row>
    <row r="637" spans="2:46">
      <c r="B637" s="24" t="s">
        <v>2580</v>
      </c>
      <c r="C637" s="342" t="s">
        <v>2707</v>
      </c>
      <c r="D637" s="462" t="s">
        <v>5</v>
      </c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22"/>
      <c r="AA637" s="222"/>
      <c r="AB637" s="222"/>
      <c r="AC637" s="222"/>
      <c r="AD637" s="222"/>
      <c r="AE637" s="222"/>
      <c r="AF637" s="222"/>
      <c r="AG637" s="222"/>
      <c r="AH637" s="222"/>
      <c r="AI637" s="222"/>
      <c r="AJ637" s="222"/>
      <c r="AK637" s="222"/>
      <c r="AL637" s="222">
        <v>5</v>
      </c>
      <c r="AM637" s="222">
        <v>295</v>
      </c>
      <c r="AN637" s="220">
        <f t="shared" si="99"/>
        <v>73.75</v>
      </c>
      <c r="AO637" s="220">
        <v>23</v>
      </c>
      <c r="AP637" s="220">
        <v>2245</v>
      </c>
      <c r="AQ637" s="220">
        <f t="shared" si="100"/>
        <v>561.25</v>
      </c>
      <c r="AR637" s="226">
        <v>30</v>
      </c>
      <c r="AS637" s="226">
        <v>3225</v>
      </c>
      <c r="AT637" s="220">
        <f t="shared" si="101"/>
        <v>806.25</v>
      </c>
    </row>
    <row r="638" spans="2:46">
      <c r="B638" s="24" t="s">
        <v>2581</v>
      </c>
      <c r="C638" s="342" t="s">
        <v>2708</v>
      </c>
      <c r="D638" s="462" t="s">
        <v>5</v>
      </c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22"/>
      <c r="AA638" s="222"/>
      <c r="AB638" s="222"/>
      <c r="AC638" s="222"/>
      <c r="AD638" s="222"/>
      <c r="AE638" s="222"/>
      <c r="AF638" s="222"/>
      <c r="AG638" s="222"/>
      <c r="AH638" s="222"/>
      <c r="AI638" s="222"/>
      <c r="AJ638" s="222"/>
      <c r="AK638" s="222"/>
      <c r="AL638" s="222">
        <v>2</v>
      </c>
      <c r="AM638" s="222">
        <v>200</v>
      </c>
      <c r="AN638" s="220">
        <f t="shared" si="99"/>
        <v>50</v>
      </c>
      <c r="AO638" s="220">
        <v>8</v>
      </c>
      <c r="AP638" s="220">
        <v>1350</v>
      </c>
      <c r="AQ638" s="220">
        <f t="shared" si="100"/>
        <v>337.5</v>
      </c>
      <c r="AR638" s="226">
        <v>0</v>
      </c>
      <c r="AS638" s="226">
        <v>0</v>
      </c>
      <c r="AT638" s="220">
        <f t="shared" si="101"/>
        <v>0</v>
      </c>
    </row>
    <row r="639" spans="2:46">
      <c r="B639" s="24" t="s">
        <v>2582</v>
      </c>
      <c r="C639" s="342" t="s">
        <v>2709</v>
      </c>
      <c r="D639" s="463" t="s">
        <v>130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6">
        <v>0</v>
      </c>
      <c r="AM639" s="226">
        <v>0</v>
      </c>
      <c r="AN639" s="226">
        <f t="shared" si="99"/>
        <v>0</v>
      </c>
      <c r="AO639" s="348">
        <v>2</v>
      </c>
      <c r="AP639" s="348">
        <v>230</v>
      </c>
      <c r="AQ639" s="348">
        <f t="shared" si="100"/>
        <v>57.5</v>
      </c>
      <c r="AR639" s="226">
        <v>7</v>
      </c>
      <c r="AS639" s="226">
        <v>595</v>
      </c>
      <c r="AT639" s="348">
        <f t="shared" si="101"/>
        <v>148.75</v>
      </c>
    </row>
    <row r="640" spans="2:46">
      <c r="B640" s="24" t="s">
        <v>2583</v>
      </c>
      <c r="C640" s="342" t="s">
        <v>2710</v>
      </c>
      <c r="D640" s="462" t="s">
        <v>5</v>
      </c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>
        <v>71</v>
      </c>
      <c r="AM640" s="222">
        <v>8540</v>
      </c>
      <c r="AN640" s="220">
        <f t="shared" si="99"/>
        <v>2135</v>
      </c>
      <c r="AO640" s="220">
        <v>84</v>
      </c>
      <c r="AP640" s="220">
        <v>7965</v>
      </c>
      <c r="AQ640" s="220">
        <f t="shared" si="100"/>
        <v>1991.25</v>
      </c>
      <c r="AR640" s="226">
        <v>98</v>
      </c>
      <c r="AS640" s="226">
        <v>9850</v>
      </c>
      <c r="AT640" s="220">
        <f t="shared" si="101"/>
        <v>2462.5</v>
      </c>
    </row>
    <row r="641" spans="2:46">
      <c r="B641" s="24" t="s">
        <v>2584</v>
      </c>
      <c r="C641" s="342" t="s">
        <v>2711</v>
      </c>
      <c r="D641" s="463" t="s">
        <v>3</v>
      </c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22"/>
      <c r="AA641" s="222"/>
      <c r="AB641" s="222"/>
      <c r="AC641" s="222"/>
      <c r="AD641" s="222"/>
      <c r="AE641" s="222"/>
      <c r="AF641" s="222"/>
      <c r="AG641" s="222"/>
      <c r="AH641" s="222"/>
      <c r="AI641" s="222"/>
      <c r="AJ641" s="222"/>
      <c r="AK641" s="222"/>
      <c r="AL641" s="222">
        <v>107</v>
      </c>
      <c r="AM641" s="222">
        <v>11445</v>
      </c>
      <c r="AN641" s="220">
        <f t="shared" si="99"/>
        <v>2861.25</v>
      </c>
      <c r="AO641" s="220">
        <v>355</v>
      </c>
      <c r="AP641" s="220">
        <v>35695</v>
      </c>
      <c r="AQ641" s="220">
        <f t="shared" si="100"/>
        <v>8923.75</v>
      </c>
      <c r="AR641" s="226">
        <v>435</v>
      </c>
      <c r="AS641" s="226">
        <v>46330</v>
      </c>
      <c r="AT641" s="220">
        <f t="shared" si="101"/>
        <v>11582.5</v>
      </c>
    </row>
    <row r="642" spans="2:46">
      <c r="B642" s="24" t="s">
        <v>2585</v>
      </c>
      <c r="C642" s="342" t="s">
        <v>2712</v>
      </c>
      <c r="D642" s="463" t="s">
        <v>34</v>
      </c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22"/>
      <c r="AA642" s="222"/>
      <c r="AB642" s="222"/>
      <c r="AC642" s="222"/>
      <c r="AD642" s="222"/>
      <c r="AE642" s="222"/>
      <c r="AF642" s="222"/>
      <c r="AG642" s="222"/>
      <c r="AH642" s="222"/>
      <c r="AI642" s="222"/>
      <c r="AJ642" s="222"/>
      <c r="AK642" s="222"/>
      <c r="AL642" s="226">
        <v>0</v>
      </c>
      <c r="AM642" s="226">
        <v>0</v>
      </c>
      <c r="AN642" s="226">
        <f t="shared" si="99"/>
        <v>0</v>
      </c>
      <c r="AO642" s="348">
        <v>1</v>
      </c>
      <c r="AP642" s="348">
        <v>60</v>
      </c>
      <c r="AQ642" s="348">
        <f t="shared" si="100"/>
        <v>15</v>
      </c>
      <c r="AR642" s="226">
        <v>8</v>
      </c>
      <c r="AS642" s="226">
        <v>1180</v>
      </c>
      <c r="AT642" s="348">
        <f t="shared" si="101"/>
        <v>295</v>
      </c>
    </row>
    <row r="643" spans="2:46">
      <c r="B643" s="24" t="s">
        <v>2586</v>
      </c>
      <c r="C643" s="342" t="s">
        <v>2713</v>
      </c>
      <c r="D643" s="462" t="s">
        <v>5</v>
      </c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22"/>
      <c r="AA643" s="222"/>
      <c r="AB643" s="222"/>
      <c r="AC643" s="222"/>
      <c r="AD643" s="222"/>
      <c r="AE643" s="222"/>
      <c r="AF643" s="222"/>
      <c r="AG643" s="222"/>
      <c r="AH643" s="222"/>
      <c r="AI643" s="222"/>
      <c r="AJ643" s="222"/>
      <c r="AK643" s="222"/>
      <c r="AL643" s="222">
        <v>14</v>
      </c>
      <c r="AM643" s="222">
        <v>1385</v>
      </c>
      <c r="AN643" s="220">
        <f t="shared" si="99"/>
        <v>346.25</v>
      </c>
      <c r="AO643" s="220">
        <v>11</v>
      </c>
      <c r="AP643" s="220">
        <v>1150</v>
      </c>
      <c r="AQ643" s="220">
        <f t="shared" si="100"/>
        <v>287.5</v>
      </c>
      <c r="AR643" s="226">
        <v>25</v>
      </c>
      <c r="AS643" s="226">
        <v>2815</v>
      </c>
      <c r="AT643" s="220">
        <f t="shared" si="101"/>
        <v>703.75</v>
      </c>
    </row>
    <row r="644" spans="2:46">
      <c r="B644" s="24" t="s">
        <v>2587</v>
      </c>
      <c r="C644" s="342" t="s">
        <v>2714</v>
      </c>
      <c r="D644" s="463" t="s">
        <v>34</v>
      </c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22"/>
      <c r="AA644" s="222"/>
      <c r="AB644" s="222"/>
      <c r="AC644" s="222"/>
      <c r="AD644" s="222"/>
      <c r="AE644" s="222"/>
      <c r="AF644" s="222"/>
      <c r="AG644" s="222"/>
      <c r="AH644" s="222"/>
      <c r="AI644" s="222"/>
      <c r="AJ644" s="222"/>
      <c r="AK644" s="222"/>
      <c r="AL644" s="222">
        <v>2</v>
      </c>
      <c r="AM644" s="222">
        <v>380</v>
      </c>
      <c r="AN644" s="220">
        <f t="shared" si="99"/>
        <v>95</v>
      </c>
      <c r="AO644" s="220">
        <v>12</v>
      </c>
      <c r="AP644" s="220">
        <v>1010</v>
      </c>
      <c r="AQ644" s="220">
        <f t="shared" si="100"/>
        <v>252.5</v>
      </c>
      <c r="AR644" s="226">
        <v>33</v>
      </c>
      <c r="AS644" s="226">
        <v>4175</v>
      </c>
      <c r="AT644" s="220">
        <f t="shared" si="101"/>
        <v>1043.75</v>
      </c>
    </row>
    <row r="645" spans="2:46">
      <c r="B645" s="24" t="s">
        <v>2588</v>
      </c>
      <c r="C645" s="342" t="s">
        <v>2715</v>
      </c>
      <c r="D645" s="463" t="s">
        <v>372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22"/>
      <c r="AA645" s="222"/>
      <c r="AB645" s="222"/>
      <c r="AC645" s="222"/>
      <c r="AD645" s="222"/>
      <c r="AE645" s="222"/>
      <c r="AF645" s="222"/>
      <c r="AG645" s="222"/>
      <c r="AH645" s="222"/>
      <c r="AI645" s="222"/>
      <c r="AJ645" s="222"/>
      <c r="AK645" s="222"/>
      <c r="AL645" s="222">
        <v>11</v>
      </c>
      <c r="AM645" s="222">
        <v>635</v>
      </c>
      <c r="AN645" s="220">
        <f t="shared" si="99"/>
        <v>158.75</v>
      </c>
      <c r="AO645" s="348">
        <v>0</v>
      </c>
      <c r="AP645" s="348">
        <v>0</v>
      </c>
      <c r="AQ645" s="220">
        <f t="shared" si="100"/>
        <v>0</v>
      </c>
      <c r="AR645" s="226">
        <v>0</v>
      </c>
      <c r="AS645" s="226">
        <v>0</v>
      </c>
      <c r="AT645" s="220">
        <f t="shared" si="101"/>
        <v>0</v>
      </c>
    </row>
    <row r="646" spans="2:46">
      <c r="B646" s="24" t="s">
        <v>2589</v>
      </c>
      <c r="C646" s="342" t="s">
        <v>2716</v>
      </c>
      <c r="D646" s="462" t="s">
        <v>5</v>
      </c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22"/>
      <c r="AA646" s="222"/>
      <c r="AB646" s="222"/>
      <c r="AC646" s="222"/>
      <c r="AD646" s="222"/>
      <c r="AE646" s="222"/>
      <c r="AF646" s="222"/>
      <c r="AG646" s="222"/>
      <c r="AH646" s="222"/>
      <c r="AI646" s="222"/>
      <c r="AJ646" s="222"/>
      <c r="AK646" s="222"/>
      <c r="AL646" s="226">
        <v>0</v>
      </c>
      <c r="AM646" s="226">
        <v>0</v>
      </c>
      <c r="AN646" s="226">
        <f t="shared" si="99"/>
        <v>0</v>
      </c>
      <c r="AO646" s="348">
        <v>4</v>
      </c>
      <c r="AP646" s="348">
        <v>575</v>
      </c>
      <c r="AQ646" s="348">
        <f t="shared" si="100"/>
        <v>143.75</v>
      </c>
      <c r="AR646" s="226">
        <v>16</v>
      </c>
      <c r="AS646" s="226">
        <v>1140</v>
      </c>
      <c r="AT646" s="348">
        <f t="shared" si="101"/>
        <v>285</v>
      </c>
    </row>
    <row r="647" spans="2:46">
      <c r="B647" s="24" t="s">
        <v>2590</v>
      </c>
      <c r="C647" s="342" t="s">
        <v>2717</v>
      </c>
      <c r="D647" s="463" t="s">
        <v>238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22"/>
      <c r="AA647" s="222"/>
      <c r="AB647" s="222"/>
      <c r="AC647" s="222"/>
      <c r="AD647" s="222"/>
      <c r="AE647" s="222"/>
      <c r="AF647" s="222"/>
      <c r="AG647" s="222"/>
      <c r="AH647" s="222"/>
      <c r="AI647" s="222"/>
      <c r="AJ647" s="222"/>
      <c r="AK647" s="222"/>
      <c r="AL647" s="226">
        <v>0</v>
      </c>
      <c r="AM647" s="226">
        <v>0</v>
      </c>
      <c r="AN647" s="226">
        <f t="shared" si="99"/>
        <v>0</v>
      </c>
      <c r="AO647" s="348">
        <v>1</v>
      </c>
      <c r="AP647" s="348">
        <v>80</v>
      </c>
      <c r="AQ647" s="348">
        <f t="shared" si="100"/>
        <v>20</v>
      </c>
      <c r="AR647" s="226">
        <v>7</v>
      </c>
      <c r="AS647" s="226">
        <v>625</v>
      </c>
      <c r="AT647" s="348">
        <f t="shared" si="101"/>
        <v>156.25</v>
      </c>
    </row>
    <row r="648" spans="2:46">
      <c r="B648" s="24" t="s">
        <v>2591</v>
      </c>
      <c r="C648" s="342" t="s">
        <v>2718</v>
      </c>
      <c r="D648" s="463" t="s">
        <v>207</v>
      </c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22"/>
      <c r="AA648" s="222"/>
      <c r="AB648" s="222"/>
      <c r="AC648" s="222"/>
      <c r="AD648" s="222"/>
      <c r="AE648" s="222"/>
      <c r="AF648" s="222"/>
      <c r="AG648" s="222"/>
      <c r="AH648" s="222"/>
      <c r="AI648" s="222"/>
      <c r="AJ648" s="222"/>
      <c r="AK648" s="222"/>
      <c r="AL648" s="226">
        <v>0</v>
      </c>
      <c r="AM648" s="226">
        <v>0</v>
      </c>
      <c r="AN648" s="226">
        <f t="shared" si="99"/>
        <v>0</v>
      </c>
      <c r="AO648" s="348">
        <v>1</v>
      </c>
      <c r="AP648" s="348">
        <v>250</v>
      </c>
      <c r="AQ648" s="348">
        <f t="shared" si="100"/>
        <v>62.5</v>
      </c>
      <c r="AR648" s="226">
        <v>6</v>
      </c>
      <c r="AS648" s="226">
        <v>600</v>
      </c>
      <c r="AT648" s="348">
        <f t="shared" si="101"/>
        <v>150</v>
      </c>
    </row>
    <row r="649" spans="2:46">
      <c r="B649" s="24" t="s">
        <v>2592</v>
      </c>
      <c r="C649" s="342" t="s">
        <v>2719</v>
      </c>
      <c r="D649" s="463" t="s">
        <v>38</v>
      </c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22"/>
      <c r="AA649" s="222"/>
      <c r="AB649" s="222"/>
      <c r="AC649" s="222"/>
      <c r="AD649" s="222"/>
      <c r="AE649" s="222"/>
      <c r="AF649" s="222"/>
      <c r="AG649" s="222"/>
      <c r="AH649" s="222"/>
      <c r="AI649" s="222"/>
      <c r="AJ649" s="222"/>
      <c r="AK649" s="222"/>
      <c r="AL649" s="222">
        <v>5</v>
      </c>
      <c r="AM649" s="222">
        <v>525</v>
      </c>
      <c r="AN649" s="220">
        <f t="shared" si="99"/>
        <v>131.25</v>
      </c>
      <c r="AO649" s="220">
        <v>7</v>
      </c>
      <c r="AP649" s="220">
        <v>550</v>
      </c>
      <c r="AQ649" s="220">
        <f t="shared" si="100"/>
        <v>137.5</v>
      </c>
      <c r="AR649" s="226">
        <v>3</v>
      </c>
      <c r="AS649" s="226">
        <v>360</v>
      </c>
      <c r="AT649" s="220">
        <f t="shared" si="101"/>
        <v>90</v>
      </c>
    </row>
    <row r="650" spans="2:46">
      <c r="B650" s="24" t="s">
        <v>2593</v>
      </c>
      <c r="C650" s="342" t="s">
        <v>2720</v>
      </c>
      <c r="D650" s="463" t="s">
        <v>307</v>
      </c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22"/>
      <c r="AA650" s="222"/>
      <c r="AB650" s="222"/>
      <c r="AC650" s="222"/>
      <c r="AD650" s="222"/>
      <c r="AE650" s="222"/>
      <c r="AF650" s="222"/>
      <c r="AG650" s="222"/>
      <c r="AH650" s="222"/>
      <c r="AI650" s="222"/>
      <c r="AJ650" s="222"/>
      <c r="AK650" s="222"/>
      <c r="AL650" s="222">
        <v>0</v>
      </c>
      <c r="AM650" s="222"/>
      <c r="AN650" s="220">
        <f t="shared" si="99"/>
        <v>0</v>
      </c>
      <c r="AO650" s="220">
        <v>6</v>
      </c>
      <c r="AP650" s="220">
        <v>445</v>
      </c>
      <c r="AQ650" s="220">
        <f t="shared" si="100"/>
        <v>111.25</v>
      </c>
      <c r="AR650" s="226">
        <v>13</v>
      </c>
      <c r="AS650" s="226">
        <v>1330</v>
      </c>
      <c r="AT650" s="220">
        <f t="shared" si="101"/>
        <v>332.5</v>
      </c>
    </row>
    <row r="651" spans="2:46">
      <c r="B651" s="24" t="s">
        <v>2594</v>
      </c>
      <c r="C651" s="342" t="s">
        <v>2721</v>
      </c>
      <c r="D651" s="462" t="s">
        <v>5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22"/>
      <c r="AA651" s="222"/>
      <c r="AB651" s="222"/>
      <c r="AC651" s="222"/>
      <c r="AD651" s="222"/>
      <c r="AE651" s="222"/>
      <c r="AF651" s="222"/>
      <c r="AG651" s="222"/>
      <c r="AH651" s="222"/>
      <c r="AI651" s="222"/>
      <c r="AJ651" s="222"/>
      <c r="AK651" s="222"/>
      <c r="AL651" s="222">
        <v>61</v>
      </c>
      <c r="AM651" s="222">
        <v>5065</v>
      </c>
      <c r="AN651" s="220">
        <f t="shared" si="99"/>
        <v>1266.25</v>
      </c>
      <c r="AO651" s="220">
        <v>225</v>
      </c>
      <c r="AP651" s="220">
        <v>22150</v>
      </c>
      <c r="AQ651" s="220">
        <f t="shared" si="100"/>
        <v>5537.5</v>
      </c>
      <c r="AR651" s="226">
        <v>290</v>
      </c>
      <c r="AS651" s="226">
        <v>26540</v>
      </c>
      <c r="AT651" s="220">
        <f t="shared" si="101"/>
        <v>6635</v>
      </c>
    </row>
    <row r="652" spans="2:46">
      <c r="B652" s="24" t="s">
        <v>2595</v>
      </c>
      <c r="C652" s="342" t="s">
        <v>2722</v>
      </c>
      <c r="D652" s="463" t="s">
        <v>23</v>
      </c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22"/>
      <c r="AA652" s="222"/>
      <c r="AB652" s="222"/>
      <c r="AC652" s="222"/>
      <c r="AD652" s="222"/>
      <c r="AE652" s="222"/>
      <c r="AF652" s="222"/>
      <c r="AG652" s="222"/>
      <c r="AH652" s="222"/>
      <c r="AI652" s="222"/>
      <c r="AJ652" s="222"/>
      <c r="AK652" s="222"/>
      <c r="AL652" s="222">
        <v>14</v>
      </c>
      <c r="AM652" s="222">
        <v>1495</v>
      </c>
      <c r="AN652" s="220">
        <f t="shared" si="99"/>
        <v>373.75</v>
      </c>
      <c r="AO652" s="220">
        <v>7</v>
      </c>
      <c r="AP652" s="220">
        <v>565</v>
      </c>
      <c r="AQ652" s="220">
        <f t="shared" si="100"/>
        <v>141.25</v>
      </c>
      <c r="AR652" s="226">
        <v>27</v>
      </c>
      <c r="AS652" s="226">
        <v>2855</v>
      </c>
      <c r="AT652" s="220">
        <f t="shared" si="101"/>
        <v>713.75</v>
      </c>
    </row>
    <row r="653" spans="2:46">
      <c r="B653" s="24" t="s">
        <v>2596</v>
      </c>
      <c r="C653" s="342" t="s">
        <v>2723</v>
      </c>
      <c r="D653" s="463" t="s">
        <v>23</v>
      </c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22"/>
      <c r="AA653" s="222"/>
      <c r="AB653" s="222"/>
      <c r="AC653" s="222"/>
      <c r="AD653" s="222"/>
      <c r="AE653" s="222"/>
      <c r="AF653" s="222"/>
      <c r="AG653" s="222"/>
      <c r="AH653" s="222"/>
      <c r="AI653" s="222"/>
      <c r="AJ653" s="222"/>
      <c r="AK653" s="222"/>
      <c r="AL653" s="222">
        <v>1</v>
      </c>
      <c r="AM653" s="222">
        <v>100</v>
      </c>
      <c r="AN653" s="220">
        <f t="shared" si="99"/>
        <v>25</v>
      </c>
      <c r="AO653" s="220">
        <v>22</v>
      </c>
      <c r="AP653" s="220">
        <v>1910</v>
      </c>
      <c r="AQ653" s="220">
        <f t="shared" si="100"/>
        <v>477.5</v>
      </c>
      <c r="AR653" s="226">
        <v>35</v>
      </c>
      <c r="AS653" s="226">
        <v>2495</v>
      </c>
      <c r="AT653" s="220">
        <f t="shared" si="101"/>
        <v>623.75</v>
      </c>
    </row>
    <row r="654" spans="2:46">
      <c r="B654" s="24" t="s">
        <v>2597</v>
      </c>
      <c r="C654" s="342" t="s">
        <v>2724</v>
      </c>
      <c r="D654" s="463" t="s">
        <v>204</v>
      </c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22"/>
      <c r="AA654" s="222"/>
      <c r="AB654" s="222"/>
      <c r="AC654" s="222"/>
      <c r="AD654" s="222"/>
      <c r="AE654" s="222"/>
      <c r="AF654" s="222"/>
      <c r="AG654" s="222"/>
      <c r="AH654" s="222"/>
      <c r="AI654" s="222"/>
      <c r="AJ654" s="222"/>
      <c r="AK654" s="222"/>
      <c r="AL654" s="222">
        <v>5</v>
      </c>
      <c r="AM654" s="222">
        <v>310</v>
      </c>
      <c r="AN654" s="220">
        <f t="shared" si="99"/>
        <v>77.5</v>
      </c>
      <c r="AO654" s="220">
        <v>11</v>
      </c>
      <c r="AP654" s="220">
        <v>870</v>
      </c>
      <c r="AQ654" s="220">
        <f t="shared" si="100"/>
        <v>217.5</v>
      </c>
      <c r="AR654" s="226">
        <v>34</v>
      </c>
      <c r="AS654" s="226">
        <v>2485</v>
      </c>
      <c r="AT654" s="220">
        <f t="shared" si="101"/>
        <v>621.25</v>
      </c>
    </row>
    <row r="655" spans="2:46">
      <c r="B655" s="24" t="s">
        <v>2598</v>
      </c>
      <c r="C655" s="342" t="s">
        <v>2725</v>
      </c>
      <c r="D655" s="463" t="s">
        <v>204</v>
      </c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22"/>
      <c r="AA655" s="222"/>
      <c r="AB655" s="222"/>
      <c r="AC655" s="222"/>
      <c r="AD655" s="222"/>
      <c r="AE655" s="222"/>
      <c r="AF655" s="222"/>
      <c r="AG655" s="222"/>
      <c r="AH655" s="222"/>
      <c r="AI655" s="222"/>
      <c r="AJ655" s="222"/>
      <c r="AK655" s="222"/>
      <c r="AL655" s="222">
        <v>8</v>
      </c>
      <c r="AM655" s="222">
        <v>530</v>
      </c>
      <c r="AN655" s="220">
        <f t="shared" si="99"/>
        <v>132.5</v>
      </c>
      <c r="AO655" s="220">
        <v>5</v>
      </c>
      <c r="AP655" s="220">
        <v>555</v>
      </c>
      <c r="AQ655" s="220">
        <f t="shared" si="100"/>
        <v>138.75</v>
      </c>
      <c r="AR655" s="226">
        <v>12</v>
      </c>
      <c r="AS655" s="226">
        <v>1210</v>
      </c>
      <c r="AT655" s="220">
        <f t="shared" si="101"/>
        <v>302.5</v>
      </c>
    </row>
    <row r="656" spans="2:46">
      <c r="B656" s="24" t="s">
        <v>2599</v>
      </c>
      <c r="C656" s="342" t="s">
        <v>2726</v>
      </c>
      <c r="D656" s="463" t="s">
        <v>34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22"/>
      <c r="AA656" s="222"/>
      <c r="AB656" s="222"/>
      <c r="AC656" s="222"/>
      <c r="AD656" s="222"/>
      <c r="AE656" s="222"/>
      <c r="AF656" s="222"/>
      <c r="AG656" s="222"/>
      <c r="AH656" s="222"/>
      <c r="AI656" s="222"/>
      <c r="AJ656" s="222"/>
      <c r="AK656" s="222"/>
      <c r="AL656" s="222">
        <v>2</v>
      </c>
      <c r="AM656" s="222">
        <v>350</v>
      </c>
      <c r="AN656" s="220">
        <f t="shared" si="99"/>
        <v>87.5</v>
      </c>
      <c r="AO656" s="220">
        <v>11</v>
      </c>
      <c r="AP656" s="220">
        <v>850</v>
      </c>
      <c r="AQ656" s="220">
        <f t="shared" si="100"/>
        <v>212.5</v>
      </c>
      <c r="AR656" s="226">
        <v>41</v>
      </c>
      <c r="AS656" s="226">
        <v>3705</v>
      </c>
      <c r="AT656" s="220">
        <f t="shared" si="101"/>
        <v>926.25</v>
      </c>
    </row>
    <row r="657" spans="2:46">
      <c r="B657" s="24" t="s">
        <v>2600</v>
      </c>
      <c r="C657" s="342" t="s">
        <v>2727</v>
      </c>
      <c r="D657" s="463" t="s">
        <v>34</v>
      </c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22"/>
      <c r="AA657" s="222"/>
      <c r="AB657" s="222"/>
      <c r="AC657" s="222"/>
      <c r="AD657" s="222"/>
      <c r="AE657" s="222"/>
      <c r="AF657" s="222"/>
      <c r="AG657" s="222"/>
      <c r="AH657" s="222"/>
      <c r="AI657" s="222"/>
      <c r="AJ657" s="222"/>
      <c r="AK657" s="222"/>
      <c r="AL657" s="222">
        <v>38</v>
      </c>
      <c r="AM657" s="222">
        <v>3730</v>
      </c>
      <c r="AN657" s="220">
        <f t="shared" si="99"/>
        <v>932.5</v>
      </c>
      <c r="AO657" s="220">
        <v>29</v>
      </c>
      <c r="AP657" s="220">
        <v>2120</v>
      </c>
      <c r="AQ657" s="220">
        <f t="shared" si="100"/>
        <v>530</v>
      </c>
      <c r="AR657" s="226">
        <v>74</v>
      </c>
      <c r="AS657" s="226">
        <v>6105</v>
      </c>
      <c r="AT657" s="220">
        <f t="shared" si="101"/>
        <v>1526.25</v>
      </c>
    </row>
    <row r="658" spans="2:46">
      <c r="B658" s="24" t="s">
        <v>2601</v>
      </c>
      <c r="C658" s="342" t="s">
        <v>2728</v>
      </c>
      <c r="D658" s="462" t="s">
        <v>5</v>
      </c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22"/>
      <c r="AA658" s="222"/>
      <c r="AB658" s="222"/>
      <c r="AC658" s="222"/>
      <c r="AD658" s="222"/>
      <c r="AE658" s="222"/>
      <c r="AF658" s="222"/>
      <c r="AG658" s="222"/>
      <c r="AH658" s="222"/>
      <c r="AI658" s="222"/>
      <c r="AJ658" s="222"/>
      <c r="AK658" s="222"/>
      <c r="AL658" s="222">
        <v>35</v>
      </c>
      <c r="AM658" s="222">
        <v>3960</v>
      </c>
      <c r="AN658" s="220">
        <f t="shared" si="99"/>
        <v>990</v>
      </c>
      <c r="AO658" s="220">
        <v>5</v>
      </c>
      <c r="AP658" s="220">
        <v>860</v>
      </c>
      <c r="AQ658" s="220">
        <f t="shared" si="100"/>
        <v>215</v>
      </c>
      <c r="AR658" s="226">
        <v>14</v>
      </c>
      <c r="AS658" s="226">
        <v>1960</v>
      </c>
      <c r="AT658" s="220">
        <f t="shared" si="101"/>
        <v>490</v>
      </c>
    </row>
    <row r="659" spans="2:46">
      <c r="B659" s="24" t="s">
        <v>2602</v>
      </c>
      <c r="C659" s="342" t="s">
        <v>2729</v>
      </c>
      <c r="D659" s="463" t="s">
        <v>148</v>
      </c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22"/>
      <c r="AA659" s="222"/>
      <c r="AB659" s="222"/>
      <c r="AC659" s="222"/>
      <c r="AD659" s="222"/>
      <c r="AE659" s="222"/>
      <c r="AF659" s="222"/>
      <c r="AG659" s="222"/>
      <c r="AH659" s="222"/>
      <c r="AI659" s="222"/>
      <c r="AJ659" s="222"/>
      <c r="AK659" s="222"/>
      <c r="AL659" s="222">
        <v>39</v>
      </c>
      <c r="AM659" s="222">
        <v>3920</v>
      </c>
      <c r="AN659" s="220">
        <f t="shared" si="99"/>
        <v>980</v>
      </c>
      <c r="AO659" s="220">
        <v>75</v>
      </c>
      <c r="AP659" s="220">
        <v>7575</v>
      </c>
      <c r="AQ659" s="220">
        <f t="shared" si="100"/>
        <v>1893.75</v>
      </c>
      <c r="AR659" s="226">
        <v>100</v>
      </c>
      <c r="AS659" s="226">
        <v>10680</v>
      </c>
      <c r="AT659" s="220">
        <f t="shared" si="101"/>
        <v>2670</v>
      </c>
    </row>
    <row r="660" spans="2:46">
      <c r="B660" s="24" t="s">
        <v>2603</v>
      </c>
      <c r="C660" s="342" t="s">
        <v>2730</v>
      </c>
      <c r="D660" s="462" t="s">
        <v>5</v>
      </c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22"/>
      <c r="AA660" s="222"/>
      <c r="AB660" s="222"/>
      <c r="AC660" s="222"/>
      <c r="AD660" s="222"/>
      <c r="AE660" s="222"/>
      <c r="AF660" s="222"/>
      <c r="AG660" s="222"/>
      <c r="AH660" s="222"/>
      <c r="AI660" s="222"/>
      <c r="AJ660" s="222"/>
      <c r="AK660" s="222"/>
      <c r="AL660" s="222">
        <v>30</v>
      </c>
      <c r="AM660" s="222">
        <v>2595</v>
      </c>
      <c r="AN660" s="220">
        <f t="shared" si="99"/>
        <v>648.75</v>
      </c>
      <c r="AO660" s="220">
        <v>11</v>
      </c>
      <c r="AP660" s="220">
        <v>1225</v>
      </c>
      <c r="AQ660" s="220">
        <f t="shared" si="100"/>
        <v>306.25</v>
      </c>
      <c r="AR660" s="226">
        <v>31</v>
      </c>
      <c r="AS660" s="226">
        <v>2785</v>
      </c>
      <c r="AT660" s="220">
        <f t="shared" si="101"/>
        <v>696.25</v>
      </c>
    </row>
    <row r="661" spans="2:46">
      <c r="B661" s="24" t="s">
        <v>2604</v>
      </c>
      <c r="C661" s="342" t="s">
        <v>2731</v>
      </c>
      <c r="D661" s="462" t="s">
        <v>5</v>
      </c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22"/>
      <c r="AA661" s="222"/>
      <c r="AB661" s="222"/>
      <c r="AC661" s="222"/>
      <c r="AD661" s="222"/>
      <c r="AE661" s="222"/>
      <c r="AF661" s="222"/>
      <c r="AG661" s="222"/>
      <c r="AH661" s="222"/>
      <c r="AI661" s="222"/>
      <c r="AJ661" s="222"/>
      <c r="AK661" s="222"/>
      <c r="AL661" s="222">
        <v>126</v>
      </c>
      <c r="AM661" s="222">
        <v>16180</v>
      </c>
      <c r="AN661" s="220">
        <f t="shared" si="99"/>
        <v>4045</v>
      </c>
      <c r="AO661" s="220">
        <v>230</v>
      </c>
      <c r="AP661" s="220">
        <v>25170</v>
      </c>
      <c r="AQ661" s="220">
        <f t="shared" si="100"/>
        <v>6292.5</v>
      </c>
      <c r="AR661" s="226">
        <v>283</v>
      </c>
      <c r="AS661" s="226">
        <v>29975</v>
      </c>
      <c r="AT661" s="220">
        <f t="shared" si="101"/>
        <v>7493.75</v>
      </c>
    </row>
    <row r="662" spans="2:46">
      <c r="B662" s="24" t="s">
        <v>2605</v>
      </c>
      <c r="C662" s="342" t="s">
        <v>2732</v>
      </c>
      <c r="D662" s="462" t="s">
        <v>5</v>
      </c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222">
        <v>493</v>
      </c>
      <c r="AM662" s="222">
        <v>46125</v>
      </c>
      <c r="AN662" s="220">
        <f t="shared" si="99"/>
        <v>11531.25</v>
      </c>
      <c r="AO662" s="220">
        <v>5</v>
      </c>
      <c r="AP662" s="220">
        <v>540</v>
      </c>
      <c r="AQ662" s="220">
        <f t="shared" si="100"/>
        <v>135</v>
      </c>
      <c r="AR662" s="226">
        <v>4</v>
      </c>
      <c r="AS662" s="226">
        <v>305</v>
      </c>
      <c r="AT662" s="220">
        <f t="shared" si="101"/>
        <v>76.25</v>
      </c>
    </row>
    <row r="663" spans="2:46">
      <c r="B663" s="24" t="s">
        <v>2606</v>
      </c>
      <c r="C663" s="342" t="s">
        <v>2733</v>
      </c>
      <c r="D663" s="462" t="s">
        <v>5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22"/>
      <c r="AA663" s="222"/>
      <c r="AB663" s="222"/>
      <c r="AC663" s="222"/>
      <c r="AD663" s="222"/>
      <c r="AE663" s="222"/>
      <c r="AF663" s="222"/>
      <c r="AG663" s="222"/>
      <c r="AH663" s="222"/>
      <c r="AI663" s="222"/>
      <c r="AJ663" s="222"/>
      <c r="AK663" s="222"/>
      <c r="AL663" s="222">
        <v>40</v>
      </c>
      <c r="AM663" s="222">
        <v>5085</v>
      </c>
      <c r="AN663" s="220">
        <f t="shared" si="99"/>
        <v>1271.25</v>
      </c>
      <c r="AO663" s="220">
        <v>30</v>
      </c>
      <c r="AP663" s="220">
        <v>3575</v>
      </c>
      <c r="AQ663" s="220">
        <f t="shared" si="100"/>
        <v>893.75</v>
      </c>
      <c r="AR663" s="226">
        <v>56</v>
      </c>
      <c r="AS663" s="226">
        <v>6945</v>
      </c>
      <c r="AT663" s="220">
        <f t="shared" si="101"/>
        <v>1736.25</v>
      </c>
    </row>
    <row r="664" spans="2:46">
      <c r="B664" s="24" t="s">
        <v>2607</v>
      </c>
      <c r="C664" s="342" t="s">
        <v>2734</v>
      </c>
      <c r="D664" s="462" t="s">
        <v>5</v>
      </c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22"/>
      <c r="AA664" s="222"/>
      <c r="AB664" s="222"/>
      <c r="AC664" s="222"/>
      <c r="AD664" s="222"/>
      <c r="AE664" s="222"/>
      <c r="AF664" s="222"/>
      <c r="AG664" s="222"/>
      <c r="AH664" s="222"/>
      <c r="AI664" s="222"/>
      <c r="AJ664" s="222"/>
      <c r="AK664" s="222"/>
      <c r="AL664" s="222">
        <v>4</v>
      </c>
      <c r="AM664" s="222">
        <v>630</v>
      </c>
      <c r="AN664" s="220">
        <f t="shared" si="99"/>
        <v>157.5</v>
      </c>
      <c r="AO664" s="220">
        <v>28</v>
      </c>
      <c r="AP664" s="220">
        <v>1770</v>
      </c>
      <c r="AQ664" s="220">
        <f t="shared" si="100"/>
        <v>442.5</v>
      </c>
      <c r="AR664" s="226">
        <v>13</v>
      </c>
      <c r="AS664" s="226">
        <v>755</v>
      </c>
      <c r="AT664" s="220">
        <f t="shared" si="101"/>
        <v>188.75</v>
      </c>
    </row>
    <row r="665" spans="2:46">
      <c r="B665" s="24" t="s">
        <v>2608</v>
      </c>
      <c r="C665" s="342" t="s">
        <v>2735</v>
      </c>
      <c r="D665" s="463" t="s">
        <v>480</v>
      </c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22"/>
      <c r="AA665" s="222"/>
      <c r="AB665" s="222"/>
      <c r="AC665" s="222"/>
      <c r="AD665" s="222"/>
      <c r="AE665" s="222"/>
      <c r="AF665" s="222"/>
      <c r="AG665" s="222"/>
      <c r="AH665" s="222"/>
      <c r="AI665" s="222"/>
      <c r="AJ665" s="222"/>
      <c r="AK665" s="222"/>
      <c r="AL665" s="222">
        <v>9</v>
      </c>
      <c r="AM665" s="222">
        <v>815</v>
      </c>
      <c r="AN665" s="220">
        <f t="shared" si="99"/>
        <v>203.75</v>
      </c>
      <c r="AO665" s="220">
        <v>8</v>
      </c>
      <c r="AP665" s="220">
        <v>970</v>
      </c>
      <c r="AQ665" s="220">
        <f t="shared" si="100"/>
        <v>242.5</v>
      </c>
      <c r="AR665" s="226">
        <v>19</v>
      </c>
      <c r="AS665" s="226">
        <v>1385</v>
      </c>
      <c r="AT665" s="220">
        <f t="shared" si="101"/>
        <v>346.25</v>
      </c>
    </row>
    <row r="666" spans="2:46">
      <c r="B666" s="24" t="s">
        <v>2609</v>
      </c>
      <c r="C666" s="342" t="s">
        <v>2736</v>
      </c>
      <c r="D666" s="463" t="s">
        <v>3</v>
      </c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22"/>
      <c r="AA666" s="222"/>
      <c r="AB666" s="222"/>
      <c r="AC666" s="222"/>
      <c r="AD666" s="222"/>
      <c r="AE666" s="222"/>
      <c r="AF666" s="222"/>
      <c r="AG666" s="222"/>
      <c r="AH666" s="222"/>
      <c r="AI666" s="222"/>
      <c r="AJ666" s="222"/>
      <c r="AK666" s="222"/>
      <c r="AL666" s="222">
        <v>14</v>
      </c>
      <c r="AM666" s="222">
        <v>820</v>
      </c>
      <c r="AN666" s="220">
        <f t="shared" si="99"/>
        <v>205</v>
      </c>
      <c r="AO666" s="220">
        <v>31</v>
      </c>
      <c r="AP666" s="220">
        <v>2715</v>
      </c>
      <c r="AQ666" s="220">
        <f t="shared" si="100"/>
        <v>678.75</v>
      </c>
      <c r="AR666" s="226">
        <v>63</v>
      </c>
      <c r="AS666" s="226">
        <v>6250</v>
      </c>
      <c r="AT666" s="220">
        <f t="shared" si="101"/>
        <v>1562.5</v>
      </c>
    </row>
    <row r="667" spans="2:46">
      <c r="B667" s="24" t="s">
        <v>2610</v>
      </c>
      <c r="C667" s="342" t="s">
        <v>2737</v>
      </c>
      <c r="D667" s="462" t="s">
        <v>5</v>
      </c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22"/>
      <c r="AA667" s="222"/>
      <c r="AB667" s="222"/>
      <c r="AC667" s="222"/>
      <c r="AD667" s="222"/>
      <c r="AE667" s="222"/>
      <c r="AF667" s="222"/>
      <c r="AG667" s="222"/>
      <c r="AH667" s="222"/>
      <c r="AI667" s="222"/>
      <c r="AJ667" s="222"/>
      <c r="AK667" s="222"/>
      <c r="AL667" s="222">
        <v>25</v>
      </c>
      <c r="AM667" s="222">
        <v>1550</v>
      </c>
      <c r="AN667" s="220">
        <f t="shared" si="99"/>
        <v>387.5</v>
      </c>
      <c r="AO667" s="220">
        <v>60</v>
      </c>
      <c r="AP667" s="220">
        <v>6085</v>
      </c>
      <c r="AQ667" s="220">
        <f t="shared" si="100"/>
        <v>1521.25</v>
      </c>
      <c r="AR667" s="226">
        <v>101</v>
      </c>
      <c r="AS667" s="226">
        <v>8100</v>
      </c>
      <c r="AT667" s="220">
        <f t="shared" si="101"/>
        <v>2025</v>
      </c>
    </row>
    <row r="668" spans="2:46">
      <c r="B668" s="24" t="s">
        <v>2611</v>
      </c>
      <c r="C668" s="342" t="s">
        <v>2738</v>
      </c>
      <c r="D668" s="463" t="s">
        <v>16</v>
      </c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22"/>
      <c r="AA668" s="222"/>
      <c r="AB668" s="222"/>
      <c r="AC668" s="222"/>
      <c r="AD668" s="222"/>
      <c r="AE668" s="222"/>
      <c r="AF668" s="222"/>
      <c r="AG668" s="222"/>
      <c r="AH668" s="222"/>
      <c r="AI668" s="222"/>
      <c r="AJ668" s="222"/>
      <c r="AK668" s="222"/>
      <c r="AL668" s="222">
        <v>13</v>
      </c>
      <c r="AM668" s="222">
        <v>1035</v>
      </c>
      <c r="AN668" s="220">
        <f t="shared" si="99"/>
        <v>258.75</v>
      </c>
      <c r="AO668" s="220">
        <v>57</v>
      </c>
      <c r="AP668" s="220">
        <v>4740</v>
      </c>
      <c r="AQ668" s="220">
        <f t="shared" si="100"/>
        <v>1185</v>
      </c>
      <c r="AR668" s="226">
        <v>61</v>
      </c>
      <c r="AS668" s="226">
        <v>5020</v>
      </c>
      <c r="AT668" s="220">
        <f t="shared" si="101"/>
        <v>1255</v>
      </c>
    </row>
    <row r="669" spans="2:46">
      <c r="B669" s="24" t="s">
        <v>2612</v>
      </c>
      <c r="C669" s="342" t="s">
        <v>2739</v>
      </c>
      <c r="D669" s="463" t="s">
        <v>23</v>
      </c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22"/>
      <c r="AA669" s="222"/>
      <c r="AB669" s="222"/>
      <c r="AC669" s="222"/>
      <c r="AD669" s="222"/>
      <c r="AE669" s="222"/>
      <c r="AF669" s="222"/>
      <c r="AG669" s="222"/>
      <c r="AH669" s="222"/>
      <c r="AI669" s="222"/>
      <c r="AJ669" s="222"/>
      <c r="AK669" s="222"/>
      <c r="AL669" s="222">
        <v>1</v>
      </c>
      <c r="AM669" s="222">
        <v>60</v>
      </c>
      <c r="AN669" s="220">
        <f t="shared" si="99"/>
        <v>15</v>
      </c>
      <c r="AO669" s="220">
        <v>0</v>
      </c>
      <c r="AP669" s="220">
        <v>0</v>
      </c>
      <c r="AQ669" s="220">
        <f t="shared" si="100"/>
        <v>0</v>
      </c>
      <c r="AR669" s="226">
        <v>0</v>
      </c>
      <c r="AS669" s="226">
        <v>0</v>
      </c>
      <c r="AT669" s="220">
        <f t="shared" si="101"/>
        <v>0</v>
      </c>
    </row>
    <row r="670" spans="2:46">
      <c r="B670" s="24" t="s">
        <v>2613</v>
      </c>
      <c r="C670" s="342" t="s">
        <v>2740</v>
      </c>
      <c r="D670" s="463" t="s">
        <v>207</v>
      </c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22"/>
      <c r="AA670" s="222"/>
      <c r="AB670" s="222"/>
      <c r="AC670" s="222"/>
      <c r="AD670" s="222"/>
      <c r="AE670" s="222"/>
      <c r="AF670" s="222"/>
      <c r="AG670" s="222"/>
      <c r="AH670" s="222"/>
      <c r="AI670" s="222"/>
      <c r="AJ670" s="222"/>
      <c r="AK670" s="222"/>
      <c r="AL670" s="222">
        <v>46</v>
      </c>
      <c r="AM670" s="222">
        <v>3835</v>
      </c>
      <c r="AN670" s="220">
        <f t="shared" si="99"/>
        <v>958.75</v>
      </c>
      <c r="AO670" s="220">
        <v>80</v>
      </c>
      <c r="AP670" s="220">
        <v>6625</v>
      </c>
      <c r="AQ670" s="220">
        <f t="shared" si="100"/>
        <v>1656.25</v>
      </c>
      <c r="AR670" s="226">
        <v>132</v>
      </c>
      <c r="AS670" s="226">
        <v>10310</v>
      </c>
      <c r="AT670" s="220">
        <f t="shared" si="101"/>
        <v>2577.5</v>
      </c>
    </row>
    <row r="671" spans="2:46">
      <c r="B671" s="24" t="s">
        <v>2614</v>
      </c>
      <c r="C671" s="342" t="s">
        <v>2741</v>
      </c>
      <c r="D671" s="463" t="s">
        <v>207</v>
      </c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22"/>
      <c r="AA671" s="222"/>
      <c r="AB671" s="222"/>
      <c r="AC671" s="222"/>
      <c r="AD671" s="222"/>
      <c r="AE671" s="222"/>
      <c r="AF671" s="222"/>
      <c r="AG671" s="222"/>
      <c r="AH671" s="222"/>
      <c r="AI671" s="222"/>
      <c r="AJ671" s="222"/>
      <c r="AK671" s="222"/>
      <c r="AL671" s="222">
        <v>19</v>
      </c>
      <c r="AM671" s="222">
        <v>1850</v>
      </c>
      <c r="AN671" s="220">
        <f t="shared" si="99"/>
        <v>462.5</v>
      </c>
      <c r="AO671" s="220">
        <v>15</v>
      </c>
      <c r="AP671" s="220">
        <v>1335</v>
      </c>
      <c r="AQ671" s="220">
        <f t="shared" si="100"/>
        <v>333.75</v>
      </c>
      <c r="AR671" s="226">
        <v>34</v>
      </c>
      <c r="AS671" s="226">
        <v>2490</v>
      </c>
      <c r="AT671" s="220">
        <f t="shared" si="101"/>
        <v>622.5</v>
      </c>
    </row>
    <row r="672" spans="2:46">
      <c r="B672" s="24" t="s">
        <v>2615</v>
      </c>
      <c r="C672" s="342" t="s">
        <v>2742</v>
      </c>
      <c r="D672" s="463" t="s">
        <v>322</v>
      </c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22"/>
      <c r="AA672" s="222"/>
      <c r="AB672" s="222"/>
      <c r="AC672" s="222"/>
      <c r="AD672" s="222"/>
      <c r="AE672" s="222"/>
      <c r="AF672" s="222"/>
      <c r="AG672" s="222"/>
      <c r="AH672" s="222"/>
      <c r="AI672" s="222"/>
      <c r="AJ672" s="222"/>
      <c r="AK672" s="222"/>
      <c r="AL672" s="222">
        <v>1</v>
      </c>
      <c r="AM672" s="222">
        <v>80</v>
      </c>
      <c r="AN672" s="220">
        <f t="shared" si="99"/>
        <v>20</v>
      </c>
      <c r="AO672" s="220">
        <v>13</v>
      </c>
      <c r="AP672" s="220">
        <v>1130</v>
      </c>
      <c r="AQ672" s="220">
        <f t="shared" si="100"/>
        <v>282.5</v>
      </c>
      <c r="AR672" s="226">
        <v>41</v>
      </c>
      <c r="AS672" s="226">
        <v>4405</v>
      </c>
      <c r="AT672" s="220">
        <f t="shared" si="101"/>
        <v>1101.25</v>
      </c>
    </row>
    <row r="673" spans="2:46">
      <c r="B673" s="24" t="s">
        <v>2616</v>
      </c>
      <c r="C673" s="342" t="s">
        <v>2743</v>
      </c>
      <c r="D673" s="463" t="s">
        <v>19</v>
      </c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22"/>
      <c r="AA673" s="222"/>
      <c r="AB673" s="222"/>
      <c r="AC673" s="222"/>
      <c r="AD673" s="222"/>
      <c r="AE673" s="222"/>
      <c r="AF673" s="222"/>
      <c r="AG673" s="222"/>
      <c r="AH673" s="222"/>
      <c r="AI673" s="222"/>
      <c r="AJ673" s="222"/>
      <c r="AK673" s="222"/>
      <c r="AL673" s="226">
        <v>0</v>
      </c>
      <c r="AM673" s="226">
        <v>0</v>
      </c>
      <c r="AN673" s="226">
        <f t="shared" si="99"/>
        <v>0</v>
      </c>
      <c r="AO673" s="348">
        <v>5</v>
      </c>
      <c r="AP673" s="348">
        <v>275</v>
      </c>
      <c r="AQ673" s="348">
        <f t="shared" si="100"/>
        <v>68.75</v>
      </c>
      <c r="AR673" s="226">
        <v>24</v>
      </c>
      <c r="AS673" s="226">
        <v>2150</v>
      </c>
      <c r="AT673" s="348">
        <f t="shared" si="101"/>
        <v>537.5</v>
      </c>
    </row>
    <row r="674" spans="2:46">
      <c r="B674" s="24" t="s">
        <v>2617</v>
      </c>
      <c r="C674" s="342" t="s">
        <v>2744</v>
      </c>
      <c r="D674" s="463" t="s">
        <v>19</v>
      </c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22"/>
      <c r="AA674" s="222"/>
      <c r="AB674" s="222"/>
      <c r="AC674" s="222"/>
      <c r="AD674" s="222"/>
      <c r="AE674" s="222"/>
      <c r="AF674" s="222"/>
      <c r="AG674" s="222"/>
      <c r="AH674" s="222"/>
      <c r="AI674" s="222"/>
      <c r="AJ674" s="222"/>
      <c r="AK674" s="222"/>
      <c r="AL674" s="226">
        <v>0</v>
      </c>
      <c r="AM674" s="226">
        <v>0</v>
      </c>
      <c r="AN674" s="226">
        <f t="shared" si="99"/>
        <v>0</v>
      </c>
      <c r="AO674" s="348">
        <v>0</v>
      </c>
      <c r="AP674" s="348">
        <v>0</v>
      </c>
      <c r="AQ674" s="348">
        <f t="shared" si="100"/>
        <v>0</v>
      </c>
      <c r="AR674" s="226">
        <v>0</v>
      </c>
      <c r="AS674" s="226">
        <v>0</v>
      </c>
      <c r="AT674" s="348">
        <f t="shared" si="101"/>
        <v>0</v>
      </c>
    </row>
    <row r="675" spans="2:46">
      <c r="B675" s="24" t="s">
        <v>2618</v>
      </c>
      <c r="C675" s="342" t="s">
        <v>2745</v>
      </c>
      <c r="D675" s="463" t="s">
        <v>19</v>
      </c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22"/>
      <c r="AA675" s="222"/>
      <c r="AB675" s="222"/>
      <c r="AC675" s="222"/>
      <c r="AD675" s="222"/>
      <c r="AE675" s="222"/>
      <c r="AF675" s="222"/>
      <c r="AG675" s="222"/>
      <c r="AH675" s="222"/>
      <c r="AI675" s="222"/>
      <c r="AJ675" s="222"/>
      <c r="AK675" s="222"/>
      <c r="AL675" s="222">
        <v>1</v>
      </c>
      <c r="AM675" s="222">
        <v>60</v>
      </c>
      <c r="AN675" s="220">
        <f t="shared" si="99"/>
        <v>15</v>
      </c>
      <c r="AO675" s="220">
        <v>3</v>
      </c>
      <c r="AP675" s="220">
        <v>255</v>
      </c>
      <c r="AQ675" s="220">
        <f t="shared" si="100"/>
        <v>63.75</v>
      </c>
      <c r="AR675" s="226">
        <v>5</v>
      </c>
      <c r="AS675" s="226">
        <v>730</v>
      </c>
      <c r="AT675" s="220">
        <f t="shared" si="101"/>
        <v>182.5</v>
      </c>
    </row>
    <row r="676" spans="2:46">
      <c r="B676" s="24" t="s">
        <v>2619</v>
      </c>
      <c r="C676" s="342" t="s">
        <v>2746</v>
      </c>
      <c r="D676" s="463" t="s">
        <v>259</v>
      </c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22"/>
      <c r="AA676" s="222"/>
      <c r="AB676" s="222"/>
      <c r="AC676" s="222"/>
      <c r="AD676" s="222"/>
      <c r="AE676" s="222"/>
      <c r="AF676" s="222"/>
      <c r="AG676" s="222"/>
      <c r="AH676" s="222"/>
      <c r="AI676" s="222"/>
      <c r="AJ676" s="222"/>
      <c r="AK676" s="222"/>
      <c r="AL676" s="222">
        <v>6</v>
      </c>
      <c r="AM676" s="222">
        <v>620</v>
      </c>
      <c r="AN676" s="220">
        <f t="shared" si="99"/>
        <v>155</v>
      </c>
      <c r="AO676" s="220">
        <v>5</v>
      </c>
      <c r="AP676" s="220">
        <v>960</v>
      </c>
      <c r="AQ676" s="220">
        <f t="shared" si="100"/>
        <v>240</v>
      </c>
      <c r="AR676" s="226">
        <v>18</v>
      </c>
      <c r="AS676" s="226">
        <v>1275</v>
      </c>
      <c r="AT676" s="220">
        <f t="shared" si="101"/>
        <v>318.75</v>
      </c>
    </row>
    <row r="677" spans="2:46">
      <c r="B677" s="24" t="s">
        <v>2620</v>
      </c>
      <c r="C677" s="342" t="s">
        <v>2747</v>
      </c>
      <c r="D677" s="463" t="s">
        <v>23</v>
      </c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22"/>
      <c r="AA677" s="222"/>
      <c r="AB677" s="222"/>
      <c r="AC677" s="222"/>
      <c r="AD677" s="222"/>
      <c r="AE677" s="222"/>
      <c r="AF677" s="222"/>
      <c r="AG677" s="222"/>
      <c r="AH677" s="222"/>
      <c r="AI677" s="222"/>
      <c r="AJ677" s="222"/>
      <c r="AK677" s="222"/>
      <c r="AL677" s="222">
        <v>83</v>
      </c>
      <c r="AM677" s="222">
        <v>10600</v>
      </c>
      <c r="AN677" s="220">
        <f t="shared" si="99"/>
        <v>2650</v>
      </c>
      <c r="AO677" s="220">
        <v>112</v>
      </c>
      <c r="AP677" s="220">
        <v>16000</v>
      </c>
      <c r="AQ677" s="220">
        <f t="shared" si="100"/>
        <v>4000</v>
      </c>
      <c r="AR677" s="226">
        <v>247</v>
      </c>
      <c r="AS677" s="226">
        <v>33000</v>
      </c>
      <c r="AT677" s="220">
        <f t="shared" si="101"/>
        <v>8250</v>
      </c>
    </row>
    <row r="678" spans="2:46">
      <c r="B678" s="24" t="s">
        <v>2621</v>
      </c>
      <c r="C678" s="342" t="s">
        <v>2748</v>
      </c>
      <c r="D678" s="462" t="s">
        <v>5</v>
      </c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22"/>
      <c r="AA678" s="222"/>
      <c r="AB678" s="222"/>
      <c r="AC678" s="222"/>
      <c r="AD678" s="222"/>
      <c r="AE678" s="222"/>
      <c r="AF678" s="222"/>
      <c r="AG678" s="222"/>
      <c r="AH678" s="222"/>
      <c r="AI678" s="222"/>
      <c r="AJ678" s="222"/>
      <c r="AK678" s="222"/>
      <c r="AL678" s="222">
        <v>2</v>
      </c>
      <c r="AM678" s="222">
        <v>295</v>
      </c>
      <c r="AN678" s="220">
        <f t="shared" ref="AN678:AN741" si="102">AM678*25%</f>
        <v>73.75</v>
      </c>
      <c r="AO678" s="220">
        <v>0</v>
      </c>
      <c r="AP678" s="220">
        <v>0</v>
      </c>
      <c r="AQ678" s="220">
        <f t="shared" ref="AQ678:AQ741" si="103">AP678*25%</f>
        <v>0</v>
      </c>
      <c r="AR678" s="226">
        <v>0</v>
      </c>
      <c r="AS678" s="226">
        <v>0</v>
      </c>
      <c r="AT678" s="220">
        <f t="shared" ref="AT678:AT741" si="104">AS678*25%</f>
        <v>0</v>
      </c>
    </row>
    <row r="679" spans="2:46">
      <c r="B679" s="24" t="s">
        <v>2622</v>
      </c>
      <c r="C679" s="342" t="s">
        <v>2749</v>
      </c>
      <c r="D679" s="462" t="s">
        <v>5</v>
      </c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22"/>
      <c r="AA679" s="222"/>
      <c r="AB679" s="222"/>
      <c r="AC679" s="222"/>
      <c r="AD679" s="222"/>
      <c r="AE679" s="222"/>
      <c r="AF679" s="222"/>
      <c r="AG679" s="222"/>
      <c r="AH679" s="222"/>
      <c r="AI679" s="222"/>
      <c r="AJ679" s="222"/>
      <c r="AK679" s="222"/>
      <c r="AL679" s="222">
        <v>3</v>
      </c>
      <c r="AM679" s="222">
        <v>270</v>
      </c>
      <c r="AN679" s="220">
        <f t="shared" si="102"/>
        <v>67.5</v>
      </c>
      <c r="AO679" s="220">
        <v>7</v>
      </c>
      <c r="AP679" s="220">
        <v>690</v>
      </c>
      <c r="AQ679" s="220">
        <f t="shared" si="103"/>
        <v>172.5</v>
      </c>
      <c r="AR679" s="226">
        <v>58</v>
      </c>
      <c r="AS679" s="226">
        <v>5315</v>
      </c>
      <c r="AT679" s="220">
        <f t="shared" si="104"/>
        <v>1328.75</v>
      </c>
    </row>
    <row r="680" spans="2:46">
      <c r="B680" s="24" t="s">
        <v>2623</v>
      </c>
      <c r="C680" s="342" t="s">
        <v>2750</v>
      </c>
      <c r="D680" s="462" t="s">
        <v>5</v>
      </c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22"/>
      <c r="AA680" s="222"/>
      <c r="AB680" s="222"/>
      <c r="AC680" s="222"/>
      <c r="AD680" s="222"/>
      <c r="AE680" s="222"/>
      <c r="AF680" s="222"/>
      <c r="AG680" s="222"/>
      <c r="AH680" s="222"/>
      <c r="AI680" s="222"/>
      <c r="AJ680" s="222"/>
      <c r="AK680" s="222"/>
      <c r="AL680" s="222">
        <v>18</v>
      </c>
      <c r="AM680" s="222">
        <v>3175</v>
      </c>
      <c r="AN680" s="220">
        <f t="shared" si="102"/>
        <v>793.75</v>
      </c>
      <c r="AO680" s="220">
        <v>16</v>
      </c>
      <c r="AP680" s="220">
        <v>1505</v>
      </c>
      <c r="AQ680" s="220">
        <f t="shared" si="103"/>
        <v>376.25</v>
      </c>
      <c r="AR680" s="226">
        <v>43</v>
      </c>
      <c r="AS680" s="226">
        <v>3320</v>
      </c>
      <c r="AT680" s="220">
        <f t="shared" si="104"/>
        <v>830</v>
      </c>
    </row>
    <row r="681" spans="2:46">
      <c r="B681" s="24" t="s">
        <v>2624</v>
      </c>
      <c r="C681" s="342" t="s">
        <v>2751</v>
      </c>
      <c r="D681" s="463" t="s">
        <v>341</v>
      </c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22"/>
      <c r="AA681" s="222"/>
      <c r="AB681" s="222"/>
      <c r="AC681" s="222"/>
      <c r="AD681" s="222"/>
      <c r="AE681" s="222"/>
      <c r="AF681" s="222"/>
      <c r="AG681" s="222"/>
      <c r="AH681" s="222"/>
      <c r="AI681" s="222"/>
      <c r="AJ681" s="222"/>
      <c r="AK681" s="222"/>
      <c r="AL681" s="222">
        <v>38</v>
      </c>
      <c r="AM681" s="222">
        <v>3425</v>
      </c>
      <c r="AN681" s="220">
        <f t="shared" si="102"/>
        <v>856.25</v>
      </c>
      <c r="AO681" s="220">
        <v>37</v>
      </c>
      <c r="AP681" s="220">
        <v>3435</v>
      </c>
      <c r="AQ681" s="220">
        <f t="shared" si="103"/>
        <v>858.75</v>
      </c>
      <c r="AR681" s="226">
        <v>64</v>
      </c>
      <c r="AS681" s="226">
        <v>5920</v>
      </c>
      <c r="AT681" s="220">
        <f t="shared" si="104"/>
        <v>1480</v>
      </c>
    </row>
    <row r="682" spans="2:46">
      <c r="B682" s="24" t="s">
        <v>2625</v>
      </c>
      <c r="C682" s="342" t="s">
        <v>2752</v>
      </c>
      <c r="D682" s="463" t="s">
        <v>259</v>
      </c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22"/>
      <c r="AA682" s="222"/>
      <c r="AB682" s="222"/>
      <c r="AC682" s="222"/>
      <c r="AD682" s="222"/>
      <c r="AE682" s="222"/>
      <c r="AF682" s="222"/>
      <c r="AG682" s="222"/>
      <c r="AH682" s="222"/>
      <c r="AI682" s="222"/>
      <c r="AJ682" s="222"/>
      <c r="AK682" s="222"/>
      <c r="AL682" s="222">
        <v>14</v>
      </c>
      <c r="AM682" s="222">
        <v>705</v>
      </c>
      <c r="AN682" s="220">
        <f t="shared" si="102"/>
        <v>176.25</v>
      </c>
      <c r="AO682" s="220">
        <v>34</v>
      </c>
      <c r="AP682" s="220">
        <v>3315</v>
      </c>
      <c r="AQ682" s="220">
        <f t="shared" si="103"/>
        <v>828.75</v>
      </c>
      <c r="AR682" s="226">
        <v>26</v>
      </c>
      <c r="AS682" s="226">
        <v>1875</v>
      </c>
      <c r="AT682" s="220">
        <f t="shared" si="104"/>
        <v>468.75</v>
      </c>
    </row>
    <row r="683" spans="2:46">
      <c r="B683" s="24" t="s">
        <v>2626</v>
      </c>
      <c r="C683" s="342" t="s">
        <v>2753</v>
      </c>
      <c r="D683" s="463" t="s">
        <v>259</v>
      </c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22"/>
      <c r="AA683" s="222"/>
      <c r="AB683" s="222"/>
      <c r="AC683" s="222"/>
      <c r="AD683" s="222"/>
      <c r="AE683" s="222"/>
      <c r="AF683" s="222"/>
      <c r="AG683" s="222"/>
      <c r="AH683" s="222"/>
      <c r="AI683" s="222"/>
      <c r="AJ683" s="222"/>
      <c r="AK683" s="222"/>
      <c r="AL683" s="222">
        <v>2</v>
      </c>
      <c r="AM683" s="222">
        <v>265</v>
      </c>
      <c r="AN683" s="220">
        <f t="shared" si="102"/>
        <v>66.25</v>
      </c>
      <c r="AO683" s="220">
        <v>13</v>
      </c>
      <c r="AP683" s="220">
        <v>1425</v>
      </c>
      <c r="AQ683" s="220">
        <f t="shared" si="103"/>
        <v>356.25</v>
      </c>
      <c r="AR683" s="226">
        <v>25</v>
      </c>
      <c r="AS683" s="226">
        <v>2425</v>
      </c>
      <c r="AT683" s="220">
        <f t="shared" si="104"/>
        <v>606.25</v>
      </c>
    </row>
    <row r="684" spans="2:46">
      <c r="B684" s="24" t="s">
        <v>2627</v>
      </c>
      <c r="C684" s="342" t="s">
        <v>2754</v>
      </c>
      <c r="D684" s="463" t="s">
        <v>284</v>
      </c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22"/>
      <c r="AA684" s="222"/>
      <c r="AB684" s="222"/>
      <c r="AC684" s="222"/>
      <c r="AD684" s="222"/>
      <c r="AE684" s="222"/>
      <c r="AF684" s="222"/>
      <c r="AG684" s="222"/>
      <c r="AH684" s="222"/>
      <c r="AI684" s="222"/>
      <c r="AJ684" s="222"/>
      <c r="AK684" s="222"/>
      <c r="AL684" s="222">
        <v>10</v>
      </c>
      <c r="AM684" s="222">
        <v>595</v>
      </c>
      <c r="AN684" s="220">
        <f t="shared" si="102"/>
        <v>148.75</v>
      </c>
      <c r="AO684" s="220">
        <v>20</v>
      </c>
      <c r="AP684" s="220">
        <v>1340</v>
      </c>
      <c r="AQ684" s="220">
        <f t="shared" si="103"/>
        <v>335</v>
      </c>
      <c r="AR684" s="226">
        <v>39</v>
      </c>
      <c r="AS684" s="226">
        <v>3195</v>
      </c>
      <c r="AT684" s="220">
        <f t="shared" si="104"/>
        <v>798.75</v>
      </c>
    </row>
    <row r="685" spans="2:46">
      <c r="B685" s="24" t="s">
        <v>2628</v>
      </c>
      <c r="C685" s="342" t="s">
        <v>2755</v>
      </c>
      <c r="D685" s="463" t="s">
        <v>390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22"/>
      <c r="AA685" s="222"/>
      <c r="AB685" s="222"/>
      <c r="AC685" s="222"/>
      <c r="AD685" s="222"/>
      <c r="AE685" s="222"/>
      <c r="AF685" s="222"/>
      <c r="AG685" s="222"/>
      <c r="AH685" s="222"/>
      <c r="AI685" s="222"/>
      <c r="AJ685" s="222"/>
      <c r="AK685" s="222"/>
      <c r="AL685" s="222">
        <v>4</v>
      </c>
      <c r="AM685" s="222">
        <v>400</v>
      </c>
      <c r="AN685" s="220">
        <f t="shared" si="102"/>
        <v>100</v>
      </c>
      <c r="AO685" s="220">
        <v>6</v>
      </c>
      <c r="AP685" s="220">
        <v>445</v>
      </c>
      <c r="AQ685" s="220">
        <f t="shared" si="103"/>
        <v>111.25</v>
      </c>
      <c r="AR685" s="226">
        <v>7</v>
      </c>
      <c r="AS685" s="226">
        <v>710</v>
      </c>
      <c r="AT685" s="220">
        <f t="shared" si="104"/>
        <v>177.5</v>
      </c>
    </row>
    <row r="686" spans="2:46">
      <c r="B686" s="24" t="s">
        <v>2629</v>
      </c>
      <c r="C686" s="342" t="s">
        <v>2756</v>
      </c>
      <c r="D686" s="463" t="s">
        <v>284</v>
      </c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22"/>
      <c r="AA686" s="222"/>
      <c r="AB686" s="222"/>
      <c r="AC686" s="222"/>
      <c r="AD686" s="222"/>
      <c r="AE686" s="222"/>
      <c r="AF686" s="222"/>
      <c r="AG686" s="222"/>
      <c r="AH686" s="222"/>
      <c r="AI686" s="222"/>
      <c r="AJ686" s="222"/>
      <c r="AK686" s="222"/>
      <c r="AL686" s="222">
        <v>8</v>
      </c>
      <c r="AM686" s="222">
        <v>790</v>
      </c>
      <c r="AN686" s="220">
        <f t="shared" si="102"/>
        <v>197.5</v>
      </c>
      <c r="AO686" s="220">
        <v>45</v>
      </c>
      <c r="AP686" s="220">
        <v>3605</v>
      </c>
      <c r="AQ686" s="220">
        <f t="shared" si="103"/>
        <v>901.25</v>
      </c>
      <c r="AR686" s="226">
        <v>109</v>
      </c>
      <c r="AS686" s="226">
        <v>11760</v>
      </c>
      <c r="AT686" s="220">
        <f t="shared" si="104"/>
        <v>2940</v>
      </c>
    </row>
    <row r="687" spans="2:46">
      <c r="B687" s="24" t="s">
        <v>2630</v>
      </c>
      <c r="C687" s="342" t="s">
        <v>2757</v>
      </c>
      <c r="D687" s="462" t="s">
        <v>5</v>
      </c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22"/>
      <c r="AA687" s="222"/>
      <c r="AB687" s="222"/>
      <c r="AC687" s="222"/>
      <c r="AD687" s="222"/>
      <c r="AE687" s="222"/>
      <c r="AF687" s="222"/>
      <c r="AG687" s="222"/>
      <c r="AH687" s="222"/>
      <c r="AI687" s="222"/>
      <c r="AJ687" s="222"/>
      <c r="AK687" s="222"/>
      <c r="AL687" s="222">
        <v>29</v>
      </c>
      <c r="AM687" s="222">
        <v>2315</v>
      </c>
      <c r="AN687" s="220">
        <f t="shared" si="102"/>
        <v>578.75</v>
      </c>
      <c r="AO687" s="220">
        <v>47</v>
      </c>
      <c r="AP687" s="220">
        <v>4270</v>
      </c>
      <c r="AQ687" s="220">
        <f t="shared" si="103"/>
        <v>1067.5</v>
      </c>
      <c r="AR687" s="226">
        <v>57</v>
      </c>
      <c r="AS687" s="226">
        <v>4040</v>
      </c>
      <c r="AT687" s="220">
        <f t="shared" si="104"/>
        <v>1010</v>
      </c>
    </row>
    <row r="688" spans="2:46">
      <c r="B688" s="24" t="s">
        <v>2631</v>
      </c>
      <c r="C688" s="342" t="s">
        <v>2758</v>
      </c>
      <c r="D688" s="462" t="s">
        <v>5</v>
      </c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22"/>
      <c r="AA688" s="222"/>
      <c r="AB688" s="222"/>
      <c r="AC688" s="222"/>
      <c r="AD688" s="222"/>
      <c r="AE688" s="222"/>
      <c r="AF688" s="222"/>
      <c r="AG688" s="222"/>
      <c r="AH688" s="222"/>
      <c r="AI688" s="222"/>
      <c r="AJ688" s="222"/>
      <c r="AK688" s="222"/>
      <c r="AL688" s="226">
        <v>0</v>
      </c>
      <c r="AM688" s="226">
        <v>0</v>
      </c>
      <c r="AN688" s="226">
        <f t="shared" si="102"/>
        <v>0</v>
      </c>
      <c r="AO688" s="348">
        <v>10</v>
      </c>
      <c r="AP688" s="348">
        <v>1155</v>
      </c>
      <c r="AQ688" s="348">
        <f t="shared" si="103"/>
        <v>288.75</v>
      </c>
      <c r="AR688" s="226">
        <v>20</v>
      </c>
      <c r="AS688" s="226">
        <v>1675</v>
      </c>
      <c r="AT688" s="348">
        <f t="shared" si="104"/>
        <v>418.75</v>
      </c>
    </row>
    <row r="689" spans="2:46">
      <c r="B689" s="24" t="s">
        <v>2632</v>
      </c>
      <c r="C689" s="342" t="s">
        <v>2759</v>
      </c>
      <c r="D689" s="463" t="s">
        <v>16</v>
      </c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22"/>
      <c r="AA689" s="222"/>
      <c r="AB689" s="222"/>
      <c r="AC689" s="222"/>
      <c r="AD689" s="222"/>
      <c r="AE689" s="222"/>
      <c r="AF689" s="222"/>
      <c r="AG689" s="222"/>
      <c r="AH689" s="222"/>
      <c r="AI689" s="222"/>
      <c r="AJ689" s="222"/>
      <c r="AK689" s="222"/>
      <c r="AL689" s="226">
        <v>0</v>
      </c>
      <c r="AM689" s="226">
        <v>0</v>
      </c>
      <c r="AN689" s="226">
        <f t="shared" si="102"/>
        <v>0</v>
      </c>
      <c r="AO689" s="348">
        <v>14</v>
      </c>
      <c r="AP689" s="348">
        <v>1265</v>
      </c>
      <c r="AQ689" s="348">
        <f t="shared" si="103"/>
        <v>316.25</v>
      </c>
      <c r="AR689" s="226">
        <v>23</v>
      </c>
      <c r="AS689" s="226">
        <v>2420</v>
      </c>
      <c r="AT689" s="348">
        <f t="shared" si="104"/>
        <v>605</v>
      </c>
    </row>
    <row r="690" spans="2:46">
      <c r="B690" s="24" t="s">
        <v>2633</v>
      </c>
      <c r="C690" s="342" t="s">
        <v>2760</v>
      </c>
      <c r="D690" s="463" t="s">
        <v>23</v>
      </c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22"/>
      <c r="AA690" s="222"/>
      <c r="AB690" s="222"/>
      <c r="AC690" s="222"/>
      <c r="AD690" s="222"/>
      <c r="AE690" s="222"/>
      <c r="AF690" s="222"/>
      <c r="AG690" s="222"/>
      <c r="AH690" s="222"/>
      <c r="AI690" s="222"/>
      <c r="AJ690" s="222"/>
      <c r="AK690" s="222"/>
      <c r="AL690" s="226">
        <v>0</v>
      </c>
      <c r="AM690" s="226">
        <v>0</v>
      </c>
      <c r="AN690" s="226">
        <f t="shared" si="102"/>
        <v>0</v>
      </c>
      <c r="AO690" s="348">
        <v>24</v>
      </c>
      <c r="AP690" s="348">
        <v>3475</v>
      </c>
      <c r="AQ690" s="348">
        <f t="shared" si="103"/>
        <v>868.75</v>
      </c>
      <c r="AR690" s="226">
        <v>27</v>
      </c>
      <c r="AS690" s="226">
        <v>2400</v>
      </c>
      <c r="AT690" s="348">
        <f t="shared" si="104"/>
        <v>600</v>
      </c>
    </row>
    <row r="691" spans="2:46">
      <c r="B691" s="24" t="s">
        <v>2634</v>
      </c>
      <c r="C691" s="342" t="s">
        <v>2761</v>
      </c>
      <c r="D691" s="463" t="s">
        <v>19</v>
      </c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22"/>
      <c r="AA691" s="222"/>
      <c r="AB691" s="222"/>
      <c r="AC691" s="222"/>
      <c r="AD691" s="222"/>
      <c r="AE691" s="222"/>
      <c r="AF691" s="222"/>
      <c r="AG691" s="222"/>
      <c r="AH691" s="222"/>
      <c r="AI691" s="222"/>
      <c r="AJ691" s="222"/>
      <c r="AK691" s="222"/>
      <c r="AL691" s="226">
        <v>0</v>
      </c>
      <c r="AM691" s="226">
        <v>0</v>
      </c>
      <c r="AN691" s="226">
        <f t="shared" si="102"/>
        <v>0</v>
      </c>
      <c r="AO691" s="348">
        <v>3</v>
      </c>
      <c r="AP691" s="348">
        <v>480</v>
      </c>
      <c r="AQ691" s="348">
        <f t="shared" si="103"/>
        <v>120</v>
      </c>
      <c r="AR691" s="226">
        <v>69</v>
      </c>
      <c r="AS691" s="226">
        <v>4950</v>
      </c>
      <c r="AT691" s="348">
        <f t="shared" si="104"/>
        <v>1237.5</v>
      </c>
    </row>
    <row r="692" spans="2:46">
      <c r="B692" s="24" t="s">
        <v>2635</v>
      </c>
      <c r="C692" s="342" t="s">
        <v>2762</v>
      </c>
      <c r="D692" s="462" t="s">
        <v>5</v>
      </c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22"/>
      <c r="AA692" s="222"/>
      <c r="AB692" s="222"/>
      <c r="AC692" s="222"/>
      <c r="AD692" s="222"/>
      <c r="AE692" s="222"/>
      <c r="AF692" s="222"/>
      <c r="AG692" s="222"/>
      <c r="AH692" s="222"/>
      <c r="AI692" s="222"/>
      <c r="AJ692" s="222"/>
      <c r="AK692" s="222"/>
      <c r="AL692" s="222">
        <v>20</v>
      </c>
      <c r="AM692" s="222">
        <v>4150</v>
      </c>
      <c r="AN692" s="220">
        <f t="shared" si="102"/>
        <v>1037.5</v>
      </c>
      <c r="AO692" s="220">
        <v>39</v>
      </c>
      <c r="AP692" s="220">
        <v>4975</v>
      </c>
      <c r="AQ692" s="220">
        <f t="shared" si="103"/>
        <v>1243.75</v>
      </c>
      <c r="AR692" s="226">
        <v>64</v>
      </c>
      <c r="AS692" s="226">
        <v>8000</v>
      </c>
      <c r="AT692" s="220">
        <f t="shared" si="104"/>
        <v>2000</v>
      </c>
    </row>
    <row r="693" spans="2:46">
      <c r="B693" s="24" t="s">
        <v>2636</v>
      </c>
      <c r="C693" s="342" t="s">
        <v>2763</v>
      </c>
      <c r="D693" s="463" t="s">
        <v>3</v>
      </c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22"/>
      <c r="AA693" s="222"/>
      <c r="AB693" s="222"/>
      <c r="AC693" s="222"/>
      <c r="AD693" s="222"/>
      <c r="AE693" s="222"/>
      <c r="AF693" s="222"/>
      <c r="AG693" s="222"/>
      <c r="AH693" s="222"/>
      <c r="AI693" s="222"/>
      <c r="AJ693" s="222"/>
      <c r="AK693" s="222"/>
      <c r="AL693" s="222">
        <v>5</v>
      </c>
      <c r="AM693" s="222">
        <v>790</v>
      </c>
      <c r="AN693" s="220">
        <f t="shared" si="102"/>
        <v>197.5</v>
      </c>
      <c r="AO693" s="220">
        <v>15</v>
      </c>
      <c r="AP693" s="220">
        <v>1580</v>
      </c>
      <c r="AQ693" s="220">
        <f t="shared" si="103"/>
        <v>395</v>
      </c>
      <c r="AR693" s="226">
        <v>25</v>
      </c>
      <c r="AS693" s="226">
        <v>2865</v>
      </c>
      <c r="AT693" s="220">
        <f t="shared" si="104"/>
        <v>716.25</v>
      </c>
    </row>
    <row r="694" spans="2:46">
      <c r="B694" s="24" t="s">
        <v>2637</v>
      </c>
      <c r="C694" s="342" t="s">
        <v>2764</v>
      </c>
      <c r="D694" s="463" t="s">
        <v>3</v>
      </c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22"/>
      <c r="AA694" s="222"/>
      <c r="AB694" s="222"/>
      <c r="AC694" s="222"/>
      <c r="AD694" s="222"/>
      <c r="AE694" s="222"/>
      <c r="AF694" s="222"/>
      <c r="AG694" s="222"/>
      <c r="AH694" s="222"/>
      <c r="AI694" s="222"/>
      <c r="AJ694" s="222"/>
      <c r="AK694" s="222"/>
      <c r="AL694" s="222">
        <v>0</v>
      </c>
      <c r="AM694" s="222"/>
      <c r="AN694" s="220">
        <f t="shared" si="102"/>
        <v>0</v>
      </c>
      <c r="AO694" s="220">
        <v>8</v>
      </c>
      <c r="AP694" s="220">
        <v>490</v>
      </c>
      <c r="AQ694" s="220">
        <f t="shared" si="103"/>
        <v>122.5</v>
      </c>
      <c r="AR694" s="226">
        <v>6</v>
      </c>
      <c r="AS694" s="226">
        <v>525</v>
      </c>
      <c r="AT694" s="220">
        <f t="shared" si="104"/>
        <v>131.25</v>
      </c>
    </row>
    <row r="695" spans="2:46">
      <c r="B695" s="24" t="s">
        <v>2638</v>
      </c>
      <c r="C695" s="342" t="s">
        <v>2765</v>
      </c>
      <c r="D695" s="463" t="s">
        <v>38</v>
      </c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22"/>
      <c r="AA695" s="222"/>
      <c r="AB695" s="222"/>
      <c r="AC695" s="222"/>
      <c r="AD695" s="222"/>
      <c r="AE695" s="222"/>
      <c r="AF695" s="222"/>
      <c r="AG695" s="222"/>
      <c r="AH695" s="222"/>
      <c r="AI695" s="222"/>
      <c r="AJ695" s="222"/>
      <c r="AK695" s="222"/>
      <c r="AL695" s="222">
        <v>0</v>
      </c>
      <c r="AM695" s="222"/>
      <c r="AN695" s="220">
        <f t="shared" si="102"/>
        <v>0</v>
      </c>
      <c r="AO695" s="220">
        <v>4</v>
      </c>
      <c r="AP695" s="220">
        <v>550</v>
      </c>
      <c r="AQ695" s="220">
        <f t="shared" si="103"/>
        <v>137.5</v>
      </c>
      <c r="AR695" s="226">
        <v>8</v>
      </c>
      <c r="AS695" s="226">
        <v>850</v>
      </c>
      <c r="AT695" s="220">
        <f t="shared" si="104"/>
        <v>212.5</v>
      </c>
    </row>
    <row r="696" spans="2:46">
      <c r="B696" s="24" t="s">
        <v>2639</v>
      </c>
      <c r="C696" s="342" t="s">
        <v>2766</v>
      </c>
      <c r="D696" s="463" t="s">
        <v>43</v>
      </c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22"/>
      <c r="AA696" s="222"/>
      <c r="AB696" s="222"/>
      <c r="AC696" s="222"/>
      <c r="AD696" s="222"/>
      <c r="AE696" s="222"/>
      <c r="AF696" s="222"/>
      <c r="AG696" s="222"/>
      <c r="AH696" s="222"/>
      <c r="AI696" s="222"/>
      <c r="AJ696" s="222"/>
      <c r="AK696" s="222"/>
      <c r="AL696" s="222">
        <v>0</v>
      </c>
      <c r="AM696" s="222"/>
      <c r="AN696" s="220">
        <f t="shared" si="102"/>
        <v>0</v>
      </c>
      <c r="AO696" s="220">
        <v>7</v>
      </c>
      <c r="AP696" s="220">
        <v>430</v>
      </c>
      <c r="AQ696" s="220">
        <f t="shared" si="103"/>
        <v>107.5</v>
      </c>
      <c r="AR696" s="226">
        <v>33</v>
      </c>
      <c r="AS696" s="226">
        <v>4105</v>
      </c>
      <c r="AT696" s="220">
        <f t="shared" si="104"/>
        <v>1026.25</v>
      </c>
    </row>
    <row r="697" spans="2:46">
      <c r="B697" s="24" t="s">
        <v>2640</v>
      </c>
      <c r="C697" s="342" t="s">
        <v>2767</v>
      </c>
      <c r="D697" s="463" t="s">
        <v>284</v>
      </c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22"/>
      <c r="AA697" s="222"/>
      <c r="AB697" s="222"/>
      <c r="AC697" s="222"/>
      <c r="AD697" s="222"/>
      <c r="AE697" s="222"/>
      <c r="AF697" s="222"/>
      <c r="AG697" s="222"/>
      <c r="AH697" s="222"/>
      <c r="AI697" s="222"/>
      <c r="AJ697" s="222"/>
      <c r="AK697" s="222"/>
      <c r="AL697" s="222">
        <v>0</v>
      </c>
      <c r="AM697" s="222"/>
      <c r="AN697" s="220">
        <f t="shared" si="102"/>
        <v>0</v>
      </c>
      <c r="AO697" s="220">
        <v>20</v>
      </c>
      <c r="AP697" s="220">
        <v>1665</v>
      </c>
      <c r="AQ697" s="220">
        <f t="shared" si="103"/>
        <v>416.25</v>
      </c>
      <c r="AR697" s="226">
        <v>39</v>
      </c>
      <c r="AS697" s="226">
        <v>3930</v>
      </c>
      <c r="AT697" s="220">
        <f t="shared" si="104"/>
        <v>982.5</v>
      </c>
    </row>
    <row r="698" spans="2:46">
      <c r="B698" s="24" t="s">
        <v>2641</v>
      </c>
      <c r="C698" s="342" t="s">
        <v>2768</v>
      </c>
      <c r="D698" s="463" t="s">
        <v>501</v>
      </c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22"/>
      <c r="AA698" s="222"/>
      <c r="AB698" s="222"/>
      <c r="AC698" s="222"/>
      <c r="AD698" s="222"/>
      <c r="AE698" s="222"/>
      <c r="AF698" s="222"/>
      <c r="AG698" s="222"/>
      <c r="AH698" s="222"/>
      <c r="AI698" s="222"/>
      <c r="AJ698" s="222"/>
      <c r="AK698" s="222"/>
      <c r="AL698" s="222">
        <v>8</v>
      </c>
      <c r="AM698" s="222">
        <v>735</v>
      </c>
      <c r="AN698" s="220">
        <f t="shared" si="102"/>
        <v>183.75</v>
      </c>
      <c r="AO698" s="220">
        <v>13</v>
      </c>
      <c r="AP698" s="220">
        <v>1670</v>
      </c>
      <c r="AQ698" s="220">
        <f t="shared" si="103"/>
        <v>417.5</v>
      </c>
      <c r="AR698" s="226">
        <v>42</v>
      </c>
      <c r="AS698" s="226">
        <v>5080</v>
      </c>
      <c r="AT698" s="220">
        <f t="shared" si="104"/>
        <v>1270</v>
      </c>
    </row>
    <row r="699" spans="2:46">
      <c r="B699" s="24" t="s">
        <v>2642</v>
      </c>
      <c r="C699" s="342" t="s">
        <v>2769</v>
      </c>
      <c r="D699" s="463" t="s">
        <v>501</v>
      </c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22"/>
      <c r="AA699" s="222"/>
      <c r="AB699" s="222"/>
      <c r="AC699" s="222"/>
      <c r="AD699" s="222"/>
      <c r="AE699" s="222"/>
      <c r="AF699" s="222"/>
      <c r="AG699" s="222"/>
      <c r="AH699" s="222"/>
      <c r="AI699" s="222"/>
      <c r="AJ699" s="222"/>
      <c r="AK699" s="222"/>
      <c r="AL699" s="222">
        <v>14</v>
      </c>
      <c r="AM699" s="222">
        <v>1865</v>
      </c>
      <c r="AN699" s="220">
        <f t="shared" si="102"/>
        <v>466.25</v>
      </c>
      <c r="AO699" s="220">
        <v>38</v>
      </c>
      <c r="AP699" s="220">
        <v>2160</v>
      </c>
      <c r="AQ699" s="220">
        <f t="shared" si="103"/>
        <v>540</v>
      </c>
      <c r="AR699" s="226">
        <v>36</v>
      </c>
      <c r="AS699" s="226">
        <v>2895</v>
      </c>
      <c r="AT699" s="220">
        <f t="shared" si="104"/>
        <v>723.75</v>
      </c>
    </row>
    <row r="700" spans="2:46">
      <c r="B700" s="24" t="s">
        <v>2643</v>
      </c>
      <c r="C700" s="342" t="s">
        <v>2770</v>
      </c>
      <c r="D700" s="463" t="s">
        <v>501</v>
      </c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22"/>
      <c r="AA700" s="222"/>
      <c r="AB700" s="222"/>
      <c r="AC700" s="222"/>
      <c r="AD700" s="222"/>
      <c r="AE700" s="222"/>
      <c r="AF700" s="222"/>
      <c r="AG700" s="222"/>
      <c r="AH700" s="222"/>
      <c r="AI700" s="222"/>
      <c r="AJ700" s="222"/>
      <c r="AK700" s="222"/>
      <c r="AL700" s="222">
        <v>20</v>
      </c>
      <c r="AM700" s="222">
        <v>1570</v>
      </c>
      <c r="AN700" s="220">
        <f t="shared" si="102"/>
        <v>392.5</v>
      </c>
      <c r="AO700" s="220">
        <v>82</v>
      </c>
      <c r="AP700" s="220">
        <v>9645</v>
      </c>
      <c r="AQ700" s="220">
        <f t="shared" si="103"/>
        <v>2411.25</v>
      </c>
      <c r="AR700" s="226">
        <v>54</v>
      </c>
      <c r="AS700" s="226">
        <v>4750</v>
      </c>
      <c r="AT700" s="220">
        <f t="shared" si="104"/>
        <v>1187.5</v>
      </c>
    </row>
    <row r="701" spans="2:46">
      <c r="B701" s="24" t="s">
        <v>2644</v>
      </c>
      <c r="C701" s="342" t="s">
        <v>2771</v>
      </c>
      <c r="D701" s="463" t="s">
        <v>23</v>
      </c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22"/>
      <c r="AA701" s="222"/>
      <c r="AB701" s="222"/>
      <c r="AC701" s="222"/>
      <c r="AD701" s="222"/>
      <c r="AE701" s="222"/>
      <c r="AF701" s="222"/>
      <c r="AG701" s="222"/>
      <c r="AH701" s="222"/>
      <c r="AI701" s="222"/>
      <c r="AJ701" s="222"/>
      <c r="AK701" s="222"/>
      <c r="AL701" s="222">
        <v>1</v>
      </c>
      <c r="AM701" s="222">
        <v>45</v>
      </c>
      <c r="AN701" s="220">
        <f t="shared" si="102"/>
        <v>11.25</v>
      </c>
      <c r="AO701" s="220">
        <v>13</v>
      </c>
      <c r="AP701" s="220">
        <v>1410</v>
      </c>
      <c r="AQ701" s="220">
        <f t="shared" si="103"/>
        <v>352.5</v>
      </c>
      <c r="AR701" s="226">
        <v>27</v>
      </c>
      <c r="AS701" s="226">
        <v>2060</v>
      </c>
      <c r="AT701" s="220">
        <f t="shared" si="104"/>
        <v>515</v>
      </c>
    </row>
    <row r="702" spans="2:46">
      <c r="B702" s="24" t="s">
        <v>2645</v>
      </c>
      <c r="C702" s="342" t="s">
        <v>2772</v>
      </c>
      <c r="D702" s="463" t="s">
        <v>23</v>
      </c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22"/>
      <c r="AA702" s="222"/>
      <c r="AB702" s="222"/>
      <c r="AC702" s="222"/>
      <c r="AD702" s="222"/>
      <c r="AE702" s="222"/>
      <c r="AF702" s="222"/>
      <c r="AG702" s="222"/>
      <c r="AH702" s="222"/>
      <c r="AI702" s="222"/>
      <c r="AJ702" s="222"/>
      <c r="AK702" s="222"/>
      <c r="AL702" s="226">
        <v>0</v>
      </c>
      <c r="AM702" s="226">
        <v>0</v>
      </c>
      <c r="AN702" s="226">
        <f t="shared" si="102"/>
        <v>0</v>
      </c>
      <c r="AO702" s="348">
        <v>27</v>
      </c>
      <c r="AP702" s="348">
        <v>1980</v>
      </c>
      <c r="AQ702" s="348">
        <f t="shared" si="103"/>
        <v>495</v>
      </c>
      <c r="AR702" s="226">
        <v>33</v>
      </c>
      <c r="AS702" s="226">
        <v>3485</v>
      </c>
      <c r="AT702" s="348">
        <f t="shared" si="104"/>
        <v>871.25</v>
      </c>
    </row>
    <row r="703" spans="2:46">
      <c r="B703" s="24" t="s">
        <v>2646</v>
      </c>
      <c r="C703" s="342" t="s">
        <v>2773</v>
      </c>
      <c r="D703" s="463" t="s">
        <v>222</v>
      </c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22"/>
      <c r="AA703" s="222"/>
      <c r="AB703" s="222"/>
      <c r="AC703" s="222"/>
      <c r="AD703" s="222"/>
      <c r="AE703" s="222"/>
      <c r="AF703" s="222"/>
      <c r="AG703" s="222"/>
      <c r="AH703" s="222"/>
      <c r="AI703" s="222"/>
      <c r="AJ703" s="222"/>
      <c r="AK703" s="222"/>
      <c r="AL703" s="226">
        <v>0</v>
      </c>
      <c r="AM703" s="226">
        <v>0</v>
      </c>
      <c r="AN703" s="226">
        <f t="shared" si="102"/>
        <v>0</v>
      </c>
      <c r="AO703" s="348">
        <v>0</v>
      </c>
      <c r="AP703" s="348">
        <v>0</v>
      </c>
      <c r="AQ703" s="348">
        <f t="shared" si="103"/>
        <v>0</v>
      </c>
      <c r="AR703" s="226">
        <v>0</v>
      </c>
      <c r="AS703" s="226">
        <v>0</v>
      </c>
      <c r="AT703" s="348">
        <f t="shared" si="104"/>
        <v>0</v>
      </c>
    </row>
    <row r="704" spans="2:46">
      <c r="B704" s="24" t="s">
        <v>2647</v>
      </c>
      <c r="C704" s="342" t="s">
        <v>2774</v>
      </c>
      <c r="D704" s="463" t="s">
        <v>222</v>
      </c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22"/>
      <c r="AA704" s="222"/>
      <c r="AB704" s="222"/>
      <c r="AC704" s="222"/>
      <c r="AD704" s="222"/>
      <c r="AE704" s="222"/>
      <c r="AF704" s="222"/>
      <c r="AG704" s="222"/>
      <c r="AH704" s="222"/>
      <c r="AI704" s="222"/>
      <c r="AJ704" s="222"/>
      <c r="AK704" s="222"/>
      <c r="AL704" s="222">
        <v>4</v>
      </c>
      <c r="AM704" s="222">
        <v>340</v>
      </c>
      <c r="AN704" s="220">
        <f t="shared" si="102"/>
        <v>85</v>
      </c>
      <c r="AO704" s="220">
        <v>8</v>
      </c>
      <c r="AP704" s="220">
        <v>490</v>
      </c>
      <c r="AQ704" s="220">
        <f t="shared" si="103"/>
        <v>122.5</v>
      </c>
      <c r="AR704" s="226">
        <v>10</v>
      </c>
      <c r="AS704" s="226">
        <v>695</v>
      </c>
      <c r="AT704" s="220">
        <f t="shared" si="104"/>
        <v>173.75</v>
      </c>
    </row>
    <row r="705" spans="2:46">
      <c r="B705" s="24" t="s">
        <v>2648</v>
      </c>
      <c r="C705" s="342" t="s">
        <v>2775</v>
      </c>
      <c r="D705" s="462" t="s">
        <v>191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22"/>
      <c r="AA705" s="222"/>
      <c r="AB705" s="222"/>
      <c r="AC705" s="222"/>
      <c r="AD705" s="222"/>
      <c r="AE705" s="222"/>
      <c r="AF705" s="222"/>
      <c r="AG705" s="222"/>
      <c r="AH705" s="222"/>
      <c r="AI705" s="222"/>
      <c r="AJ705" s="222"/>
      <c r="AK705" s="222"/>
      <c r="AL705" s="222">
        <v>1</v>
      </c>
      <c r="AM705" s="222">
        <v>150</v>
      </c>
      <c r="AN705" s="220">
        <f t="shared" si="102"/>
        <v>37.5</v>
      </c>
      <c r="AO705" s="220">
        <v>21</v>
      </c>
      <c r="AP705" s="220">
        <v>2240</v>
      </c>
      <c r="AQ705" s="220">
        <f t="shared" si="103"/>
        <v>560</v>
      </c>
      <c r="AR705" s="226">
        <v>37</v>
      </c>
      <c r="AS705" s="226">
        <v>3280</v>
      </c>
      <c r="AT705" s="220">
        <f t="shared" si="104"/>
        <v>820</v>
      </c>
    </row>
    <row r="706" spans="2:46">
      <c r="B706" s="24" t="s">
        <v>2649</v>
      </c>
      <c r="C706" s="342" t="s">
        <v>2776</v>
      </c>
      <c r="D706" s="463" t="s">
        <v>84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22"/>
      <c r="AA706" s="222"/>
      <c r="AB706" s="222"/>
      <c r="AC706" s="222"/>
      <c r="AD706" s="222"/>
      <c r="AE706" s="222"/>
      <c r="AF706" s="222"/>
      <c r="AG706" s="222"/>
      <c r="AH706" s="222"/>
      <c r="AI706" s="222"/>
      <c r="AJ706" s="222"/>
      <c r="AK706" s="222"/>
      <c r="AL706" s="222">
        <v>0</v>
      </c>
      <c r="AM706" s="222"/>
      <c r="AN706" s="220">
        <f t="shared" si="102"/>
        <v>0</v>
      </c>
      <c r="AO706" s="220">
        <v>0</v>
      </c>
      <c r="AP706" s="220">
        <v>0</v>
      </c>
      <c r="AQ706" s="220">
        <f t="shared" si="103"/>
        <v>0</v>
      </c>
      <c r="AR706" s="226">
        <v>12</v>
      </c>
      <c r="AS706" s="226">
        <v>1050</v>
      </c>
      <c r="AT706" s="220">
        <f t="shared" si="104"/>
        <v>262.5</v>
      </c>
    </row>
    <row r="707" spans="2:46">
      <c r="B707" s="24" t="s">
        <v>2650</v>
      </c>
      <c r="C707" s="342" t="s">
        <v>2777</v>
      </c>
      <c r="D707" s="462" t="s">
        <v>5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22"/>
      <c r="AA707" s="222"/>
      <c r="AB707" s="222"/>
      <c r="AC707" s="222"/>
      <c r="AD707" s="222"/>
      <c r="AE707" s="222"/>
      <c r="AF707" s="222"/>
      <c r="AG707" s="222"/>
      <c r="AH707" s="222"/>
      <c r="AI707" s="222"/>
      <c r="AJ707" s="222"/>
      <c r="AK707" s="222"/>
      <c r="AL707" s="222">
        <v>5</v>
      </c>
      <c r="AM707" s="222">
        <v>590</v>
      </c>
      <c r="AN707" s="220">
        <f t="shared" si="102"/>
        <v>147.5</v>
      </c>
      <c r="AO707" s="220">
        <v>27</v>
      </c>
      <c r="AP707" s="220">
        <v>3965</v>
      </c>
      <c r="AQ707" s="220">
        <f t="shared" si="103"/>
        <v>991.25</v>
      </c>
      <c r="AR707" s="226">
        <v>54</v>
      </c>
      <c r="AS707" s="226">
        <v>6025</v>
      </c>
      <c r="AT707" s="220">
        <f t="shared" si="104"/>
        <v>1506.25</v>
      </c>
    </row>
    <row r="708" spans="2:46">
      <c r="B708" s="24" t="s">
        <v>2651</v>
      </c>
      <c r="C708" s="342" t="s">
        <v>2778</v>
      </c>
      <c r="D708" s="463" t="s">
        <v>12</v>
      </c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22"/>
      <c r="AA708" s="222"/>
      <c r="AB708" s="222"/>
      <c r="AC708" s="222"/>
      <c r="AD708" s="222"/>
      <c r="AE708" s="222"/>
      <c r="AF708" s="222"/>
      <c r="AG708" s="222"/>
      <c r="AH708" s="222"/>
      <c r="AI708" s="222"/>
      <c r="AJ708" s="222"/>
      <c r="AK708" s="222"/>
      <c r="AL708" s="222">
        <v>3</v>
      </c>
      <c r="AM708" s="222">
        <v>240</v>
      </c>
      <c r="AN708" s="220">
        <f t="shared" si="102"/>
        <v>60</v>
      </c>
      <c r="AO708" s="220">
        <v>37</v>
      </c>
      <c r="AP708" s="220">
        <v>3360</v>
      </c>
      <c r="AQ708" s="220">
        <f t="shared" si="103"/>
        <v>840</v>
      </c>
      <c r="AR708" s="226">
        <v>51</v>
      </c>
      <c r="AS708" s="226">
        <v>4280</v>
      </c>
      <c r="AT708" s="220">
        <f t="shared" si="104"/>
        <v>1070</v>
      </c>
    </row>
    <row r="709" spans="2:46">
      <c r="B709" s="24" t="s">
        <v>2652</v>
      </c>
      <c r="C709" s="342" t="s">
        <v>2779</v>
      </c>
      <c r="D709" s="462" t="s">
        <v>5</v>
      </c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22"/>
      <c r="AA709" s="222"/>
      <c r="AB709" s="222"/>
      <c r="AC709" s="222"/>
      <c r="AD709" s="222"/>
      <c r="AE709" s="222"/>
      <c r="AF709" s="222"/>
      <c r="AG709" s="222"/>
      <c r="AH709" s="222"/>
      <c r="AI709" s="222"/>
      <c r="AJ709" s="222"/>
      <c r="AK709" s="222"/>
      <c r="AL709" s="226">
        <v>0</v>
      </c>
      <c r="AM709" s="226">
        <v>0</v>
      </c>
      <c r="AN709" s="226">
        <f t="shared" si="102"/>
        <v>0</v>
      </c>
      <c r="AO709" s="348">
        <v>19</v>
      </c>
      <c r="AP709" s="348">
        <v>3135</v>
      </c>
      <c r="AQ709" s="348">
        <f t="shared" si="103"/>
        <v>783.75</v>
      </c>
      <c r="AR709" s="226">
        <v>31</v>
      </c>
      <c r="AS709" s="226">
        <v>3560</v>
      </c>
      <c r="AT709" s="348">
        <f t="shared" si="104"/>
        <v>890</v>
      </c>
    </row>
    <row r="710" spans="2:46">
      <c r="B710" s="24" t="s">
        <v>2653</v>
      </c>
      <c r="C710" s="342" t="s">
        <v>2780</v>
      </c>
      <c r="D710" s="462" t="s">
        <v>5</v>
      </c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22"/>
      <c r="AA710" s="222"/>
      <c r="AB710" s="222"/>
      <c r="AC710" s="222"/>
      <c r="AD710" s="222"/>
      <c r="AE710" s="222"/>
      <c r="AF710" s="222"/>
      <c r="AG710" s="222"/>
      <c r="AH710" s="222"/>
      <c r="AI710" s="222"/>
      <c r="AJ710" s="222"/>
      <c r="AK710" s="222"/>
      <c r="AL710" s="222">
        <v>5</v>
      </c>
      <c r="AM710" s="222">
        <v>415</v>
      </c>
      <c r="AN710" s="220">
        <f t="shared" si="102"/>
        <v>103.75</v>
      </c>
      <c r="AO710" s="220">
        <v>66</v>
      </c>
      <c r="AP710" s="220">
        <v>5825</v>
      </c>
      <c r="AQ710" s="220">
        <f t="shared" si="103"/>
        <v>1456.25</v>
      </c>
      <c r="AR710" s="226">
        <v>56</v>
      </c>
      <c r="AS710" s="226">
        <v>4375</v>
      </c>
      <c r="AT710" s="220">
        <f t="shared" si="104"/>
        <v>1093.75</v>
      </c>
    </row>
    <row r="711" spans="2:46">
      <c r="B711" s="24" t="s">
        <v>2654</v>
      </c>
      <c r="C711" s="342" t="s">
        <v>2781</v>
      </c>
      <c r="D711" s="463" t="s">
        <v>125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22"/>
      <c r="AA711" s="222"/>
      <c r="AB711" s="222"/>
      <c r="AC711" s="222"/>
      <c r="AD711" s="222"/>
      <c r="AE711" s="222"/>
      <c r="AF711" s="222"/>
      <c r="AG711" s="222"/>
      <c r="AH711" s="222"/>
      <c r="AI711" s="222"/>
      <c r="AJ711" s="222"/>
      <c r="AK711" s="222"/>
      <c r="AL711" s="222">
        <v>77</v>
      </c>
      <c r="AM711" s="222">
        <v>6900</v>
      </c>
      <c r="AN711" s="220">
        <f t="shared" si="102"/>
        <v>1725</v>
      </c>
      <c r="AO711" s="220">
        <v>47</v>
      </c>
      <c r="AP711" s="220">
        <v>5925</v>
      </c>
      <c r="AQ711" s="220">
        <f t="shared" si="103"/>
        <v>1481.25</v>
      </c>
      <c r="AR711" s="226">
        <v>22</v>
      </c>
      <c r="AS711" s="226">
        <v>2655</v>
      </c>
      <c r="AT711" s="220">
        <f t="shared" si="104"/>
        <v>663.75</v>
      </c>
    </row>
    <row r="712" spans="2:46">
      <c r="B712" s="24" t="s">
        <v>2655</v>
      </c>
      <c r="C712" s="342" t="s">
        <v>2782</v>
      </c>
      <c r="D712" s="463" t="s">
        <v>58</v>
      </c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22"/>
      <c r="AA712" s="222"/>
      <c r="AB712" s="222"/>
      <c r="AC712" s="222"/>
      <c r="AD712" s="222"/>
      <c r="AE712" s="222"/>
      <c r="AF712" s="222"/>
      <c r="AG712" s="222"/>
      <c r="AH712" s="222"/>
      <c r="AI712" s="222"/>
      <c r="AJ712" s="222"/>
      <c r="AK712" s="222"/>
      <c r="AL712" s="222">
        <v>2</v>
      </c>
      <c r="AM712" s="222">
        <v>310</v>
      </c>
      <c r="AN712" s="220">
        <f t="shared" si="102"/>
        <v>77.5</v>
      </c>
      <c r="AO712" s="220">
        <v>15</v>
      </c>
      <c r="AP712" s="220">
        <v>1590</v>
      </c>
      <c r="AQ712" s="220">
        <f t="shared" si="103"/>
        <v>397.5</v>
      </c>
      <c r="AR712" s="226">
        <v>19</v>
      </c>
      <c r="AS712" s="226">
        <v>1940</v>
      </c>
      <c r="AT712" s="220">
        <f t="shared" si="104"/>
        <v>485</v>
      </c>
    </row>
    <row r="713" spans="2:46">
      <c r="B713" s="24" t="s">
        <v>2656</v>
      </c>
      <c r="C713" s="342" t="s">
        <v>2783</v>
      </c>
      <c r="D713" s="463" t="s">
        <v>29</v>
      </c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22"/>
      <c r="AA713" s="222"/>
      <c r="AB713" s="222"/>
      <c r="AC713" s="222"/>
      <c r="AD713" s="222"/>
      <c r="AE713" s="222"/>
      <c r="AF713" s="222"/>
      <c r="AG713" s="222"/>
      <c r="AH713" s="222"/>
      <c r="AI713" s="222"/>
      <c r="AJ713" s="222"/>
      <c r="AK713" s="222"/>
      <c r="AL713" s="222">
        <v>3</v>
      </c>
      <c r="AM713" s="222">
        <v>240</v>
      </c>
      <c r="AN713" s="220">
        <f t="shared" si="102"/>
        <v>60</v>
      </c>
      <c r="AO713" s="220">
        <v>8</v>
      </c>
      <c r="AP713" s="220">
        <v>880</v>
      </c>
      <c r="AQ713" s="220">
        <f t="shared" si="103"/>
        <v>220</v>
      </c>
      <c r="AR713" s="226">
        <v>24</v>
      </c>
      <c r="AS713" s="226">
        <v>2250</v>
      </c>
      <c r="AT713" s="220">
        <f t="shared" si="104"/>
        <v>562.5</v>
      </c>
    </row>
    <row r="714" spans="2:46">
      <c r="B714" s="24" t="s">
        <v>2657</v>
      </c>
      <c r="C714" s="342" t="s">
        <v>731</v>
      </c>
      <c r="D714" s="462" t="s">
        <v>5</v>
      </c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22"/>
      <c r="AA714" s="222"/>
      <c r="AB714" s="222"/>
      <c r="AC714" s="222"/>
      <c r="AD714" s="222"/>
      <c r="AE714" s="222"/>
      <c r="AF714" s="222"/>
      <c r="AG714" s="222"/>
      <c r="AH714" s="222"/>
      <c r="AI714" s="222"/>
      <c r="AJ714" s="222"/>
      <c r="AK714" s="222"/>
      <c r="AL714" s="226">
        <v>0</v>
      </c>
      <c r="AM714" s="226">
        <v>0</v>
      </c>
      <c r="AN714" s="226">
        <f t="shared" si="102"/>
        <v>0</v>
      </c>
      <c r="AO714" s="348">
        <v>8</v>
      </c>
      <c r="AP714" s="348">
        <v>735</v>
      </c>
      <c r="AQ714" s="348">
        <f t="shared" si="103"/>
        <v>183.75</v>
      </c>
      <c r="AR714" s="226">
        <v>18</v>
      </c>
      <c r="AS714" s="226">
        <v>2125</v>
      </c>
      <c r="AT714" s="348">
        <f t="shared" si="104"/>
        <v>531.25</v>
      </c>
    </row>
    <row r="715" spans="2:46">
      <c r="B715" s="24" t="s">
        <v>2658</v>
      </c>
      <c r="C715" s="342" t="s">
        <v>2784</v>
      </c>
      <c r="D715" s="463" t="s">
        <v>58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22"/>
      <c r="AA715" s="222"/>
      <c r="AB715" s="222"/>
      <c r="AC715" s="222"/>
      <c r="AD715" s="222"/>
      <c r="AE715" s="222"/>
      <c r="AF715" s="222"/>
      <c r="AG715" s="222"/>
      <c r="AH715" s="222"/>
      <c r="AI715" s="222"/>
      <c r="AJ715" s="222"/>
      <c r="AK715" s="222"/>
      <c r="AL715" s="222">
        <v>1</v>
      </c>
      <c r="AM715" s="222">
        <v>60</v>
      </c>
      <c r="AN715" s="220">
        <f t="shared" si="102"/>
        <v>15</v>
      </c>
      <c r="AO715" s="220">
        <v>6</v>
      </c>
      <c r="AP715" s="220">
        <v>540</v>
      </c>
      <c r="AQ715" s="220">
        <f t="shared" si="103"/>
        <v>135</v>
      </c>
      <c r="AR715" s="226">
        <v>34</v>
      </c>
      <c r="AS715" s="226">
        <v>3975</v>
      </c>
      <c r="AT715" s="220">
        <f t="shared" si="104"/>
        <v>993.75</v>
      </c>
    </row>
    <row r="716" spans="2:46">
      <c r="B716" s="24" t="s">
        <v>2659</v>
      </c>
      <c r="C716" s="342" t="s">
        <v>2785</v>
      </c>
      <c r="D716" s="462" t="s">
        <v>5</v>
      </c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22"/>
      <c r="AA716" s="222"/>
      <c r="AB716" s="222"/>
      <c r="AC716" s="222"/>
      <c r="AD716" s="222"/>
      <c r="AE716" s="222"/>
      <c r="AF716" s="222"/>
      <c r="AG716" s="222"/>
      <c r="AH716" s="222"/>
      <c r="AI716" s="222"/>
      <c r="AJ716" s="222"/>
      <c r="AK716" s="222"/>
      <c r="AL716" s="222">
        <v>3</v>
      </c>
      <c r="AM716" s="222">
        <v>200</v>
      </c>
      <c r="AN716" s="220">
        <f t="shared" si="102"/>
        <v>50</v>
      </c>
      <c r="AO716" s="220">
        <v>15</v>
      </c>
      <c r="AP716" s="220">
        <v>1580</v>
      </c>
      <c r="AQ716" s="220">
        <f t="shared" si="103"/>
        <v>395</v>
      </c>
      <c r="AR716" s="226">
        <v>39</v>
      </c>
      <c r="AS716" s="226">
        <v>3240</v>
      </c>
      <c r="AT716" s="220">
        <f t="shared" si="104"/>
        <v>810</v>
      </c>
    </row>
    <row r="717" spans="2:46">
      <c r="B717" s="24" t="s">
        <v>2660</v>
      </c>
      <c r="C717" s="342" t="s">
        <v>2786</v>
      </c>
      <c r="D717" s="463" t="s">
        <v>302</v>
      </c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22"/>
      <c r="AA717" s="222"/>
      <c r="AB717" s="222"/>
      <c r="AC717" s="222"/>
      <c r="AD717" s="222"/>
      <c r="AE717" s="222"/>
      <c r="AF717" s="222"/>
      <c r="AG717" s="222"/>
      <c r="AH717" s="222"/>
      <c r="AI717" s="222"/>
      <c r="AJ717" s="222"/>
      <c r="AK717" s="222"/>
      <c r="AL717" s="222">
        <v>2</v>
      </c>
      <c r="AM717" s="222">
        <v>90</v>
      </c>
      <c r="AN717" s="220">
        <f t="shared" si="102"/>
        <v>22.5</v>
      </c>
      <c r="AO717" s="220">
        <v>48</v>
      </c>
      <c r="AP717" s="220">
        <v>5435</v>
      </c>
      <c r="AQ717" s="220">
        <f t="shared" si="103"/>
        <v>1358.75</v>
      </c>
      <c r="AR717" s="226">
        <v>52</v>
      </c>
      <c r="AS717" s="226">
        <v>4645</v>
      </c>
      <c r="AT717" s="220">
        <f t="shared" si="104"/>
        <v>1161.25</v>
      </c>
    </row>
    <row r="718" spans="2:46">
      <c r="B718" s="24" t="s">
        <v>2661</v>
      </c>
      <c r="C718" s="342" t="s">
        <v>2787</v>
      </c>
      <c r="D718" s="463" t="s">
        <v>302</v>
      </c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22"/>
      <c r="AA718" s="222"/>
      <c r="AB718" s="222"/>
      <c r="AC718" s="222"/>
      <c r="AD718" s="222"/>
      <c r="AE718" s="222"/>
      <c r="AF718" s="222"/>
      <c r="AG718" s="222"/>
      <c r="AH718" s="222"/>
      <c r="AI718" s="222"/>
      <c r="AJ718" s="222"/>
      <c r="AK718" s="222"/>
      <c r="AL718" s="222">
        <v>3</v>
      </c>
      <c r="AM718" s="222">
        <v>295</v>
      </c>
      <c r="AN718" s="220">
        <f t="shared" si="102"/>
        <v>73.75</v>
      </c>
      <c r="AO718" s="220">
        <v>15</v>
      </c>
      <c r="AP718" s="220">
        <v>1680</v>
      </c>
      <c r="AQ718" s="220">
        <f t="shared" si="103"/>
        <v>420</v>
      </c>
      <c r="AR718" s="226">
        <v>57</v>
      </c>
      <c r="AS718" s="226">
        <v>5985</v>
      </c>
      <c r="AT718" s="220">
        <f t="shared" si="104"/>
        <v>1496.25</v>
      </c>
    </row>
    <row r="719" spans="2:46">
      <c r="B719" s="24" t="s">
        <v>2662</v>
      </c>
      <c r="C719" s="342" t="s">
        <v>2788</v>
      </c>
      <c r="D719" s="462" t="s">
        <v>5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22"/>
      <c r="AA719" s="222"/>
      <c r="AB719" s="222"/>
      <c r="AC719" s="222"/>
      <c r="AD719" s="222"/>
      <c r="AE719" s="222"/>
      <c r="AF719" s="222"/>
      <c r="AG719" s="222"/>
      <c r="AH719" s="222"/>
      <c r="AI719" s="222"/>
      <c r="AJ719" s="222"/>
      <c r="AK719" s="222"/>
      <c r="AL719" s="222">
        <v>7</v>
      </c>
      <c r="AM719" s="222">
        <v>520</v>
      </c>
      <c r="AN719" s="220">
        <f t="shared" si="102"/>
        <v>130</v>
      </c>
      <c r="AO719" s="220">
        <v>36</v>
      </c>
      <c r="AP719" s="220">
        <v>2780</v>
      </c>
      <c r="AQ719" s="220">
        <f t="shared" si="103"/>
        <v>695</v>
      </c>
      <c r="AR719" s="226">
        <v>71</v>
      </c>
      <c r="AS719" s="226">
        <v>6360</v>
      </c>
      <c r="AT719" s="220">
        <f t="shared" si="104"/>
        <v>1590</v>
      </c>
    </row>
    <row r="720" spans="2:46">
      <c r="B720" s="24" t="s">
        <v>2663</v>
      </c>
      <c r="C720" s="342" t="s">
        <v>2789</v>
      </c>
      <c r="D720" s="463" t="s">
        <v>341</v>
      </c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22"/>
      <c r="AA720" s="222"/>
      <c r="AB720" s="222"/>
      <c r="AC720" s="222"/>
      <c r="AD720" s="222"/>
      <c r="AE720" s="222"/>
      <c r="AF720" s="222"/>
      <c r="AG720" s="222"/>
      <c r="AH720" s="222"/>
      <c r="AI720" s="222"/>
      <c r="AJ720" s="222"/>
      <c r="AK720" s="222"/>
      <c r="AL720" s="226">
        <v>0</v>
      </c>
      <c r="AM720" s="226">
        <v>0</v>
      </c>
      <c r="AN720" s="226">
        <f t="shared" si="102"/>
        <v>0</v>
      </c>
      <c r="AO720" s="348">
        <v>13</v>
      </c>
      <c r="AP720" s="348">
        <v>965</v>
      </c>
      <c r="AQ720" s="348">
        <f t="shared" si="103"/>
        <v>241.25</v>
      </c>
      <c r="AR720" s="226">
        <v>7</v>
      </c>
      <c r="AS720" s="226">
        <v>1015</v>
      </c>
      <c r="AT720" s="348">
        <f t="shared" si="104"/>
        <v>253.75</v>
      </c>
    </row>
    <row r="721" spans="2:46">
      <c r="B721" s="24" t="s">
        <v>2664</v>
      </c>
      <c r="C721" s="342" t="s">
        <v>2790</v>
      </c>
      <c r="D721" s="463" t="s">
        <v>259</v>
      </c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22"/>
      <c r="AA721" s="222"/>
      <c r="AB721" s="222"/>
      <c r="AC721" s="222"/>
      <c r="AD721" s="222"/>
      <c r="AE721" s="222"/>
      <c r="AF721" s="222"/>
      <c r="AG721" s="222"/>
      <c r="AH721" s="222"/>
      <c r="AI721" s="222"/>
      <c r="AJ721" s="222"/>
      <c r="AK721" s="222"/>
      <c r="AL721" s="222">
        <v>3</v>
      </c>
      <c r="AM721" s="222">
        <v>400</v>
      </c>
      <c r="AN721" s="220">
        <f t="shared" si="102"/>
        <v>100</v>
      </c>
      <c r="AO721" s="220">
        <v>17</v>
      </c>
      <c r="AP721" s="220">
        <v>1315</v>
      </c>
      <c r="AQ721" s="220">
        <f t="shared" si="103"/>
        <v>328.75</v>
      </c>
      <c r="AR721" s="226">
        <v>27</v>
      </c>
      <c r="AS721" s="226">
        <v>2675</v>
      </c>
      <c r="AT721" s="220">
        <f t="shared" si="104"/>
        <v>668.75</v>
      </c>
    </row>
    <row r="722" spans="2:46">
      <c r="B722" s="24" t="s">
        <v>2665</v>
      </c>
      <c r="C722" s="342" t="s">
        <v>3243</v>
      </c>
      <c r="D722" s="463" t="s">
        <v>14</v>
      </c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22"/>
      <c r="AA722" s="222"/>
      <c r="AB722" s="222"/>
      <c r="AC722" s="222"/>
      <c r="AD722" s="222"/>
      <c r="AE722" s="222"/>
      <c r="AF722" s="222"/>
      <c r="AG722" s="222"/>
      <c r="AH722" s="222"/>
      <c r="AI722" s="222"/>
      <c r="AJ722" s="222"/>
      <c r="AK722" s="222"/>
      <c r="AL722" s="222">
        <v>5</v>
      </c>
      <c r="AM722" s="222">
        <v>465</v>
      </c>
      <c r="AN722" s="220">
        <f t="shared" si="102"/>
        <v>116.25</v>
      </c>
      <c r="AO722" s="220">
        <v>26</v>
      </c>
      <c r="AP722" s="220">
        <v>1525</v>
      </c>
      <c r="AQ722" s="220">
        <f t="shared" si="103"/>
        <v>381.25</v>
      </c>
      <c r="AR722" s="226">
        <v>53</v>
      </c>
      <c r="AS722" s="226">
        <v>3505</v>
      </c>
      <c r="AT722" s="220">
        <f t="shared" si="104"/>
        <v>876.25</v>
      </c>
    </row>
    <row r="723" spans="2:46">
      <c r="B723" s="24" t="s">
        <v>2666</v>
      </c>
      <c r="C723" s="342" t="s">
        <v>2791</v>
      </c>
      <c r="D723" s="462" t="s">
        <v>5</v>
      </c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22"/>
      <c r="AA723" s="222"/>
      <c r="AB723" s="222"/>
      <c r="AC723" s="222"/>
      <c r="AD723" s="222"/>
      <c r="AE723" s="222"/>
      <c r="AF723" s="222"/>
      <c r="AG723" s="222"/>
      <c r="AH723" s="222"/>
      <c r="AI723" s="222"/>
      <c r="AJ723" s="222"/>
      <c r="AK723" s="222"/>
      <c r="AL723" s="222">
        <v>11</v>
      </c>
      <c r="AM723" s="222">
        <v>1040</v>
      </c>
      <c r="AN723" s="220">
        <f t="shared" si="102"/>
        <v>260</v>
      </c>
      <c r="AO723" s="220">
        <v>38</v>
      </c>
      <c r="AP723" s="220">
        <v>3310</v>
      </c>
      <c r="AQ723" s="220">
        <f t="shared" si="103"/>
        <v>827.5</v>
      </c>
      <c r="AR723" s="226">
        <v>257</v>
      </c>
      <c r="AS723" s="226">
        <v>22465</v>
      </c>
      <c r="AT723" s="220">
        <f t="shared" si="104"/>
        <v>5616.25</v>
      </c>
    </row>
    <row r="724" spans="2:46">
      <c r="B724" s="24" t="s">
        <v>2667</v>
      </c>
      <c r="C724" s="342" t="s">
        <v>2792</v>
      </c>
      <c r="D724" s="463" t="s">
        <v>932</v>
      </c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22"/>
      <c r="AA724" s="222"/>
      <c r="AB724" s="222"/>
      <c r="AC724" s="222"/>
      <c r="AD724" s="222"/>
      <c r="AE724" s="222"/>
      <c r="AF724" s="222"/>
      <c r="AG724" s="222"/>
      <c r="AH724" s="222"/>
      <c r="AI724" s="222"/>
      <c r="AJ724" s="222"/>
      <c r="AK724" s="222"/>
      <c r="AL724" s="222">
        <v>14</v>
      </c>
      <c r="AM724" s="222">
        <v>1130</v>
      </c>
      <c r="AN724" s="220">
        <f t="shared" si="102"/>
        <v>282.5</v>
      </c>
      <c r="AO724" s="220">
        <v>6</v>
      </c>
      <c r="AP724" s="220">
        <v>330</v>
      </c>
      <c r="AQ724" s="220">
        <f t="shared" si="103"/>
        <v>82.5</v>
      </c>
      <c r="AR724" s="226">
        <v>41</v>
      </c>
      <c r="AS724" s="226">
        <v>3440</v>
      </c>
      <c r="AT724" s="220">
        <f t="shared" si="104"/>
        <v>860</v>
      </c>
    </row>
    <row r="725" spans="2:46">
      <c r="B725" s="24" t="s">
        <v>2668</v>
      </c>
      <c r="C725" s="342" t="s">
        <v>2793</v>
      </c>
      <c r="D725" s="463" t="s">
        <v>123</v>
      </c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22"/>
      <c r="AA725" s="222"/>
      <c r="AB725" s="222"/>
      <c r="AC725" s="222"/>
      <c r="AD725" s="222"/>
      <c r="AE725" s="222"/>
      <c r="AF725" s="222"/>
      <c r="AG725" s="222"/>
      <c r="AH725" s="222"/>
      <c r="AI725" s="222"/>
      <c r="AJ725" s="222"/>
      <c r="AK725" s="222"/>
      <c r="AL725" s="222">
        <v>2</v>
      </c>
      <c r="AM725" s="222">
        <v>145</v>
      </c>
      <c r="AN725" s="220">
        <f t="shared" si="102"/>
        <v>36.25</v>
      </c>
      <c r="AO725" s="220">
        <v>2</v>
      </c>
      <c r="AP725" s="220">
        <v>160</v>
      </c>
      <c r="AQ725" s="220">
        <f t="shared" si="103"/>
        <v>40</v>
      </c>
      <c r="AR725" s="226">
        <v>18</v>
      </c>
      <c r="AS725" s="226">
        <v>1095</v>
      </c>
      <c r="AT725" s="220">
        <f t="shared" si="104"/>
        <v>273.75</v>
      </c>
    </row>
    <row r="726" spans="2:46">
      <c r="B726" s="24" t="s">
        <v>2669</v>
      </c>
      <c r="C726" s="342" t="s">
        <v>2794</v>
      </c>
      <c r="D726" s="463" t="s">
        <v>123</v>
      </c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22"/>
      <c r="AA726" s="222"/>
      <c r="AB726" s="222"/>
      <c r="AC726" s="222"/>
      <c r="AD726" s="222"/>
      <c r="AE726" s="222"/>
      <c r="AF726" s="222"/>
      <c r="AG726" s="222"/>
      <c r="AH726" s="222"/>
      <c r="AI726" s="222"/>
      <c r="AJ726" s="222"/>
      <c r="AK726" s="222"/>
      <c r="AL726" s="222">
        <v>0</v>
      </c>
      <c r="AM726" s="222"/>
      <c r="AN726" s="220">
        <f t="shared" si="102"/>
        <v>0</v>
      </c>
      <c r="AO726" s="220">
        <v>67</v>
      </c>
      <c r="AP726" s="220">
        <v>6355</v>
      </c>
      <c r="AQ726" s="220">
        <f t="shared" si="103"/>
        <v>1588.75</v>
      </c>
      <c r="AR726" s="226">
        <v>131</v>
      </c>
      <c r="AS726" s="226">
        <v>12280</v>
      </c>
      <c r="AT726" s="220">
        <f t="shared" si="104"/>
        <v>3070</v>
      </c>
    </row>
    <row r="727" spans="2:46">
      <c r="B727" s="24" t="s">
        <v>2670</v>
      </c>
      <c r="C727" s="342" t="s">
        <v>2795</v>
      </c>
      <c r="D727" s="463" t="s">
        <v>341</v>
      </c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22"/>
      <c r="AA727" s="222"/>
      <c r="AB727" s="222"/>
      <c r="AC727" s="222"/>
      <c r="AD727" s="222"/>
      <c r="AE727" s="222"/>
      <c r="AF727" s="222"/>
      <c r="AG727" s="222"/>
      <c r="AH727" s="222"/>
      <c r="AI727" s="222"/>
      <c r="AJ727" s="222"/>
      <c r="AK727" s="222"/>
      <c r="AL727" s="222">
        <v>14</v>
      </c>
      <c r="AM727" s="222">
        <v>1090</v>
      </c>
      <c r="AN727" s="220">
        <f t="shared" si="102"/>
        <v>272.5</v>
      </c>
      <c r="AO727" s="220">
        <v>33</v>
      </c>
      <c r="AP727" s="220">
        <v>2980</v>
      </c>
      <c r="AQ727" s="220">
        <f t="shared" si="103"/>
        <v>745</v>
      </c>
      <c r="AR727" s="226">
        <v>37</v>
      </c>
      <c r="AS727" s="226">
        <v>3200</v>
      </c>
      <c r="AT727" s="220">
        <f t="shared" si="104"/>
        <v>800</v>
      </c>
    </row>
    <row r="728" spans="2:46">
      <c r="B728" s="24" t="s">
        <v>2671</v>
      </c>
      <c r="C728" s="342" t="s">
        <v>2796</v>
      </c>
      <c r="D728" s="462" t="s">
        <v>5</v>
      </c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22"/>
      <c r="AA728" s="222"/>
      <c r="AB728" s="222"/>
      <c r="AC728" s="222"/>
      <c r="AD728" s="222"/>
      <c r="AE728" s="222"/>
      <c r="AF728" s="222"/>
      <c r="AG728" s="222"/>
      <c r="AH728" s="222"/>
      <c r="AI728" s="222"/>
      <c r="AJ728" s="222"/>
      <c r="AK728" s="222"/>
      <c r="AL728" s="222">
        <v>14</v>
      </c>
      <c r="AM728" s="222">
        <v>1290</v>
      </c>
      <c r="AN728" s="220">
        <f t="shared" si="102"/>
        <v>322.5</v>
      </c>
      <c r="AO728" s="220">
        <v>67</v>
      </c>
      <c r="AP728" s="220">
        <v>6140</v>
      </c>
      <c r="AQ728" s="220">
        <f t="shared" si="103"/>
        <v>1535</v>
      </c>
      <c r="AR728" s="226">
        <v>74</v>
      </c>
      <c r="AS728" s="226">
        <v>6810</v>
      </c>
      <c r="AT728" s="220">
        <f t="shared" si="104"/>
        <v>1702.5</v>
      </c>
    </row>
    <row r="729" spans="2:46">
      <c r="B729" s="24" t="s">
        <v>2672</v>
      </c>
      <c r="C729" s="342" t="s">
        <v>2797</v>
      </c>
      <c r="D729" s="463" t="s">
        <v>123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22"/>
      <c r="AA729" s="222"/>
      <c r="AB729" s="222"/>
      <c r="AC729" s="222"/>
      <c r="AD729" s="222"/>
      <c r="AE729" s="222"/>
      <c r="AF729" s="222"/>
      <c r="AG729" s="222"/>
      <c r="AH729" s="222"/>
      <c r="AI729" s="222"/>
      <c r="AJ729" s="222"/>
      <c r="AK729" s="222"/>
      <c r="AL729" s="222">
        <v>0</v>
      </c>
      <c r="AM729" s="222"/>
      <c r="AN729" s="220">
        <f t="shared" si="102"/>
        <v>0</v>
      </c>
      <c r="AO729" s="220">
        <v>109</v>
      </c>
      <c r="AP729" s="220">
        <v>10655</v>
      </c>
      <c r="AQ729" s="220">
        <f t="shared" si="103"/>
        <v>2663.75</v>
      </c>
      <c r="AR729" s="226">
        <v>99</v>
      </c>
      <c r="AS729" s="226">
        <v>11860</v>
      </c>
      <c r="AT729" s="220">
        <f t="shared" si="104"/>
        <v>2965</v>
      </c>
    </row>
    <row r="730" spans="2:46">
      <c r="B730" s="24" t="s">
        <v>2673</v>
      </c>
      <c r="C730" s="342" t="s">
        <v>2798</v>
      </c>
      <c r="D730" s="462" t="s">
        <v>5</v>
      </c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22"/>
      <c r="AA730" s="222"/>
      <c r="AB730" s="222"/>
      <c r="AC730" s="222"/>
      <c r="AD730" s="222"/>
      <c r="AE730" s="222"/>
      <c r="AF730" s="222"/>
      <c r="AG730" s="222"/>
      <c r="AH730" s="222"/>
      <c r="AI730" s="222"/>
      <c r="AJ730" s="222"/>
      <c r="AK730" s="222"/>
      <c r="AL730" s="222">
        <v>9</v>
      </c>
      <c r="AM730" s="222">
        <v>1300</v>
      </c>
      <c r="AN730" s="220">
        <f t="shared" si="102"/>
        <v>325</v>
      </c>
      <c r="AO730" s="220">
        <v>33</v>
      </c>
      <c r="AP730" s="220">
        <v>3090</v>
      </c>
      <c r="AQ730" s="220">
        <f t="shared" si="103"/>
        <v>772.5</v>
      </c>
      <c r="AR730" s="226">
        <v>69</v>
      </c>
      <c r="AS730" s="226">
        <v>6735</v>
      </c>
      <c r="AT730" s="220">
        <f t="shared" si="104"/>
        <v>1683.75</v>
      </c>
    </row>
    <row r="731" spans="2:46">
      <c r="B731" s="24" t="s">
        <v>2674</v>
      </c>
      <c r="C731" s="342" t="s">
        <v>2799</v>
      </c>
      <c r="D731" s="462" t="s">
        <v>5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22"/>
      <c r="AA731" s="222"/>
      <c r="AB731" s="222"/>
      <c r="AC731" s="222"/>
      <c r="AD731" s="222"/>
      <c r="AE731" s="222"/>
      <c r="AF731" s="222"/>
      <c r="AG731" s="222"/>
      <c r="AH731" s="222"/>
      <c r="AI731" s="222"/>
      <c r="AJ731" s="222"/>
      <c r="AK731" s="222"/>
      <c r="AL731" s="222">
        <v>1</v>
      </c>
      <c r="AM731" s="222">
        <v>45</v>
      </c>
      <c r="AN731" s="220">
        <f t="shared" si="102"/>
        <v>11.25</v>
      </c>
      <c r="AO731" s="220">
        <v>4</v>
      </c>
      <c r="AP731" s="220">
        <v>610</v>
      </c>
      <c r="AQ731" s="220">
        <f t="shared" si="103"/>
        <v>152.5</v>
      </c>
      <c r="AR731" s="226">
        <v>1</v>
      </c>
      <c r="AS731" s="226">
        <v>100</v>
      </c>
      <c r="AT731" s="220">
        <f t="shared" si="104"/>
        <v>25</v>
      </c>
    </row>
    <row r="732" spans="2:46">
      <c r="B732" s="24" t="s">
        <v>2675</v>
      </c>
      <c r="C732" s="342" t="s">
        <v>2800</v>
      </c>
      <c r="D732" s="463" t="s">
        <v>14</v>
      </c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22"/>
      <c r="AA732" s="222"/>
      <c r="AB732" s="222"/>
      <c r="AC732" s="222"/>
      <c r="AD732" s="222"/>
      <c r="AE732" s="222"/>
      <c r="AF732" s="222"/>
      <c r="AG732" s="222"/>
      <c r="AH732" s="222"/>
      <c r="AI732" s="222"/>
      <c r="AJ732" s="222"/>
      <c r="AK732" s="222"/>
      <c r="AL732" s="226">
        <v>0</v>
      </c>
      <c r="AM732" s="226">
        <v>0</v>
      </c>
      <c r="AN732" s="220">
        <f t="shared" si="102"/>
        <v>0</v>
      </c>
      <c r="AO732" s="348">
        <v>9</v>
      </c>
      <c r="AP732" s="348">
        <v>490</v>
      </c>
      <c r="AQ732" s="220">
        <f t="shared" si="103"/>
        <v>122.5</v>
      </c>
      <c r="AR732" s="226">
        <v>6</v>
      </c>
      <c r="AS732" s="226">
        <v>685</v>
      </c>
      <c r="AT732" s="220">
        <f t="shared" si="104"/>
        <v>171.25</v>
      </c>
    </row>
    <row r="733" spans="2:46">
      <c r="B733" s="24" t="s">
        <v>2676</v>
      </c>
      <c r="C733" s="342" t="s">
        <v>2801</v>
      </c>
      <c r="D733" s="462" t="s">
        <v>5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22"/>
      <c r="AA733" s="222"/>
      <c r="AB733" s="222"/>
      <c r="AC733" s="222"/>
      <c r="AD733" s="222"/>
      <c r="AE733" s="222"/>
      <c r="AF733" s="222"/>
      <c r="AG733" s="222"/>
      <c r="AH733" s="222"/>
      <c r="AI733" s="222"/>
      <c r="AJ733" s="222"/>
      <c r="AK733" s="222"/>
      <c r="AL733" s="226">
        <v>0</v>
      </c>
      <c r="AM733" s="226">
        <v>0</v>
      </c>
      <c r="AN733" s="220">
        <f t="shared" si="102"/>
        <v>0</v>
      </c>
      <c r="AO733" s="348">
        <v>2</v>
      </c>
      <c r="AP733" s="348">
        <v>350</v>
      </c>
      <c r="AQ733" s="220">
        <f t="shared" si="103"/>
        <v>87.5</v>
      </c>
      <c r="AR733" s="226">
        <v>10</v>
      </c>
      <c r="AS733" s="226">
        <v>920</v>
      </c>
      <c r="AT733" s="220">
        <f t="shared" si="104"/>
        <v>230</v>
      </c>
    </row>
    <row r="734" spans="2:46">
      <c r="B734" s="24" t="s">
        <v>2677</v>
      </c>
      <c r="C734" s="342" t="s">
        <v>2802</v>
      </c>
      <c r="D734" s="463" t="s">
        <v>12</v>
      </c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22"/>
      <c r="AA734" s="222"/>
      <c r="AB734" s="222"/>
      <c r="AC734" s="222"/>
      <c r="AD734" s="222"/>
      <c r="AE734" s="222"/>
      <c r="AF734" s="222"/>
      <c r="AG734" s="222"/>
      <c r="AH734" s="222"/>
      <c r="AI734" s="222"/>
      <c r="AJ734" s="222"/>
      <c r="AK734" s="222"/>
      <c r="AL734" s="226">
        <v>0</v>
      </c>
      <c r="AM734" s="226">
        <v>0</v>
      </c>
      <c r="AN734" s="220">
        <f t="shared" si="102"/>
        <v>0</v>
      </c>
      <c r="AO734" s="348">
        <v>5</v>
      </c>
      <c r="AP734" s="348">
        <v>360</v>
      </c>
      <c r="AQ734" s="220">
        <f t="shared" si="103"/>
        <v>90</v>
      </c>
      <c r="AR734" s="226">
        <v>8</v>
      </c>
      <c r="AS734" s="226">
        <v>580</v>
      </c>
      <c r="AT734" s="220">
        <f t="shared" si="104"/>
        <v>145</v>
      </c>
    </row>
    <row r="735" spans="2:46">
      <c r="B735" s="24" t="s">
        <v>2678</v>
      </c>
      <c r="C735" s="342" t="s">
        <v>2803</v>
      </c>
      <c r="D735" s="463" t="s">
        <v>12</v>
      </c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22"/>
      <c r="AA735" s="222"/>
      <c r="AB735" s="222"/>
      <c r="AC735" s="222"/>
      <c r="AD735" s="222"/>
      <c r="AE735" s="222"/>
      <c r="AF735" s="222"/>
      <c r="AG735" s="222"/>
      <c r="AH735" s="222"/>
      <c r="AI735" s="222"/>
      <c r="AJ735" s="222"/>
      <c r="AK735" s="222"/>
      <c r="AL735" s="226">
        <v>0</v>
      </c>
      <c r="AM735" s="226">
        <v>0</v>
      </c>
      <c r="AN735" s="220">
        <f t="shared" si="102"/>
        <v>0</v>
      </c>
      <c r="AO735" s="348">
        <v>26</v>
      </c>
      <c r="AP735" s="348">
        <v>2170</v>
      </c>
      <c r="AQ735" s="220">
        <f t="shared" si="103"/>
        <v>542.5</v>
      </c>
      <c r="AR735" s="226">
        <v>33</v>
      </c>
      <c r="AS735" s="226">
        <v>2760</v>
      </c>
      <c r="AT735" s="220">
        <f t="shared" si="104"/>
        <v>690</v>
      </c>
    </row>
    <row r="736" spans="2:46">
      <c r="B736" s="24" t="s">
        <v>2679</v>
      </c>
      <c r="C736" s="342" t="s">
        <v>2804</v>
      </c>
      <c r="D736" s="463" t="s">
        <v>29</v>
      </c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22"/>
      <c r="AA736" s="222"/>
      <c r="AB736" s="222"/>
      <c r="AC736" s="222"/>
      <c r="AD736" s="222"/>
      <c r="AE736" s="222"/>
      <c r="AF736" s="222"/>
      <c r="AG736" s="222"/>
      <c r="AH736" s="222"/>
      <c r="AI736" s="222"/>
      <c r="AJ736" s="222"/>
      <c r="AK736" s="222"/>
      <c r="AL736" s="222">
        <v>3</v>
      </c>
      <c r="AM736" s="222">
        <v>340</v>
      </c>
      <c r="AN736" s="220">
        <f t="shared" si="102"/>
        <v>85</v>
      </c>
      <c r="AO736" s="220">
        <v>37</v>
      </c>
      <c r="AP736" s="220">
        <v>3605</v>
      </c>
      <c r="AQ736" s="220">
        <f t="shared" si="103"/>
        <v>901.25</v>
      </c>
      <c r="AR736" s="226">
        <v>75</v>
      </c>
      <c r="AS736" s="226">
        <v>7180</v>
      </c>
      <c r="AT736" s="220">
        <f t="shared" si="104"/>
        <v>1795</v>
      </c>
    </row>
    <row r="737" spans="2:46">
      <c r="B737" s="24" t="s">
        <v>2680</v>
      </c>
      <c r="C737" s="342" t="s">
        <v>2805</v>
      </c>
      <c r="D737" s="463" t="s">
        <v>29</v>
      </c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22"/>
      <c r="AA737" s="222"/>
      <c r="AB737" s="222"/>
      <c r="AC737" s="222"/>
      <c r="AD737" s="222"/>
      <c r="AE737" s="222"/>
      <c r="AF737" s="222"/>
      <c r="AG737" s="222"/>
      <c r="AH737" s="222"/>
      <c r="AI737" s="222"/>
      <c r="AJ737" s="222"/>
      <c r="AK737" s="222"/>
      <c r="AL737" s="222">
        <v>3</v>
      </c>
      <c r="AM737" s="222">
        <v>545</v>
      </c>
      <c r="AN737" s="220">
        <f t="shared" si="102"/>
        <v>136.25</v>
      </c>
      <c r="AO737" s="220">
        <v>5</v>
      </c>
      <c r="AP737" s="220">
        <v>485</v>
      </c>
      <c r="AQ737" s="220">
        <f t="shared" si="103"/>
        <v>121.25</v>
      </c>
      <c r="AR737" s="226">
        <v>18</v>
      </c>
      <c r="AS737" s="226">
        <v>2440</v>
      </c>
      <c r="AT737" s="220">
        <f t="shared" si="104"/>
        <v>610</v>
      </c>
    </row>
    <row r="738" spans="2:46">
      <c r="B738" s="24" t="s">
        <v>2681</v>
      </c>
      <c r="C738" s="342" t="s">
        <v>2806</v>
      </c>
      <c r="D738" s="463" t="s">
        <v>16</v>
      </c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22"/>
      <c r="AA738" s="222"/>
      <c r="AB738" s="222"/>
      <c r="AC738" s="222"/>
      <c r="AD738" s="222"/>
      <c r="AE738" s="222"/>
      <c r="AF738" s="222"/>
      <c r="AG738" s="222"/>
      <c r="AH738" s="222"/>
      <c r="AI738" s="222"/>
      <c r="AJ738" s="222"/>
      <c r="AK738" s="222"/>
      <c r="AL738" s="222">
        <v>4</v>
      </c>
      <c r="AM738" s="222">
        <v>320</v>
      </c>
      <c r="AN738" s="220">
        <f t="shared" si="102"/>
        <v>80</v>
      </c>
      <c r="AO738" s="220">
        <v>0</v>
      </c>
      <c r="AP738" s="220">
        <v>0</v>
      </c>
      <c r="AQ738" s="220">
        <f t="shared" si="103"/>
        <v>0</v>
      </c>
      <c r="AR738" s="226">
        <v>0</v>
      </c>
      <c r="AS738" s="226">
        <v>0</v>
      </c>
      <c r="AT738" s="220">
        <f t="shared" si="104"/>
        <v>0</v>
      </c>
    </row>
    <row r="739" spans="2:46">
      <c r="B739" s="24" t="s">
        <v>2682</v>
      </c>
      <c r="C739" s="342" t="s">
        <v>3180</v>
      </c>
      <c r="D739" s="462" t="s">
        <v>5</v>
      </c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22"/>
      <c r="AA739" s="222"/>
      <c r="AB739" s="222"/>
      <c r="AC739" s="222"/>
      <c r="AD739" s="222"/>
      <c r="AE739" s="222"/>
      <c r="AF739" s="222"/>
      <c r="AG739" s="222"/>
      <c r="AH739" s="222"/>
      <c r="AI739" s="222"/>
      <c r="AJ739" s="222"/>
      <c r="AK739" s="222"/>
      <c r="AL739" s="222">
        <v>0</v>
      </c>
      <c r="AM739" s="222"/>
      <c r="AN739" s="220">
        <f t="shared" si="102"/>
        <v>0</v>
      </c>
      <c r="AO739" s="220">
        <v>0</v>
      </c>
      <c r="AP739" s="220">
        <v>0</v>
      </c>
      <c r="AQ739" s="220">
        <f t="shared" si="103"/>
        <v>0</v>
      </c>
      <c r="AR739" s="226">
        <v>0</v>
      </c>
      <c r="AS739" s="226">
        <v>0</v>
      </c>
      <c r="AT739" s="220">
        <f t="shared" si="104"/>
        <v>0</v>
      </c>
    </row>
    <row r="740" spans="2:46">
      <c r="B740" s="24" t="s">
        <v>2683</v>
      </c>
      <c r="C740" s="342" t="s">
        <v>2807</v>
      </c>
      <c r="D740" s="463" t="s">
        <v>36</v>
      </c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22"/>
      <c r="AA740" s="222"/>
      <c r="AB740" s="222"/>
      <c r="AC740" s="222"/>
      <c r="AD740" s="222"/>
      <c r="AE740" s="222"/>
      <c r="AF740" s="222"/>
      <c r="AG740" s="222"/>
      <c r="AH740" s="222"/>
      <c r="AI740" s="222"/>
      <c r="AJ740" s="222"/>
      <c r="AK740" s="222"/>
      <c r="AL740" s="222">
        <v>4</v>
      </c>
      <c r="AM740" s="222">
        <v>340</v>
      </c>
      <c r="AN740" s="220">
        <f t="shared" si="102"/>
        <v>85</v>
      </c>
      <c r="AO740" s="220">
        <v>35</v>
      </c>
      <c r="AP740" s="220">
        <v>3555</v>
      </c>
      <c r="AQ740" s="220">
        <f t="shared" si="103"/>
        <v>888.75</v>
      </c>
      <c r="AR740" s="226">
        <v>27</v>
      </c>
      <c r="AS740" s="226">
        <v>2310</v>
      </c>
      <c r="AT740" s="220">
        <f t="shared" si="104"/>
        <v>577.5</v>
      </c>
    </row>
    <row r="741" spans="2:46">
      <c r="B741" s="24" t="s">
        <v>2684</v>
      </c>
      <c r="C741" s="342" t="s">
        <v>2808</v>
      </c>
      <c r="D741" s="463" t="s">
        <v>84</v>
      </c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22"/>
      <c r="AA741" s="222"/>
      <c r="AB741" s="222"/>
      <c r="AC741" s="222"/>
      <c r="AD741" s="222"/>
      <c r="AE741" s="222"/>
      <c r="AF741" s="222"/>
      <c r="AG741" s="222"/>
      <c r="AH741" s="222"/>
      <c r="AI741" s="222"/>
      <c r="AJ741" s="222"/>
      <c r="AK741" s="222"/>
      <c r="AL741" s="222">
        <v>1</v>
      </c>
      <c r="AM741" s="222">
        <v>45</v>
      </c>
      <c r="AN741" s="220">
        <f t="shared" si="102"/>
        <v>11.25</v>
      </c>
      <c r="AO741" s="220">
        <v>12</v>
      </c>
      <c r="AP741" s="220">
        <v>1245</v>
      </c>
      <c r="AQ741" s="220">
        <f t="shared" si="103"/>
        <v>311.25</v>
      </c>
      <c r="AR741" s="226">
        <v>72</v>
      </c>
      <c r="AS741" s="226">
        <v>6195</v>
      </c>
      <c r="AT741" s="220">
        <f t="shared" si="104"/>
        <v>1548.75</v>
      </c>
    </row>
    <row r="742" spans="2:46">
      <c r="B742" s="24" t="s">
        <v>2685</v>
      </c>
      <c r="C742" s="342" t="s">
        <v>2809</v>
      </c>
      <c r="D742" s="463" t="s">
        <v>552</v>
      </c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22"/>
      <c r="AA742" s="222"/>
      <c r="AB742" s="222"/>
      <c r="AC742" s="222"/>
      <c r="AD742" s="222"/>
      <c r="AE742" s="222"/>
      <c r="AF742" s="222"/>
      <c r="AG742" s="222"/>
      <c r="AH742" s="222"/>
      <c r="AI742" s="222"/>
      <c r="AJ742" s="222"/>
      <c r="AK742" s="222"/>
      <c r="AL742" s="222">
        <v>3</v>
      </c>
      <c r="AM742" s="222">
        <v>310</v>
      </c>
      <c r="AN742" s="220">
        <f t="shared" ref="AN742:AN745" si="105">AM742*25%</f>
        <v>77.5</v>
      </c>
      <c r="AO742" s="220">
        <v>27</v>
      </c>
      <c r="AP742" s="220">
        <v>3610</v>
      </c>
      <c r="AQ742" s="220">
        <f t="shared" ref="AQ742:AQ805" si="106">AP742*25%</f>
        <v>902.5</v>
      </c>
      <c r="AR742" s="226">
        <v>62</v>
      </c>
      <c r="AS742" s="226">
        <v>7175</v>
      </c>
      <c r="AT742" s="220">
        <f t="shared" ref="AT742:AT805" si="107">AS742*25%</f>
        <v>1793.75</v>
      </c>
    </row>
    <row r="743" spans="2:46">
      <c r="B743" s="24" t="s">
        <v>2686</v>
      </c>
      <c r="C743" s="342" t="s">
        <v>2810</v>
      </c>
      <c r="D743" s="463" t="s">
        <v>66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22"/>
      <c r="AA743" s="222"/>
      <c r="AB743" s="222"/>
      <c r="AC743" s="222"/>
      <c r="AD743" s="222"/>
      <c r="AE743" s="222"/>
      <c r="AF743" s="222"/>
      <c r="AG743" s="222"/>
      <c r="AH743" s="222"/>
      <c r="AI743" s="222"/>
      <c r="AJ743" s="222"/>
      <c r="AK743" s="222"/>
      <c r="AL743" s="226">
        <v>0</v>
      </c>
      <c r="AM743" s="226">
        <v>0</v>
      </c>
      <c r="AN743" s="220">
        <f t="shared" si="105"/>
        <v>0</v>
      </c>
      <c r="AO743" s="348">
        <v>31</v>
      </c>
      <c r="AP743" s="348">
        <v>2780</v>
      </c>
      <c r="AQ743" s="220">
        <f t="shared" si="106"/>
        <v>695</v>
      </c>
      <c r="AR743" s="226">
        <v>35</v>
      </c>
      <c r="AS743" s="226">
        <v>2280</v>
      </c>
      <c r="AT743" s="220">
        <f t="shared" si="107"/>
        <v>570</v>
      </c>
    </row>
    <row r="744" spans="2:46">
      <c r="B744" s="24" t="s">
        <v>2687</v>
      </c>
      <c r="C744" s="342" t="s">
        <v>2811</v>
      </c>
      <c r="D744" s="462" t="s">
        <v>5</v>
      </c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22"/>
      <c r="AA744" s="222"/>
      <c r="AB744" s="222"/>
      <c r="AC744" s="222"/>
      <c r="AD744" s="222"/>
      <c r="AE744" s="222"/>
      <c r="AF744" s="222"/>
      <c r="AG744" s="222"/>
      <c r="AH744" s="222"/>
      <c r="AI744" s="222"/>
      <c r="AJ744" s="222"/>
      <c r="AK744" s="222"/>
      <c r="AL744" s="222">
        <v>12</v>
      </c>
      <c r="AM744" s="222">
        <v>1045</v>
      </c>
      <c r="AN744" s="220">
        <f t="shared" si="105"/>
        <v>261.25</v>
      </c>
      <c r="AO744" s="220">
        <v>12</v>
      </c>
      <c r="AP744" s="220">
        <v>1005</v>
      </c>
      <c r="AQ744" s="220">
        <f t="shared" si="106"/>
        <v>251.25</v>
      </c>
      <c r="AR744" s="226">
        <v>19</v>
      </c>
      <c r="AS744" s="226">
        <v>2350</v>
      </c>
      <c r="AT744" s="220">
        <f t="shared" si="107"/>
        <v>587.5</v>
      </c>
    </row>
    <row r="745" spans="2:46">
      <c r="B745" s="24" t="s">
        <v>2688</v>
      </c>
      <c r="C745" s="342" t="s">
        <v>2812</v>
      </c>
      <c r="D745" s="463" t="s">
        <v>125</v>
      </c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22"/>
      <c r="AA745" s="222"/>
      <c r="AB745" s="222"/>
      <c r="AC745" s="222"/>
      <c r="AD745" s="222"/>
      <c r="AE745" s="222"/>
      <c r="AF745" s="222"/>
      <c r="AG745" s="222"/>
      <c r="AH745" s="222"/>
      <c r="AI745" s="222"/>
      <c r="AJ745" s="222"/>
      <c r="AK745" s="222"/>
      <c r="AL745" s="222">
        <v>1</v>
      </c>
      <c r="AM745" s="222">
        <v>45</v>
      </c>
      <c r="AN745" s="220">
        <f t="shared" si="105"/>
        <v>11.25</v>
      </c>
      <c r="AO745" s="220">
        <v>16</v>
      </c>
      <c r="AP745" s="220">
        <v>930</v>
      </c>
      <c r="AQ745" s="220">
        <f t="shared" si="106"/>
        <v>232.5</v>
      </c>
      <c r="AR745" s="226">
        <v>22</v>
      </c>
      <c r="AS745" s="226">
        <v>2110</v>
      </c>
      <c r="AT745" s="220">
        <f t="shared" si="107"/>
        <v>527.5</v>
      </c>
    </row>
    <row r="746" spans="2:46">
      <c r="B746" s="24" t="s">
        <v>3052</v>
      </c>
      <c r="C746" s="468" t="s">
        <v>3244</v>
      </c>
      <c r="D746" s="463" t="s">
        <v>21</v>
      </c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22"/>
      <c r="AA746" s="222"/>
      <c r="AB746" s="222"/>
      <c r="AC746" s="222"/>
      <c r="AD746" s="222"/>
      <c r="AE746" s="222"/>
      <c r="AF746" s="222"/>
      <c r="AG746" s="222"/>
      <c r="AH746" s="222"/>
      <c r="AI746" s="222"/>
      <c r="AJ746" s="222"/>
      <c r="AK746" s="222"/>
      <c r="AL746" s="222"/>
      <c r="AM746" s="222"/>
      <c r="AN746" s="222"/>
      <c r="AO746" s="220">
        <v>2</v>
      </c>
      <c r="AP746" s="220">
        <v>210</v>
      </c>
      <c r="AQ746" s="220">
        <f t="shared" si="106"/>
        <v>52.5</v>
      </c>
      <c r="AR746" s="226">
        <v>81</v>
      </c>
      <c r="AS746" s="226">
        <v>7300</v>
      </c>
      <c r="AT746" s="220">
        <f t="shared" si="107"/>
        <v>1825</v>
      </c>
    </row>
    <row r="747" spans="2:46">
      <c r="B747" s="24" t="s">
        <v>3053</v>
      </c>
      <c r="C747" s="342" t="s">
        <v>3245</v>
      </c>
      <c r="D747" s="463" t="s">
        <v>29</v>
      </c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222"/>
      <c r="AA747" s="222"/>
      <c r="AB747" s="222"/>
      <c r="AC747" s="222"/>
      <c r="AD747" s="222"/>
      <c r="AE747" s="222"/>
      <c r="AF747" s="222"/>
      <c r="AG747" s="222"/>
      <c r="AH747" s="222"/>
      <c r="AI747" s="222"/>
      <c r="AJ747" s="222"/>
      <c r="AK747" s="222"/>
      <c r="AL747" s="222"/>
      <c r="AM747" s="222"/>
      <c r="AN747" s="222"/>
      <c r="AO747" s="220">
        <v>19</v>
      </c>
      <c r="AP747" s="220">
        <v>1890</v>
      </c>
      <c r="AQ747" s="220">
        <f t="shared" si="106"/>
        <v>472.5</v>
      </c>
      <c r="AR747" s="226">
        <v>45</v>
      </c>
      <c r="AS747" s="226">
        <v>3645</v>
      </c>
      <c r="AT747" s="220">
        <f t="shared" si="107"/>
        <v>911.25</v>
      </c>
    </row>
    <row r="748" spans="2:46">
      <c r="B748" s="24" t="s">
        <v>3054</v>
      </c>
      <c r="C748" s="342" t="s">
        <v>3246</v>
      </c>
      <c r="D748" s="463" t="s">
        <v>84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222"/>
      <c r="AA748" s="222"/>
      <c r="AB748" s="222"/>
      <c r="AC748" s="222"/>
      <c r="AD748" s="222"/>
      <c r="AE748" s="222"/>
      <c r="AF748" s="222"/>
      <c r="AG748" s="222"/>
      <c r="AH748" s="222"/>
      <c r="AI748" s="222"/>
      <c r="AJ748" s="222"/>
      <c r="AK748" s="222"/>
      <c r="AL748" s="222"/>
      <c r="AM748" s="222"/>
      <c r="AN748" s="222"/>
      <c r="AO748" s="220">
        <v>7</v>
      </c>
      <c r="AP748" s="220">
        <v>495</v>
      </c>
      <c r="AQ748" s="220">
        <f t="shared" si="106"/>
        <v>123.75</v>
      </c>
      <c r="AR748" s="226">
        <v>15</v>
      </c>
      <c r="AS748" s="226">
        <v>1800</v>
      </c>
      <c r="AT748" s="220">
        <f t="shared" si="107"/>
        <v>450</v>
      </c>
    </row>
    <row r="749" spans="2:46">
      <c r="B749" s="24" t="s">
        <v>3055</v>
      </c>
      <c r="C749" s="342" t="s">
        <v>3247</v>
      </c>
      <c r="D749" s="463" t="s">
        <v>552</v>
      </c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22"/>
      <c r="AA749" s="222"/>
      <c r="AB749" s="222"/>
      <c r="AC749" s="222"/>
      <c r="AD749" s="222"/>
      <c r="AE749" s="222"/>
      <c r="AF749" s="222"/>
      <c r="AG749" s="222"/>
      <c r="AH749" s="222"/>
      <c r="AI749" s="222"/>
      <c r="AJ749" s="222"/>
      <c r="AK749" s="222"/>
      <c r="AL749" s="222"/>
      <c r="AM749" s="222"/>
      <c r="AN749" s="222"/>
      <c r="AO749" s="220">
        <v>4</v>
      </c>
      <c r="AP749" s="220">
        <v>320</v>
      </c>
      <c r="AQ749" s="220">
        <f t="shared" si="106"/>
        <v>80</v>
      </c>
      <c r="AR749" s="226">
        <v>20</v>
      </c>
      <c r="AS749" s="226">
        <v>1910</v>
      </c>
      <c r="AT749" s="220">
        <f t="shared" si="107"/>
        <v>477.5</v>
      </c>
    </row>
    <row r="750" spans="2:46">
      <c r="B750" s="24" t="s">
        <v>3056</v>
      </c>
      <c r="C750" s="342" t="s">
        <v>3248</v>
      </c>
      <c r="D750" s="463" t="s">
        <v>552</v>
      </c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22"/>
      <c r="AA750" s="222"/>
      <c r="AB750" s="222"/>
      <c r="AC750" s="222"/>
      <c r="AD750" s="222"/>
      <c r="AE750" s="222"/>
      <c r="AF750" s="222"/>
      <c r="AG750" s="222"/>
      <c r="AH750" s="222"/>
      <c r="AI750" s="222"/>
      <c r="AJ750" s="222"/>
      <c r="AK750" s="222"/>
      <c r="AL750" s="222"/>
      <c r="AM750" s="222"/>
      <c r="AN750" s="222"/>
      <c r="AO750" s="220">
        <v>5</v>
      </c>
      <c r="AP750" s="220">
        <v>610</v>
      </c>
      <c r="AQ750" s="220">
        <f t="shared" si="106"/>
        <v>152.5</v>
      </c>
      <c r="AR750" s="226">
        <v>56</v>
      </c>
      <c r="AS750" s="226">
        <v>5125</v>
      </c>
      <c r="AT750" s="220">
        <f t="shared" si="107"/>
        <v>1281.25</v>
      </c>
    </row>
    <row r="751" spans="2:46">
      <c r="B751" s="24" t="s">
        <v>3057</v>
      </c>
      <c r="C751" s="342" t="s">
        <v>3249</v>
      </c>
      <c r="D751" s="463" t="s">
        <v>552</v>
      </c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22"/>
      <c r="AA751" s="222"/>
      <c r="AB751" s="222"/>
      <c r="AC751" s="222"/>
      <c r="AD751" s="222"/>
      <c r="AE751" s="222"/>
      <c r="AF751" s="222"/>
      <c r="AG751" s="222"/>
      <c r="AH751" s="222"/>
      <c r="AI751" s="222"/>
      <c r="AJ751" s="222"/>
      <c r="AK751" s="222"/>
      <c r="AL751" s="222"/>
      <c r="AM751" s="222"/>
      <c r="AN751" s="222"/>
      <c r="AO751" s="220">
        <v>64</v>
      </c>
      <c r="AP751" s="220">
        <v>7470</v>
      </c>
      <c r="AQ751" s="220">
        <f t="shared" si="106"/>
        <v>1867.5</v>
      </c>
      <c r="AR751" s="226">
        <v>109</v>
      </c>
      <c r="AS751" s="226">
        <v>13100</v>
      </c>
      <c r="AT751" s="220">
        <f t="shared" si="107"/>
        <v>3275</v>
      </c>
    </row>
    <row r="752" spans="2:46">
      <c r="B752" s="24" t="s">
        <v>3058</v>
      </c>
      <c r="C752" s="342" t="s">
        <v>3250</v>
      </c>
      <c r="D752" s="463" t="s">
        <v>23</v>
      </c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22"/>
      <c r="AA752" s="222"/>
      <c r="AB752" s="222"/>
      <c r="AC752" s="222"/>
      <c r="AD752" s="222"/>
      <c r="AE752" s="222"/>
      <c r="AF752" s="222"/>
      <c r="AG752" s="222"/>
      <c r="AH752" s="222"/>
      <c r="AI752" s="222"/>
      <c r="AJ752" s="222"/>
      <c r="AK752" s="222"/>
      <c r="AL752" s="222"/>
      <c r="AM752" s="222"/>
      <c r="AN752" s="222"/>
      <c r="AO752" s="220">
        <v>21</v>
      </c>
      <c r="AP752" s="220">
        <v>1450</v>
      </c>
      <c r="AQ752" s="220">
        <f t="shared" si="106"/>
        <v>362.5</v>
      </c>
      <c r="AR752" s="226">
        <v>69</v>
      </c>
      <c r="AS752" s="226">
        <v>6395</v>
      </c>
      <c r="AT752" s="220">
        <f t="shared" si="107"/>
        <v>1598.75</v>
      </c>
    </row>
    <row r="753" spans="2:46">
      <c r="B753" s="24" t="s">
        <v>3059</v>
      </c>
      <c r="C753" s="342" t="s">
        <v>3251</v>
      </c>
      <c r="D753" s="463" t="s">
        <v>16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22"/>
      <c r="AA753" s="222"/>
      <c r="AB753" s="222"/>
      <c r="AC753" s="222"/>
      <c r="AD753" s="222"/>
      <c r="AE753" s="222"/>
      <c r="AF753" s="222"/>
      <c r="AG753" s="222"/>
      <c r="AH753" s="222"/>
      <c r="AI753" s="222"/>
      <c r="AJ753" s="222"/>
      <c r="AK753" s="222"/>
      <c r="AL753" s="222"/>
      <c r="AM753" s="222"/>
      <c r="AN753" s="222"/>
      <c r="AO753" s="220">
        <v>14</v>
      </c>
      <c r="AP753" s="220">
        <v>960</v>
      </c>
      <c r="AQ753" s="220">
        <f t="shared" si="106"/>
        <v>240</v>
      </c>
      <c r="AR753" s="226">
        <v>1</v>
      </c>
      <c r="AS753" s="226">
        <v>100</v>
      </c>
      <c r="AT753" s="220">
        <f t="shared" si="107"/>
        <v>25</v>
      </c>
    </row>
    <row r="754" spans="2:46">
      <c r="B754" s="24" t="s">
        <v>3060</v>
      </c>
      <c r="C754" s="342" t="s">
        <v>3252</v>
      </c>
      <c r="D754" s="463" t="s">
        <v>23</v>
      </c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22"/>
      <c r="AA754" s="222"/>
      <c r="AB754" s="222"/>
      <c r="AC754" s="222"/>
      <c r="AD754" s="222"/>
      <c r="AE754" s="222"/>
      <c r="AF754" s="222"/>
      <c r="AG754" s="222"/>
      <c r="AH754" s="222"/>
      <c r="AI754" s="222"/>
      <c r="AJ754" s="222"/>
      <c r="AK754" s="222"/>
      <c r="AL754" s="222"/>
      <c r="AM754" s="222"/>
      <c r="AN754" s="222"/>
      <c r="AO754" s="220">
        <v>1</v>
      </c>
      <c r="AP754" s="220">
        <v>45</v>
      </c>
      <c r="AQ754" s="220">
        <f t="shared" si="106"/>
        <v>11.25</v>
      </c>
      <c r="AR754" s="226">
        <v>41</v>
      </c>
      <c r="AS754" s="226">
        <v>4710</v>
      </c>
      <c r="AT754" s="220">
        <f t="shared" si="107"/>
        <v>1177.5</v>
      </c>
    </row>
    <row r="755" spans="2:46">
      <c r="B755" s="24" t="s">
        <v>3061</v>
      </c>
      <c r="C755" s="342" t="s">
        <v>3253</v>
      </c>
      <c r="D755" s="463" t="s">
        <v>23</v>
      </c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22"/>
      <c r="AA755" s="222"/>
      <c r="AB755" s="222"/>
      <c r="AC755" s="222"/>
      <c r="AD755" s="222"/>
      <c r="AE755" s="222"/>
      <c r="AF755" s="222"/>
      <c r="AG755" s="222"/>
      <c r="AH755" s="222"/>
      <c r="AI755" s="222"/>
      <c r="AJ755" s="222"/>
      <c r="AK755" s="222"/>
      <c r="AL755" s="222"/>
      <c r="AM755" s="222"/>
      <c r="AN755" s="222"/>
      <c r="AO755" s="220">
        <v>566</v>
      </c>
      <c r="AP755" s="220">
        <v>33545</v>
      </c>
      <c r="AQ755" s="220">
        <f t="shared" si="106"/>
        <v>8386.25</v>
      </c>
      <c r="AR755" s="226">
        <v>650</v>
      </c>
      <c r="AS755" s="226">
        <v>37860</v>
      </c>
      <c r="AT755" s="220">
        <f t="shared" si="107"/>
        <v>9465</v>
      </c>
    </row>
    <row r="756" spans="2:46">
      <c r="B756" s="24" t="s">
        <v>3062</v>
      </c>
      <c r="C756" s="342" t="s">
        <v>3254</v>
      </c>
      <c r="D756" s="463" t="s">
        <v>23</v>
      </c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22"/>
      <c r="AA756" s="222"/>
      <c r="AB756" s="222"/>
      <c r="AC756" s="222"/>
      <c r="AD756" s="222"/>
      <c r="AE756" s="222"/>
      <c r="AF756" s="222"/>
      <c r="AG756" s="222"/>
      <c r="AH756" s="222"/>
      <c r="AI756" s="222"/>
      <c r="AJ756" s="222"/>
      <c r="AK756" s="222"/>
      <c r="AL756" s="222"/>
      <c r="AM756" s="222"/>
      <c r="AN756" s="222"/>
      <c r="AO756" s="220">
        <v>4</v>
      </c>
      <c r="AP756" s="220">
        <v>285</v>
      </c>
      <c r="AQ756" s="220">
        <f t="shared" si="106"/>
        <v>71.25</v>
      </c>
      <c r="AR756" s="226">
        <v>35</v>
      </c>
      <c r="AS756" s="226">
        <v>3770</v>
      </c>
      <c r="AT756" s="220">
        <f t="shared" si="107"/>
        <v>942.5</v>
      </c>
    </row>
    <row r="757" spans="2:46">
      <c r="B757" s="24" t="s">
        <v>3063</v>
      </c>
      <c r="C757" s="342" t="s">
        <v>3255</v>
      </c>
      <c r="D757" s="463" t="s">
        <v>204</v>
      </c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22"/>
      <c r="AA757" s="222"/>
      <c r="AB757" s="222"/>
      <c r="AC757" s="222"/>
      <c r="AD757" s="222"/>
      <c r="AE757" s="222"/>
      <c r="AF757" s="222"/>
      <c r="AG757" s="222"/>
      <c r="AH757" s="222"/>
      <c r="AI757" s="222"/>
      <c r="AJ757" s="222"/>
      <c r="AK757" s="222"/>
      <c r="AL757" s="222"/>
      <c r="AM757" s="222"/>
      <c r="AN757" s="222"/>
      <c r="AO757" s="220">
        <v>19</v>
      </c>
      <c r="AP757" s="220">
        <v>1815</v>
      </c>
      <c r="AQ757" s="220">
        <f t="shared" si="106"/>
        <v>453.75</v>
      </c>
      <c r="AR757" s="226">
        <v>19</v>
      </c>
      <c r="AS757" s="226">
        <v>2015</v>
      </c>
      <c r="AT757" s="220">
        <f t="shared" si="107"/>
        <v>503.75</v>
      </c>
    </row>
    <row r="758" spans="2:46">
      <c r="B758" s="24" t="s">
        <v>3064</v>
      </c>
      <c r="C758" s="342" t="s">
        <v>3256</v>
      </c>
      <c r="D758" s="463" t="s">
        <v>19</v>
      </c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22"/>
      <c r="AA758" s="222"/>
      <c r="AB758" s="222"/>
      <c r="AC758" s="222"/>
      <c r="AD758" s="222"/>
      <c r="AE758" s="222"/>
      <c r="AF758" s="222"/>
      <c r="AG758" s="222"/>
      <c r="AH758" s="222"/>
      <c r="AI758" s="222"/>
      <c r="AJ758" s="222"/>
      <c r="AK758" s="222"/>
      <c r="AL758" s="222"/>
      <c r="AM758" s="222"/>
      <c r="AN758" s="222"/>
      <c r="AO758" s="220">
        <v>18</v>
      </c>
      <c r="AP758" s="220">
        <v>2005</v>
      </c>
      <c r="AQ758" s="220">
        <f t="shared" si="106"/>
        <v>501.25</v>
      </c>
      <c r="AR758" s="226">
        <v>40</v>
      </c>
      <c r="AS758" s="226">
        <v>4855</v>
      </c>
      <c r="AT758" s="220">
        <f t="shared" si="107"/>
        <v>1213.75</v>
      </c>
    </row>
    <row r="759" spans="2:46">
      <c r="B759" s="24" t="s">
        <v>3065</v>
      </c>
      <c r="C759" s="342" t="s">
        <v>3257</v>
      </c>
      <c r="D759" s="462" t="s">
        <v>5</v>
      </c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22"/>
      <c r="AA759" s="222"/>
      <c r="AB759" s="222"/>
      <c r="AC759" s="222"/>
      <c r="AD759" s="222"/>
      <c r="AE759" s="222"/>
      <c r="AF759" s="222"/>
      <c r="AG759" s="222"/>
      <c r="AH759" s="222"/>
      <c r="AI759" s="222"/>
      <c r="AJ759" s="222"/>
      <c r="AK759" s="222"/>
      <c r="AL759" s="222"/>
      <c r="AM759" s="222"/>
      <c r="AN759" s="222"/>
      <c r="AO759" s="220">
        <v>12</v>
      </c>
      <c r="AP759" s="220">
        <v>1070</v>
      </c>
      <c r="AQ759" s="220">
        <f t="shared" si="106"/>
        <v>267.5</v>
      </c>
      <c r="AR759" s="226">
        <v>33</v>
      </c>
      <c r="AS759" s="226">
        <v>3070</v>
      </c>
      <c r="AT759" s="220">
        <f t="shared" si="107"/>
        <v>767.5</v>
      </c>
    </row>
    <row r="760" spans="2:46">
      <c r="B760" s="24" t="s">
        <v>3066</v>
      </c>
      <c r="C760" s="342" t="s">
        <v>3258</v>
      </c>
      <c r="D760" s="462" t="s">
        <v>5</v>
      </c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22"/>
      <c r="AA760" s="222"/>
      <c r="AB760" s="222"/>
      <c r="AC760" s="222"/>
      <c r="AD760" s="222"/>
      <c r="AE760" s="222"/>
      <c r="AF760" s="222"/>
      <c r="AG760" s="222"/>
      <c r="AH760" s="222"/>
      <c r="AI760" s="222"/>
      <c r="AJ760" s="222"/>
      <c r="AK760" s="222"/>
      <c r="AL760" s="222"/>
      <c r="AM760" s="222"/>
      <c r="AN760" s="222"/>
      <c r="AO760" s="220">
        <v>33</v>
      </c>
      <c r="AP760" s="220">
        <v>3130</v>
      </c>
      <c r="AQ760" s="220">
        <f t="shared" si="106"/>
        <v>782.5</v>
      </c>
      <c r="AR760" s="226">
        <v>77</v>
      </c>
      <c r="AS760" s="226">
        <v>8265</v>
      </c>
      <c r="AT760" s="220">
        <f t="shared" si="107"/>
        <v>2066.25</v>
      </c>
    </row>
    <row r="761" spans="2:46">
      <c r="B761" s="24" t="s">
        <v>3067</v>
      </c>
      <c r="C761" s="342" t="s">
        <v>3259</v>
      </c>
      <c r="D761" s="463" t="s">
        <v>207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22"/>
      <c r="AA761" s="222"/>
      <c r="AB761" s="222"/>
      <c r="AC761" s="222"/>
      <c r="AD761" s="222"/>
      <c r="AE761" s="222"/>
      <c r="AF761" s="222"/>
      <c r="AG761" s="222"/>
      <c r="AH761" s="222"/>
      <c r="AI761" s="222"/>
      <c r="AJ761" s="222"/>
      <c r="AK761" s="222"/>
      <c r="AL761" s="222"/>
      <c r="AM761" s="222"/>
      <c r="AN761" s="222"/>
      <c r="AO761" s="220">
        <v>291</v>
      </c>
      <c r="AP761" s="220">
        <v>22235</v>
      </c>
      <c r="AQ761" s="220">
        <f t="shared" si="106"/>
        <v>5558.75</v>
      </c>
      <c r="AR761" s="226">
        <v>230</v>
      </c>
      <c r="AS761" s="226">
        <v>20970</v>
      </c>
      <c r="AT761" s="220">
        <f t="shared" si="107"/>
        <v>5242.5</v>
      </c>
    </row>
    <row r="762" spans="2:46">
      <c r="B762" s="24" t="s">
        <v>3068</v>
      </c>
      <c r="C762" s="342" t="s">
        <v>3472</v>
      </c>
      <c r="D762" s="463" t="s">
        <v>222</v>
      </c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22"/>
      <c r="AA762" s="222"/>
      <c r="AB762" s="222"/>
      <c r="AC762" s="222"/>
      <c r="AD762" s="222"/>
      <c r="AE762" s="222"/>
      <c r="AF762" s="222"/>
      <c r="AG762" s="222"/>
      <c r="AH762" s="222"/>
      <c r="AI762" s="222"/>
      <c r="AJ762" s="222"/>
      <c r="AK762" s="222"/>
      <c r="AL762" s="222"/>
      <c r="AM762" s="222"/>
      <c r="AN762" s="222"/>
      <c r="AO762" s="220">
        <v>5</v>
      </c>
      <c r="AP762" s="220">
        <v>240</v>
      </c>
      <c r="AQ762" s="220">
        <f t="shared" si="106"/>
        <v>60</v>
      </c>
      <c r="AR762" s="226">
        <v>1</v>
      </c>
      <c r="AS762" s="226">
        <v>60</v>
      </c>
      <c r="AT762" s="220">
        <f t="shared" si="107"/>
        <v>15</v>
      </c>
    </row>
    <row r="763" spans="2:46">
      <c r="B763" s="24" t="s">
        <v>3069</v>
      </c>
      <c r="C763" s="342" t="s">
        <v>3260</v>
      </c>
      <c r="D763" s="463" t="s">
        <v>12</v>
      </c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22"/>
      <c r="AA763" s="222"/>
      <c r="AB763" s="222"/>
      <c r="AC763" s="222"/>
      <c r="AD763" s="222"/>
      <c r="AE763" s="222"/>
      <c r="AF763" s="222"/>
      <c r="AG763" s="222"/>
      <c r="AH763" s="222"/>
      <c r="AI763" s="222"/>
      <c r="AJ763" s="222"/>
      <c r="AK763" s="222"/>
      <c r="AL763" s="222"/>
      <c r="AM763" s="222"/>
      <c r="AN763" s="222"/>
      <c r="AO763" s="220">
        <v>0</v>
      </c>
      <c r="AP763" s="220">
        <v>0</v>
      </c>
      <c r="AQ763" s="220">
        <f t="shared" si="106"/>
        <v>0</v>
      </c>
      <c r="AR763" s="226">
        <v>0</v>
      </c>
      <c r="AS763" s="226">
        <v>0</v>
      </c>
      <c r="AT763" s="220">
        <f t="shared" si="107"/>
        <v>0</v>
      </c>
    </row>
    <row r="764" spans="2:46">
      <c r="B764" s="24" t="s">
        <v>3070</v>
      </c>
      <c r="C764" s="342" t="s">
        <v>3261</v>
      </c>
      <c r="D764" s="462" t="s">
        <v>5</v>
      </c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22"/>
      <c r="AA764" s="222"/>
      <c r="AB764" s="222"/>
      <c r="AC764" s="222"/>
      <c r="AD764" s="222"/>
      <c r="AE764" s="222"/>
      <c r="AF764" s="222"/>
      <c r="AG764" s="222"/>
      <c r="AH764" s="222"/>
      <c r="AI764" s="222"/>
      <c r="AJ764" s="222"/>
      <c r="AK764" s="222"/>
      <c r="AL764" s="222"/>
      <c r="AM764" s="222"/>
      <c r="AN764" s="222"/>
      <c r="AO764" s="220">
        <v>104</v>
      </c>
      <c r="AP764" s="220">
        <v>10160</v>
      </c>
      <c r="AQ764" s="220">
        <f t="shared" si="106"/>
        <v>2540</v>
      </c>
      <c r="AR764" s="226">
        <v>383</v>
      </c>
      <c r="AS764" s="226">
        <v>33635</v>
      </c>
      <c r="AT764" s="220">
        <f t="shared" si="107"/>
        <v>8408.75</v>
      </c>
    </row>
    <row r="765" spans="2:46">
      <c r="B765" s="24" t="s">
        <v>3071</v>
      </c>
      <c r="C765" s="342" t="s">
        <v>3262</v>
      </c>
      <c r="D765" s="462" t="s">
        <v>5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22"/>
      <c r="AA765" s="222"/>
      <c r="AB765" s="222"/>
      <c r="AC765" s="222"/>
      <c r="AD765" s="222"/>
      <c r="AE765" s="222"/>
      <c r="AF765" s="222"/>
      <c r="AG765" s="222"/>
      <c r="AH765" s="222"/>
      <c r="AI765" s="222"/>
      <c r="AJ765" s="222"/>
      <c r="AK765" s="222"/>
      <c r="AL765" s="222"/>
      <c r="AM765" s="222"/>
      <c r="AN765" s="222"/>
      <c r="AO765" s="220">
        <v>2</v>
      </c>
      <c r="AP765" s="220">
        <v>105</v>
      </c>
      <c r="AQ765" s="220">
        <f t="shared" si="106"/>
        <v>26.25</v>
      </c>
      <c r="AR765" s="226">
        <v>16</v>
      </c>
      <c r="AS765" s="226">
        <v>2115</v>
      </c>
      <c r="AT765" s="220">
        <f t="shared" si="107"/>
        <v>528.75</v>
      </c>
    </row>
    <row r="766" spans="2:46">
      <c r="B766" s="24" t="s">
        <v>3072</v>
      </c>
      <c r="C766" s="342" t="s">
        <v>3263</v>
      </c>
      <c r="D766" s="463" t="s">
        <v>261</v>
      </c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22"/>
      <c r="AA766" s="222"/>
      <c r="AB766" s="222"/>
      <c r="AC766" s="222"/>
      <c r="AD766" s="222"/>
      <c r="AE766" s="222"/>
      <c r="AF766" s="222"/>
      <c r="AG766" s="222"/>
      <c r="AH766" s="222"/>
      <c r="AI766" s="222"/>
      <c r="AJ766" s="222"/>
      <c r="AK766" s="222"/>
      <c r="AL766" s="222"/>
      <c r="AM766" s="222"/>
      <c r="AN766" s="222"/>
      <c r="AO766" s="220">
        <v>0</v>
      </c>
      <c r="AP766" s="220">
        <v>0</v>
      </c>
      <c r="AQ766" s="220">
        <f t="shared" si="106"/>
        <v>0</v>
      </c>
      <c r="AR766" s="226">
        <v>10</v>
      </c>
      <c r="AS766" s="226">
        <v>1320</v>
      </c>
      <c r="AT766" s="220">
        <f t="shared" si="107"/>
        <v>330</v>
      </c>
    </row>
    <row r="767" spans="2:46">
      <c r="B767" s="24" t="s">
        <v>3073</v>
      </c>
      <c r="C767" s="342" t="s">
        <v>3264</v>
      </c>
      <c r="D767" s="462" t="s">
        <v>5</v>
      </c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22"/>
      <c r="AA767" s="222"/>
      <c r="AB767" s="222"/>
      <c r="AC767" s="222"/>
      <c r="AD767" s="222"/>
      <c r="AE767" s="222"/>
      <c r="AF767" s="222"/>
      <c r="AG767" s="222"/>
      <c r="AH767" s="222"/>
      <c r="AI767" s="222"/>
      <c r="AJ767" s="222"/>
      <c r="AK767" s="222"/>
      <c r="AL767" s="222"/>
      <c r="AM767" s="222"/>
      <c r="AN767" s="222"/>
      <c r="AO767" s="220">
        <v>1</v>
      </c>
      <c r="AP767" s="220">
        <v>45</v>
      </c>
      <c r="AQ767" s="220">
        <f t="shared" si="106"/>
        <v>11.25</v>
      </c>
      <c r="AR767" s="226">
        <v>0</v>
      </c>
      <c r="AS767" s="226">
        <v>0</v>
      </c>
      <c r="AT767" s="220">
        <f t="shared" si="107"/>
        <v>0</v>
      </c>
    </row>
    <row r="768" spans="2:46">
      <c r="B768" s="24" t="s">
        <v>3074</v>
      </c>
      <c r="C768" s="342" t="s">
        <v>3265</v>
      </c>
      <c r="D768" s="462" t="s">
        <v>5</v>
      </c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22"/>
      <c r="AA768" s="222"/>
      <c r="AB768" s="222"/>
      <c r="AC768" s="222"/>
      <c r="AD768" s="222"/>
      <c r="AE768" s="222"/>
      <c r="AF768" s="222"/>
      <c r="AG768" s="222"/>
      <c r="AH768" s="222"/>
      <c r="AI768" s="222"/>
      <c r="AJ768" s="222"/>
      <c r="AK768" s="222"/>
      <c r="AL768" s="222"/>
      <c r="AM768" s="222"/>
      <c r="AN768" s="222"/>
      <c r="AO768" s="220">
        <v>55</v>
      </c>
      <c r="AP768" s="220">
        <v>4780</v>
      </c>
      <c r="AQ768" s="220">
        <f t="shared" si="106"/>
        <v>1195</v>
      </c>
      <c r="AR768" s="226">
        <v>129</v>
      </c>
      <c r="AS768" s="226">
        <v>10505</v>
      </c>
      <c r="AT768" s="220">
        <f t="shared" si="107"/>
        <v>2626.25</v>
      </c>
    </row>
    <row r="769" spans="2:46">
      <c r="B769" s="24" t="s">
        <v>3075</v>
      </c>
      <c r="C769" s="342" t="s">
        <v>3266</v>
      </c>
      <c r="D769" s="463" t="s">
        <v>19</v>
      </c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22"/>
      <c r="AA769" s="222"/>
      <c r="AB769" s="222"/>
      <c r="AC769" s="222"/>
      <c r="AD769" s="222"/>
      <c r="AE769" s="222"/>
      <c r="AF769" s="222"/>
      <c r="AG769" s="222"/>
      <c r="AH769" s="222"/>
      <c r="AI769" s="222"/>
      <c r="AJ769" s="222"/>
      <c r="AK769" s="222"/>
      <c r="AL769" s="222"/>
      <c r="AM769" s="222"/>
      <c r="AN769" s="222"/>
      <c r="AO769" s="220">
        <v>4</v>
      </c>
      <c r="AP769" s="220">
        <v>450</v>
      </c>
      <c r="AQ769" s="220">
        <f t="shared" si="106"/>
        <v>112.5</v>
      </c>
      <c r="AR769" s="226">
        <v>40</v>
      </c>
      <c r="AS769" s="226">
        <v>4575</v>
      </c>
      <c r="AT769" s="220">
        <f t="shared" si="107"/>
        <v>1143.75</v>
      </c>
    </row>
    <row r="770" spans="2:46">
      <c r="B770" s="24" t="s">
        <v>3076</v>
      </c>
      <c r="C770" s="342" t="s">
        <v>3267</v>
      </c>
      <c r="D770" s="463" t="s">
        <v>58</v>
      </c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22"/>
      <c r="AA770" s="222"/>
      <c r="AB770" s="222"/>
      <c r="AC770" s="222"/>
      <c r="AD770" s="222"/>
      <c r="AE770" s="222"/>
      <c r="AF770" s="222"/>
      <c r="AG770" s="222"/>
      <c r="AH770" s="222"/>
      <c r="AI770" s="222"/>
      <c r="AJ770" s="222"/>
      <c r="AK770" s="222"/>
      <c r="AL770" s="222"/>
      <c r="AM770" s="222"/>
      <c r="AN770" s="222"/>
      <c r="AO770" s="220">
        <v>17</v>
      </c>
      <c r="AP770" s="220">
        <v>1565</v>
      </c>
      <c r="AQ770" s="220">
        <f t="shared" si="106"/>
        <v>391.25</v>
      </c>
      <c r="AR770" s="226">
        <v>75</v>
      </c>
      <c r="AS770" s="226">
        <v>6770</v>
      </c>
      <c r="AT770" s="220">
        <f t="shared" si="107"/>
        <v>1692.5</v>
      </c>
    </row>
    <row r="771" spans="2:46">
      <c r="B771" s="24" t="s">
        <v>3077</v>
      </c>
      <c r="C771" s="342" t="s">
        <v>3268</v>
      </c>
      <c r="D771" s="463" t="s">
        <v>383</v>
      </c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22"/>
      <c r="AA771" s="222"/>
      <c r="AB771" s="222"/>
      <c r="AC771" s="222"/>
      <c r="AD771" s="222"/>
      <c r="AE771" s="222"/>
      <c r="AF771" s="222"/>
      <c r="AG771" s="222"/>
      <c r="AH771" s="222"/>
      <c r="AI771" s="222"/>
      <c r="AJ771" s="222"/>
      <c r="AK771" s="222"/>
      <c r="AL771" s="222"/>
      <c r="AM771" s="222"/>
      <c r="AN771" s="222"/>
      <c r="AO771" s="220">
        <v>1</v>
      </c>
      <c r="AP771" s="220">
        <v>160</v>
      </c>
      <c r="AQ771" s="220">
        <f t="shared" si="106"/>
        <v>40</v>
      </c>
      <c r="AR771" s="226">
        <v>0</v>
      </c>
      <c r="AS771" s="226">
        <v>0</v>
      </c>
      <c r="AT771" s="220">
        <f t="shared" si="107"/>
        <v>0</v>
      </c>
    </row>
    <row r="772" spans="2:46">
      <c r="B772" s="24" t="s">
        <v>3078</v>
      </c>
      <c r="C772" s="342" t="s">
        <v>3269</v>
      </c>
      <c r="D772" s="463" t="s">
        <v>19</v>
      </c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22"/>
      <c r="AA772" s="222"/>
      <c r="AB772" s="222"/>
      <c r="AC772" s="222"/>
      <c r="AD772" s="222"/>
      <c r="AE772" s="222"/>
      <c r="AF772" s="222"/>
      <c r="AG772" s="222"/>
      <c r="AH772" s="222"/>
      <c r="AI772" s="222"/>
      <c r="AJ772" s="222"/>
      <c r="AK772" s="222"/>
      <c r="AL772" s="222"/>
      <c r="AM772" s="222"/>
      <c r="AN772" s="222"/>
      <c r="AO772" s="220">
        <v>13</v>
      </c>
      <c r="AP772" s="220">
        <v>1145</v>
      </c>
      <c r="AQ772" s="220">
        <f t="shared" si="106"/>
        <v>286.25</v>
      </c>
      <c r="AR772" s="226">
        <v>28</v>
      </c>
      <c r="AS772" s="226">
        <v>2535</v>
      </c>
      <c r="AT772" s="220">
        <f t="shared" si="107"/>
        <v>633.75</v>
      </c>
    </row>
    <row r="773" spans="2:46">
      <c r="B773" s="24" t="s">
        <v>3079</v>
      </c>
      <c r="C773" s="342" t="s">
        <v>3270</v>
      </c>
      <c r="D773" s="463" t="s">
        <v>341</v>
      </c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22"/>
      <c r="AA773" s="222"/>
      <c r="AB773" s="222"/>
      <c r="AC773" s="222"/>
      <c r="AD773" s="222"/>
      <c r="AE773" s="222"/>
      <c r="AF773" s="222"/>
      <c r="AG773" s="222"/>
      <c r="AH773" s="222"/>
      <c r="AI773" s="222"/>
      <c r="AJ773" s="222"/>
      <c r="AK773" s="222"/>
      <c r="AL773" s="222"/>
      <c r="AM773" s="222"/>
      <c r="AN773" s="222"/>
      <c r="AO773" s="220">
        <v>3</v>
      </c>
      <c r="AP773" s="220">
        <v>325</v>
      </c>
      <c r="AQ773" s="220">
        <f t="shared" si="106"/>
        <v>81.25</v>
      </c>
      <c r="AR773" s="226">
        <v>21</v>
      </c>
      <c r="AS773" s="226">
        <v>2260</v>
      </c>
      <c r="AT773" s="220">
        <f t="shared" si="107"/>
        <v>565</v>
      </c>
    </row>
    <row r="774" spans="2:46">
      <c r="B774" s="24" t="s">
        <v>3080</v>
      </c>
      <c r="C774" s="342" t="s">
        <v>3271</v>
      </c>
      <c r="D774" s="462" t="s">
        <v>5</v>
      </c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22"/>
      <c r="AA774" s="222"/>
      <c r="AB774" s="222"/>
      <c r="AC774" s="222"/>
      <c r="AD774" s="222"/>
      <c r="AE774" s="222"/>
      <c r="AF774" s="222"/>
      <c r="AG774" s="222"/>
      <c r="AH774" s="222"/>
      <c r="AI774" s="222"/>
      <c r="AJ774" s="222"/>
      <c r="AK774" s="222"/>
      <c r="AL774" s="222"/>
      <c r="AM774" s="222"/>
      <c r="AN774" s="222"/>
      <c r="AO774" s="220">
        <v>230</v>
      </c>
      <c r="AP774" s="220">
        <v>17405</v>
      </c>
      <c r="AQ774" s="220">
        <f t="shared" si="106"/>
        <v>4351.25</v>
      </c>
      <c r="AR774" s="226">
        <v>338</v>
      </c>
      <c r="AS774" s="226">
        <v>26320</v>
      </c>
      <c r="AT774" s="220">
        <f t="shared" si="107"/>
        <v>6580</v>
      </c>
    </row>
    <row r="775" spans="2:46">
      <c r="B775" s="24" t="s">
        <v>3081</v>
      </c>
      <c r="C775" s="342" t="s">
        <v>3272</v>
      </c>
      <c r="D775" s="462" t="s">
        <v>5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22"/>
      <c r="AA775" s="222"/>
      <c r="AB775" s="222"/>
      <c r="AC775" s="222"/>
      <c r="AD775" s="222"/>
      <c r="AE775" s="222"/>
      <c r="AF775" s="222"/>
      <c r="AG775" s="222"/>
      <c r="AH775" s="222"/>
      <c r="AI775" s="222"/>
      <c r="AJ775" s="222"/>
      <c r="AK775" s="222"/>
      <c r="AL775" s="222"/>
      <c r="AM775" s="222"/>
      <c r="AN775" s="222"/>
      <c r="AO775" s="220">
        <v>4</v>
      </c>
      <c r="AP775" s="220">
        <v>210</v>
      </c>
      <c r="AQ775" s="220">
        <f t="shared" si="106"/>
        <v>52.5</v>
      </c>
      <c r="AR775" s="226">
        <v>14</v>
      </c>
      <c r="AS775" s="226">
        <v>1380</v>
      </c>
      <c r="AT775" s="220">
        <f t="shared" si="107"/>
        <v>345</v>
      </c>
    </row>
    <row r="776" spans="2:46">
      <c r="B776" s="24" t="s">
        <v>3082</v>
      </c>
      <c r="C776" s="342"/>
      <c r="D776" s="462" t="s">
        <v>5</v>
      </c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22"/>
      <c r="AA776" s="222"/>
      <c r="AB776" s="222"/>
      <c r="AC776" s="222"/>
      <c r="AD776" s="222"/>
      <c r="AE776" s="222"/>
      <c r="AF776" s="222"/>
      <c r="AG776" s="222"/>
      <c r="AH776" s="222"/>
      <c r="AI776" s="222"/>
      <c r="AJ776" s="222"/>
      <c r="AK776" s="222"/>
      <c r="AL776" s="222"/>
      <c r="AM776" s="222"/>
      <c r="AN776" s="222"/>
      <c r="AO776" s="220">
        <v>0</v>
      </c>
      <c r="AP776" s="220">
        <v>0</v>
      </c>
      <c r="AQ776" s="220">
        <f t="shared" si="106"/>
        <v>0</v>
      </c>
      <c r="AR776" s="226">
        <v>0</v>
      </c>
      <c r="AS776" s="226">
        <v>0</v>
      </c>
      <c r="AT776" s="220">
        <f t="shared" si="107"/>
        <v>0</v>
      </c>
    </row>
    <row r="777" spans="2:46">
      <c r="B777" s="24" t="s">
        <v>3083</v>
      </c>
      <c r="C777" s="342" t="s">
        <v>3273</v>
      </c>
      <c r="D777" s="463" t="s">
        <v>284</v>
      </c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22"/>
      <c r="AA777" s="222"/>
      <c r="AB777" s="222"/>
      <c r="AC777" s="222"/>
      <c r="AD777" s="222"/>
      <c r="AE777" s="222"/>
      <c r="AF777" s="222"/>
      <c r="AG777" s="222"/>
      <c r="AH777" s="222"/>
      <c r="AI777" s="222"/>
      <c r="AJ777" s="222"/>
      <c r="AK777" s="222"/>
      <c r="AL777" s="222"/>
      <c r="AM777" s="222"/>
      <c r="AN777" s="222"/>
      <c r="AO777" s="220">
        <v>7</v>
      </c>
      <c r="AP777" s="220">
        <v>475</v>
      </c>
      <c r="AQ777" s="220">
        <f t="shared" si="106"/>
        <v>118.75</v>
      </c>
      <c r="AR777" s="226">
        <v>34</v>
      </c>
      <c r="AS777" s="226">
        <v>3745</v>
      </c>
      <c r="AT777" s="220">
        <f t="shared" si="107"/>
        <v>936.25</v>
      </c>
    </row>
    <row r="778" spans="2:46">
      <c r="B778" s="24" t="s">
        <v>3084</v>
      </c>
      <c r="C778" s="342" t="s">
        <v>3274</v>
      </c>
      <c r="D778" s="463" t="s">
        <v>204</v>
      </c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22"/>
      <c r="AA778" s="222"/>
      <c r="AB778" s="222"/>
      <c r="AC778" s="222"/>
      <c r="AD778" s="222"/>
      <c r="AE778" s="222"/>
      <c r="AF778" s="222"/>
      <c r="AG778" s="222"/>
      <c r="AH778" s="222"/>
      <c r="AI778" s="222"/>
      <c r="AJ778" s="222"/>
      <c r="AK778" s="222"/>
      <c r="AL778" s="222"/>
      <c r="AM778" s="222"/>
      <c r="AN778" s="222"/>
      <c r="AO778" s="220">
        <v>39</v>
      </c>
      <c r="AP778" s="220">
        <v>3955</v>
      </c>
      <c r="AQ778" s="220">
        <f t="shared" si="106"/>
        <v>988.75</v>
      </c>
      <c r="AR778" s="226">
        <v>57</v>
      </c>
      <c r="AS778" s="226">
        <v>5045</v>
      </c>
      <c r="AT778" s="220">
        <f t="shared" si="107"/>
        <v>1261.25</v>
      </c>
    </row>
    <row r="779" spans="2:46">
      <c r="B779" s="24" t="s">
        <v>3085</v>
      </c>
      <c r="C779" s="342" t="s">
        <v>3275</v>
      </c>
      <c r="D779" s="463" t="s">
        <v>204</v>
      </c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22"/>
      <c r="AA779" s="222"/>
      <c r="AB779" s="222"/>
      <c r="AC779" s="222"/>
      <c r="AD779" s="222"/>
      <c r="AE779" s="222"/>
      <c r="AF779" s="222"/>
      <c r="AG779" s="222"/>
      <c r="AH779" s="222"/>
      <c r="AI779" s="222"/>
      <c r="AJ779" s="222"/>
      <c r="AK779" s="222"/>
      <c r="AL779" s="222"/>
      <c r="AM779" s="222"/>
      <c r="AN779" s="222"/>
      <c r="AO779" s="220">
        <v>6</v>
      </c>
      <c r="AP779" s="220">
        <v>545</v>
      </c>
      <c r="AQ779" s="220">
        <f t="shared" si="106"/>
        <v>136.25</v>
      </c>
      <c r="AR779" s="226">
        <v>42</v>
      </c>
      <c r="AS779" s="226">
        <v>5285</v>
      </c>
      <c r="AT779" s="220">
        <f t="shared" si="107"/>
        <v>1321.25</v>
      </c>
    </row>
    <row r="780" spans="2:46">
      <c r="B780" s="24" t="s">
        <v>3086</v>
      </c>
      <c r="C780" s="342" t="s">
        <v>3276</v>
      </c>
      <c r="D780" s="463" t="s">
        <v>307</v>
      </c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22"/>
      <c r="AA780" s="222"/>
      <c r="AB780" s="222"/>
      <c r="AC780" s="222"/>
      <c r="AD780" s="222"/>
      <c r="AE780" s="222"/>
      <c r="AF780" s="222"/>
      <c r="AG780" s="222"/>
      <c r="AH780" s="222"/>
      <c r="AI780" s="222"/>
      <c r="AJ780" s="222"/>
      <c r="AK780" s="222"/>
      <c r="AL780" s="222"/>
      <c r="AM780" s="222"/>
      <c r="AN780" s="222"/>
      <c r="AO780" s="220">
        <v>61</v>
      </c>
      <c r="AP780" s="220">
        <v>6935</v>
      </c>
      <c r="AQ780" s="220">
        <f t="shared" si="106"/>
        <v>1733.75</v>
      </c>
      <c r="AR780" s="226">
        <v>79</v>
      </c>
      <c r="AS780" s="226">
        <v>8230</v>
      </c>
      <c r="AT780" s="220">
        <f t="shared" si="107"/>
        <v>2057.5</v>
      </c>
    </row>
    <row r="781" spans="2:46">
      <c r="B781" s="24" t="s">
        <v>3087</v>
      </c>
      <c r="C781" s="342" t="s">
        <v>3277</v>
      </c>
      <c r="D781" s="463" t="s">
        <v>43</v>
      </c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22"/>
      <c r="AA781" s="222"/>
      <c r="AB781" s="222"/>
      <c r="AC781" s="222"/>
      <c r="AD781" s="222"/>
      <c r="AE781" s="222"/>
      <c r="AF781" s="222"/>
      <c r="AG781" s="222"/>
      <c r="AH781" s="222"/>
      <c r="AI781" s="222"/>
      <c r="AJ781" s="222"/>
      <c r="AK781" s="222"/>
      <c r="AL781" s="222"/>
      <c r="AM781" s="222"/>
      <c r="AN781" s="222"/>
      <c r="AO781" s="220">
        <v>8</v>
      </c>
      <c r="AP781" s="220">
        <v>1045</v>
      </c>
      <c r="AQ781" s="220">
        <f t="shared" si="106"/>
        <v>261.25</v>
      </c>
      <c r="AR781" s="226">
        <v>16</v>
      </c>
      <c r="AS781" s="226">
        <v>1660</v>
      </c>
      <c r="AT781" s="220">
        <f t="shared" si="107"/>
        <v>415</v>
      </c>
    </row>
    <row r="782" spans="2:46">
      <c r="B782" s="24" t="s">
        <v>3088</v>
      </c>
      <c r="C782" s="342"/>
      <c r="D782" s="462" t="s">
        <v>5</v>
      </c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22"/>
      <c r="AA782" s="222"/>
      <c r="AB782" s="222"/>
      <c r="AC782" s="222"/>
      <c r="AD782" s="222"/>
      <c r="AE782" s="222"/>
      <c r="AF782" s="222"/>
      <c r="AG782" s="222"/>
      <c r="AH782" s="222"/>
      <c r="AI782" s="222"/>
      <c r="AJ782" s="222"/>
      <c r="AK782" s="222"/>
      <c r="AL782" s="222"/>
      <c r="AM782" s="222"/>
      <c r="AN782" s="222"/>
      <c r="AO782" s="220">
        <v>0</v>
      </c>
      <c r="AP782" s="220">
        <v>0</v>
      </c>
      <c r="AQ782" s="220">
        <f t="shared" si="106"/>
        <v>0</v>
      </c>
      <c r="AR782" s="226">
        <v>0</v>
      </c>
      <c r="AS782" s="226">
        <v>0</v>
      </c>
      <c r="AT782" s="220">
        <f t="shared" si="107"/>
        <v>0</v>
      </c>
    </row>
    <row r="783" spans="2:46">
      <c r="B783" s="24" t="s">
        <v>3089</v>
      </c>
      <c r="C783" s="342" t="s">
        <v>3278</v>
      </c>
      <c r="D783" s="463" t="s">
        <v>12</v>
      </c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22"/>
      <c r="AA783" s="222"/>
      <c r="AB783" s="222"/>
      <c r="AC783" s="222"/>
      <c r="AD783" s="222"/>
      <c r="AE783" s="222"/>
      <c r="AF783" s="222"/>
      <c r="AG783" s="222"/>
      <c r="AH783" s="222"/>
      <c r="AI783" s="222"/>
      <c r="AJ783" s="222"/>
      <c r="AK783" s="222"/>
      <c r="AL783" s="222"/>
      <c r="AM783" s="222"/>
      <c r="AN783" s="222"/>
      <c r="AO783" s="220">
        <v>4</v>
      </c>
      <c r="AP783" s="220">
        <v>430</v>
      </c>
      <c r="AQ783" s="220">
        <f t="shared" si="106"/>
        <v>107.5</v>
      </c>
      <c r="AR783" s="226">
        <v>8</v>
      </c>
      <c r="AS783" s="226">
        <v>785</v>
      </c>
      <c r="AT783" s="220">
        <f t="shared" si="107"/>
        <v>196.25</v>
      </c>
    </row>
    <row r="784" spans="2:46">
      <c r="B784" s="24" t="s">
        <v>3090</v>
      </c>
      <c r="C784" s="342" t="s">
        <v>3279</v>
      </c>
      <c r="D784" s="463" t="s">
        <v>14</v>
      </c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22"/>
      <c r="AA784" s="222"/>
      <c r="AB784" s="222"/>
      <c r="AC784" s="222"/>
      <c r="AD784" s="222"/>
      <c r="AE784" s="222"/>
      <c r="AF784" s="222"/>
      <c r="AG784" s="222"/>
      <c r="AH784" s="222"/>
      <c r="AI784" s="222"/>
      <c r="AJ784" s="222"/>
      <c r="AK784" s="222"/>
      <c r="AL784" s="222"/>
      <c r="AM784" s="222"/>
      <c r="AN784" s="222"/>
      <c r="AO784" s="220">
        <v>8</v>
      </c>
      <c r="AP784" s="220">
        <v>880</v>
      </c>
      <c r="AQ784" s="220">
        <f t="shared" si="106"/>
        <v>220</v>
      </c>
      <c r="AR784" s="226">
        <v>7</v>
      </c>
      <c r="AS784" s="226">
        <v>795</v>
      </c>
      <c r="AT784" s="220">
        <f t="shared" si="107"/>
        <v>198.75</v>
      </c>
    </row>
    <row r="785" spans="2:46">
      <c r="B785" s="24" t="s">
        <v>3091</v>
      </c>
      <c r="C785" s="342" t="s">
        <v>3280</v>
      </c>
      <c r="D785" s="462" t="s">
        <v>5</v>
      </c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22"/>
      <c r="AA785" s="222"/>
      <c r="AB785" s="222"/>
      <c r="AC785" s="222"/>
      <c r="AD785" s="222"/>
      <c r="AE785" s="222"/>
      <c r="AF785" s="222"/>
      <c r="AG785" s="222"/>
      <c r="AH785" s="222"/>
      <c r="AI785" s="222"/>
      <c r="AJ785" s="222"/>
      <c r="AK785" s="222"/>
      <c r="AL785" s="222"/>
      <c r="AM785" s="222"/>
      <c r="AN785" s="222"/>
      <c r="AO785" s="220">
        <v>2</v>
      </c>
      <c r="AP785" s="220">
        <v>260</v>
      </c>
      <c r="AQ785" s="220">
        <f t="shared" si="106"/>
        <v>65</v>
      </c>
      <c r="AR785" s="226">
        <v>14</v>
      </c>
      <c r="AS785" s="226">
        <v>1715</v>
      </c>
      <c r="AT785" s="220">
        <f t="shared" si="107"/>
        <v>428.75</v>
      </c>
    </row>
    <row r="786" spans="2:46">
      <c r="B786" s="24" t="s">
        <v>3092</v>
      </c>
      <c r="C786" s="342" t="s">
        <v>3281</v>
      </c>
      <c r="D786" s="463" t="s">
        <v>259</v>
      </c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22"/>
      <c r="AA786" s="222"/>
      <c r="AB786" s="222"/>
      <c r="AC786" s="222"/>
      <c r="AD786" s="222"/>
      <c r="AE786" s="222"/>
      <c r="AF786" s="222"/>
      <c r="AG786" s="222"/>
      <c r="AH786" s="222"/>
      <c r="AI786" s="222"/>
      <c r="AJ786" s="222"/>
      <c r="AK786" s="222"/>
      <c r="AL786" s="222"/>
      <c r="AM786" s="222"/>
      <c r="AN786" s="222"/>
      <c r="AO786" s="220">
        <v>0</v>
      </c>
      <c r="AP786" s="220">
        <v>0</v>
      </c>
      <c r="AQ786" s="220">
        <f t="shared" si="106"/>
        <v>0</v>
      </c>
      <c r="AR786" s="226">
        <v>0</v>
      </c>
      <c r="AS786" s="226">
        <v>0</v>
      </c>
      <c r="AT786" s="220">
        <f t="shared" si="107"/>
        <v>0</v>
      </c>
    </row>
    <row r="787" spans="2:46">
      <c r="B787" s="24" t="s">
        <v>3093</v>
      </c>
      <c r="C787" s="342" t="s">
        <v>2762</v>
      </c>
      <c r="D787" s="462" t="s">
        <v>5</v>
      </c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22"/>
      <c r="AA787" s="222"/>
      <c r="AB787" s="222"/>
      <c r="AC787" s="222"/>
      <c r="AD787" s="222"/>
      <c r="AE787" s="222"/>
      <c r="AF787" s="222"/>
      <c r="AG787" s="222"/>
      <c r="AH787" s="222"/>
      <c r="AI787" s="222"/>
      <c r="AJ787" s="222"/>
      <c r="AK787" s="222"/>
      <c r="AL787" s="222"/>
      <c r="AM787" s="222"/>
      <c r="AN787" s="222"/>
      <c r="AO787" s="220">
        <v>18</v>
      </c>
      <c r="AP787" s="220">
        <v>1445</v>
      </c>
      <c r="AQ787" s="220">
        <f t="shared" si="106"/>
        <v>361.25</v>
      </c>
      <c r="AR787" s="226">
        <v>49</v>
      </c>
      <c r="AS787" s="226">
        <v>3835</v>
      </c>
      <c r="AT787" s="220">
        <f t="shared" si="107"/>
        <v>958.75</v>
      </c>
    </row>
    <row r="788" spans="2:46">
      <c r="B788" s="24" t="s">
        <v>3094</v>
      </c>
      <c r="C788" s="342" t="s">
        <v>3282</v>
      </c>
      <c r="D788" s="463" t="s">
        <v>84</v>
      </c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22"/>
      <c r="AA788" s="222"/>
      <c r="AB788" s="222"/>
      <c r="AC788" s="222"/>
      <c r="AD788" s="222"/>
      <c r="AE788" s="222"/>
      <c r="AF788" s="222"/>
      <c r="AG788" s="222"/>
      <c r="AH788" s="222"/>
      <c r="AI788" s="222"/>
      <c r="AJ788" s="222"/>
      <c r="AK788" s="222"/>
      <c r="AL788" s="222"/>
      <c r="AM788" s="222"/>
      <c r="AN788" s="222"/>
      <c r="AO788" s="220">
        <v>2</v>
      </c>
      <c r="AP788" s="220">
        <v>105</v>
      </c>
      <c r="AQ788" s="220">
        <f t="shared" si="106"/>
        <v>26.25</v>
      </c>
      <c r="AR788" s="226">
        <v>45</v>
      </c>
      <c r="AS788" s="226">
        <v>4315</v>
      </c>
      <c r="AT788" s="220">
        <f t="shared" si="107"/>
        <v>1078.75</v>
      </c>
    </row>
    <row r="789" spans="2:46">
      <c r="B789" s="24" t="s">
        <v>3095</v>
      </c>
      <c r="C789" s="342" t="s">
        <v>3283</v>
      </c>
      <c r="D789" s="462" t="s">
        <v>5</v>
      </c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22"/>
      <c r="AA789" s="222"/>
      <c r="AB789" s="222"/>
      <c r="AC789" s="222"/>
      <c r="AD789" s="222"/>
      <c r="AE789" s="222"/>
      <c r="AF789" s="222"/>
      <c r="AG789" s="222"/>
      <c r="AH789" s="222"/>
      <c r="AI789" s="222"/>
      <c r="AJ789" s="222"/>
      <c r="AK789" s="222"/>
      <c r="AL789" s="222"/>
      <c r="AM789" s="222"/>
      <c r="AN789" s="222"/>
      <c r="AO789" s="220">
        <v>43</v>
      </c>
      <c r="AP789" s="220">
        <v>3910</v>
      </c>
      <c r="AQ789" s="220">
        <f t="shared" si="106"/>
        <v>977.5</v>
      </c>
      <c r="AR789" s="226">
        <v>82</v>
      </c>
      <c r="AS789" s="226">
        <v>8775</v>
      </c>
      <c r="AT789" s="220">
        <f t="shared" si="107"/>
        <v>2193.75</v>
      </c>
    </row>
    <row r="790" spans="2:46">
      <c r="B790" s="24" t="s">
        <v>3096</v>
      </c>
      <c r="C790" s="342" t="s">
        <v>3284</v>
      </c>
      <c r="D790" s="462" t="s">
        <v>5</v>
      </c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22"/>
      <c r="AA790" s="222"/>
      <c r="AB790" s="222"/>
      <c r="AC790" s="222"/>
      <c r="AD790" s="222"/>
      <c r="AE790" s="222"/>
      <c r="AF790" s="222"/>
      <c r="AG790" s="222"/>
      <c r="AH790" s="222"/>
      <c r="AI790" s="222"/>
      <c r="AJ790" s="222"/>
      <c r="AK790" s="222"/>
      <c r="AL790" s="222"/>
      <c r="AM790" s="222"/>
      <c r="AN790" s="222"/>
      <c r="AO790" s="220">
        <v>14</v>
      </c>
      <c r="AP790" s="220">
        <v>1065</v>
      </c>
      <c r="AQ790" s="220">
        <f t="shared" si="106"/>
        <v>266.25</v>
      </c>
      <c r="AR790" s="226">
        <v>36</v>
      </c>
      <c r="AS790" s="226">
        <v>3155</v>
      </c>
      <c r="AT790" s="220">
        <f t="shared" si="107"/>
        <v>788.75</v>
      </c>
    </row>
    <row r="791" spans="2:46">
      <c r="B791" s="24" t="s">
        <v>3097</v>
      </c>
      <c r="C791" s="342" t="s">
        <v>3285</v>
      </c>
      <c r="D791" s="463" t="s">
        <v>66</v>
      </c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22"/>
      <c r="AA791" s="222"/>
      <c r="AB791" s="222"/>
      <c r="AC791" s="222"/>
      <c r="AD791" s="222"/>
      <c r="AE791" s="222"/>
      <c r="AF791" s="222"/>
      <c r="AG791" s="222"/>
      <c r="AH791" s="222"/>
      <c r="AI791" s="222"/>
      <c r="AJ791" s="222"/>
      <c r="AK791" s="222"/>
      <c r="AL791" s="222"/>
      <c r="AM791" s="222"/>
      <c r="AN791" s="222"/>
      <c r="AO791" s="220">
        <v>4</v>
      </c>
      <c r="AP791" s="220">
        <v>355</v>
      </c>
      <c r="AQ791" s="220">
        <f t="shared" si="106"/>
        <v>88.75</v>
      </c>
      <c r="AR791" s="226">
        <v>6</v>
      </c>
      <c r="AS791" s="226">
        <v>705</v>
      </c>
      <c r="AT791" s="220">
        <f t="shared" si="107"/>
        <v>176.25</v>
      </c>
    </row>
    <row r="792" spans="2:46">
      <c r="B792" s="24" t="s">
        <v>3098</v>
      </c>
      <c r="C792" s="342" t="s">
        <v>3286</v>
      </c>
      <c r="D792" s="462" t="s">
        <v>5</v>
      </c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22"/>
      <c r="AA792" s="222"/>
      <c r="AB792" s="222"/>
      <c r="AC792" s="222"/>
      <c r="AD792" s="222"/>
      <c r="AE792" s="222"/>
      <c r="AF792" s="222"/>
      <c r="AG792" s="222"/>
      <c r="AH792" s="222"/>
      <c r="AI792" s="222"/>
      <c r="AJ792" s="222"/>
      <c r="AK792" s="222"/>
      <c r="AL792" s="222"/>
      <c r="AM792" s="222"/>
      <c r="AN792" s="222"/>
      <c r="AO792" s="220">
        <v>9</v>
      </c>
      <c r="AP792" s="220">
        <v>745</v>
      </c>
      <c r="AQ792" s="220">
        <f t="shared" si="106"/>
        <v>186.25</v>
      </c>
      <c r="AR792" s="226">
        <v>38</v>
      </c>
      <c r="AS792" s="226">
        <v>4265</v>
      </c>
      <c r="AT792" s="220">
        <f t="shared" si="107"/>
        <v>1066.25</v>
      </c>
    </row>
    <row r="793" spans="2:46">
      <c r="B793" s="24" t="s">
        <v>3099</v>
      </c>
      <c r="C793" s="342" t="s">
        <v>3287</v>
      </c>
      <c r="D793" s="463" t="s">
        <v>284</v>
      </c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22"/>
      <c r="AA793" s="222"/>
      <c r="AB793" s="222"/>
      <c r="AC793" s="222"/>
      <c r="AD793" s="222"/>
      <c r="AE793" s="222"/>
      <c r="AF793" s="222"/>
      <c r="AG793" s="222"/>
      <c r="AH793" s="222"/>
      <c r="AI793" s="222"/>
      <c r="AJ793" s="222"/>
      <c r="AK793" s="222"/>
      <c r="AL793" s="222"/>
      <c r="AM793" s="222"/>
      <c r="AN793" s="222"/>
      <c r="AO793" s="220">
        <v>11</v>
      </c>
      <c r="AP793" s="220">
        <v>1045</v>
      </c>
      <c r="AQ793" s="220">
        <f t="shared" si="106"/>
        <v>261.25</v>
      </c>
      <c r="AR793" s="226">
        <v>103</v>
      </c>
      <c r="AS793" s="226">
        <v>11545</v>
      </c>
      <c r="AT793" s="220">
        <f t="shared" si="107"/>
        <v>2886.25</v>
      </c>
    </row>
    <row r="794" spans="2:46">
      <c r="B794" s="24" t="s">
        <v>3100</v>
      </c>
      <c r="C794" s="342" t="s">
        <v>3288</v>
      </c>
      <c r="D794" s="462" t="s">
        <v>5</v>
      </c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22"/>
      <c r="AA794" s="222"/>
      <c r="AB794" s="222"/>
      <c r="AC794" s="222"/>
      <c r="AD794" s="222"/>
      <c r="AE794" s="222"/>
      <c r="AF794" s="222"/>
      <c r="AG794" s="222"/>
      <c r="AH794" s="222"/>
      <c r="AI794" s="222"/>
      <c r="AJ794" s="222"/>
      <c r="AK794" s="222"/>
      <c r="AL794" s="222"/>
      <c r="AM794" s="222"/>
      <c r="AN794" s="222"/>
      <c r="AO794" s="220">
        <v>72</v>
      </c>
      <c r="AP794" s="220">
        <v>6285</v>
      </c>
      <c r="AQ794" s="220">
        <f t="shared" si="106"/>
        <v>1571.25</v>
      </c>
      <c r="AR794" s="226">
        <v>189</v>
      </c>
      <c r="AS794" s="226">
        <v>17440</v>
      </c>
      <c r="AT794" s="220">
        <f t="shared" si="107"/>
        <v>4360</v>
      </c>
    </row>
    <row r="795" spans="2:46">
      <c r="B795" s="24" t="s">
        <v>3101</v>
      </c>
      <c r="C795" s="342" t="s">
        <v>3289</v>
      </c>
      <c r="D795" s="463" t="s">
        <v>552</v>
      </c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22"/>
      <c r="AA795" s="222"/>
      <c r="AB795" s="222"/>
      <c r="AC795" s="222"/>
      <c r="AD795" s="222"/>
      <c r="AE795" s="222"/>
      <c r="AF795" s="222"/>
      <c r="AG795" s="222"/>
      <c r="AH795" s="222"/>
      <c r="AI795" s="222"/>
      <c r="AJ795" s="222"/>
      <c r="AK795" s="222"/>
      <c r="AL795" s="222"/>
      <c r="AM795" s="222"/>
      <c r="AN795" s="222"/>
      <c r="AO795" s="220">
        <v>0</v>
      </c>
      <c r="AP795" s="220">
        <v>0</v>
      </c>
      <c r="AQ795" s="220">
        <f t="shared" si="106"/>
        <v>0</v>
      </c>
      <c r="AR795" s="226">
        <v>0</v>
      </c>
      <c r="AS795" s="226">
        <v>0</v>
      </c>
      <c r="AT795" s="220">
        <f t="shared" si="107"/>
        <v>0</v>
      </c>
    </row>
    <row r="796" spans="2:46">
      <c r="B796" s="24" t="s">
        <v>3102</v>
      </c>
      <c r="C796" s="342" t="s">
        <v>3290</v>
      </c>
      <c r="D796" s="463" t="s">
        <v>297</v>
      </c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22"/>
      <c r="AA796" s="222"/>
      <c r="AB796" s="222"/>
      <c r="AC796" s="222"/>
      <c r="AD796" s="222"/>
      <c r="AE796" s="222"/>
      <c r="AF796" s="222"/>
      <c r="AG796" s="222"/>
      <c r="AH796" s="222"/>
      <c r="AI796" s="222"/>
      <c r="AJ796" s="222"/>
      <c r="AK796" s="222"/>
      <c r="AL796" s="222"/>
      <c r="AM796" s="222"/>
      <c r="AN796" s="222"/>
      <c r="AO796" s="220">
        <v>0</v>
      </c>
      <c r="AP796" s="220">
        <v>0</v>
      </c>
      <c r="AQ796" s="220">
        <f t="shared" si="106"/>
        <v>0</v>
      </c>
      <c r="AR796" s="226">
        <v>7</v>
      </c>
      <c r="AS796" s="226">
        <v>1020</v>
      </c>
      <c r="AT796" s="220">
        <f t="shared" si="107"/>
        <v>255</v>
      </c>
    </row>
    <row r="797" spans="2:46">
      <c r="B797" s="24" t="s">
        <v>3103</v>
      </c>
      <c r="C797" s="342" t="s">
        <v>3291</v>
      </c>
      <c r="D797" s="463" t="s">
        <v>297</v>
      </c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22"/>
      <c r="AA797" s="222"/>
      <c r="AB797" s="222"/>
      <c r="AC797" s="222"/>
      <c r="AD797" s="222"/>
      <c r="AE797" s="222"/>
      <c r="AF797" s="222"/>
      <c r="AG797" s="222"/>
      <c r="AH797" s="222"/>
      <c r="AI797" s="222"/>
      <c r="AJ797" s="222"/>
      <c r="AK797" s="222"/>
      <c r="AL797" s="222"/>
      <c r="AM797" s="222"/>
      <c r="AN797" s="222"/>
      <c r="AO797" s="220">
        <v>14</v>
      </c>
      <c r="AP797" s="220">
        <v>1785</v>
      </c>
      <c r="AQ797" s="220">
        <f t="shared" si="106"/>
        <v>446.25</v>
      </c>
      <c r="AR797" s="226">
        <v>54</v>
      </c>
      <c r="AS797" s="226">
        <v>4730</v>
      </c>
      <c r="AT797" s="220">
        <f t="shared" si="107"/>
        <v>1182.5</v>
      </c>
    </row>
    <row r="798" spans="2:46">
      <c r="B798" s="24" t="s">
        <v>3104</v>
      </c>
      <c r="C798" s="342" t="s">
        <v>3292</v>
      </c>
      <c r="D798" s="462" t="s">
        <v>5</v>
      </c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22"/>
      <c r="AA798" s="222"/>
      <c r="AB798" s="222"/>
      <c r="AC798" s="222"/>
      <c r="AD798" s="222"/>
      <c r="AE798" s="222"/>
      <c r="AF798" s="222"/>
      <c r="AG798" s="222"/>
      <c r="AH798" s="222"/>
      <c r="AI798" s="222"/>
      <c r="AJ798" s="222"/>
      <c r="AK798" s="222"/>
      <c r="AL798" s="222"/>
      <c r="AM798" s="222"/>
      <c r="AN798" s="222"/>
      <c r="AO798" s="220">
        <v>20</v>
      </c>
      <c r="AP798" s="220">
        <v>1310</v>
      </c>
      <c r="AQ798" s="220">
        <f t="shared" si="106"/>
        <v>327.5</v>
      </c>
      <c r="AR798" s="226">
        <v>206</v>
      </c>
      <c r="AS798" s="226">
        <v>20230</v>
      </c>
      <c r="AT798" s="220">
        <f t="shared" si="107"/>
        <v>5057.5</v>
      </c>
    </row>
    <row r="799" spans="2:46">
      <c r="B799" s="24" t="s">
        <v>3105</v>
      </c>
      <c r="C799" s="342" t="s">
        <v>3293</v>
      </c>
      <c r="D799" s="463" t="s">
        <v>932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22"/>
      <c r="AA799" s="222"/>
      <c r="AB799" s="222"/>
      <c r="AC799" s="222"/>
      <c r="AD799" s="222"/>
      <c r="AE799" s="222"/>
      <c r="AF799" s="222"/>
      <c r="AG799" s="222"/>
      <c r="AH799" s="222"/>
      <c r="AI799" s="222"/>
      <c r="AJ799" s="222"/>
      <c r="AK799" s="222"/>
      <c r="AL799" s="222"/>
      <c r="AM799" s="222"/>
      <c r="AN799" s="222"/>
      <c r="AO799" s="220">
        <v>30</v>
      </c>
      <c r="AP799" s="220">
        <v>3370</v>
      </c>
      <c r="AQ799" s="220">
        <f t="shared" si="106"/>
        <v>842.5</v>
      </c>
      <c r="AR799" s="226">
        <v>71</v>
      </c>
      <c r="AS799" s="226">
        <v>7745</v>
      </c>
      <c r="AT799" s="220">
        <f t="shared" si="107"/>
        <v>1936.25</v>
      </c>
    </row>
    <row r="800" spans="2:46">
      <c r="B800" s="24" t="s">
        <v>3106</v>
      </c>
      <c r="C800" s="342" t="s">
        <v>3294</v>
      </c>
      <c r="D800" s="463" t="s">
        <v>932</v>
      </c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22"/>
      <c r="AA800" s="222"/>
      <c r="AB800" s="222"/>
      <c r="AC800" s="222"/>
      <c r="AD800" s="222"/>
      <c r="AE800" s="222"/>
      <c r="AF800" s="222"/>
      <c r="AG800" s="222"/>
      <c r="AH800" s="222"/>
      <c r="AI800" s="222"/>
      <c r="AJ800" s="222"/>
      <c r="AK800" s="222"/>
      <c r="AL800" s="222"/>
      <c r="AM800" s="222"/>
      <c r="AN800" s="222"/>
      <c r="AO800" s="220">
        <v>5</v>
      </c>
      <c r="AP800" s="220">
        <v>590</v>
      </c>
      <c r="AQ800" s="220">
        <f t="shared" si="106"/>
        <v>147.5</v>
      </c>
      <c r="AR800" s="226">
        <v>22</v>
      </c>
      <c r="AS800" s="226">
        <v>2345</v>
      </c>
      <c r="AT800" s="220">
        <f t="shared" si="107"/>
        <v>586.25</v>
      </c>
    </row>
    <row r="801" spans="2:46">
      <c r="B801" s="24" t="s">
        <v>3107</v>
      </c>
      <c r="C801" s="342" t="s">
        <v>3295</v>
      </c>
      <c r="D801" s="462" t="s">
        <v>5</v>
      </c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22"/>
      <c r="AA801" s="222"/>
      <c r="AB801" s="222"/>
      <c r="AC801" s="222"/>
      <c r="AD801" s="222"/>
      <c r="AE801" s="222"/>
      <c r="AF801" s="222"/>
      <c r="AG801" s="222"/>
      <c r="AH801" s="222"/>
      <c r="AI801" s="222"/>
      <c r="AJ801" s="222"/>
      <c r="AK801" s="222"/>
      <c r="AL801" s="222"/>
      <c r="AM801" s="222"/>
      <c r="AN801" s="222"/>
      <c r="AO801" s="220">
        <v>3</v>
      </c>
      <c r="AP801" s="220">
        <v>265</v>
      </c>
      <c r="AQ801" s="220">
        <f t="shared" si="106"/>
        <v>66.25</v>
      </c>
      <c r="AR801" s="226">
        <v>9</v>
      </c>
      <c r="AS801" s="226">
        <v>680</v>
      </c>
      <c r="AT801" s="220">
        <f t="shared" si="107"/>
        <v>170</v>
      </c>
    </row>
    <row r="802" spans="2:46">
      <c r="B802" s="24" t="s">
        <v>3108</v>
      </c>
      <c r="C802" s="342" t="s">
        <v>3296</v>
      </c>
      <c r="D802" s="463" t="s">
        <v>602</v>
      </c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222"/>
      <c r="AA802" s="222"/>
      <c r="AB802" s="222"/>
      <c r="AC802" s="222"/>
      <c r="AD802" s="222"/>
      <c r="AE802" s="222"/>
      <c r="AF802" s="222"/>
      <c r="AG802" s="222"/>
      <c r="AH802" s="222"/>
      <c r="AI802" s="222"/>
      <c r="AJ802" s="222"/>
      <c r="AK802" s="222"/>
      <c r="AL802" s="222"/>
      <c r="AM802" s="222"/>
      <c r="AN802" s="222"/>
      <c r="AO802" s="220">
        <v>1</v>
      </c>
      <c r="AP802" s="220">
        <v>45</v>
      </c>
      <c r="AQ802" s="220">
        <f t="shared" si="106"/>
        <v>11.25</v>
      </c>
      <c r="AR802" s="226">
        <v>11</v>
      </c>
      <c r="AS802" s="226">
        <v>960</v>
      </c>
      <c r="AT802" s="220">
        <f t="shared" si="107"/>
        <v>240</v>
      </c>
    </row>
    <row r="803" spans="2:46">
      <c r="B803" s="24" t="s">
        <v>3109</v>
      </c>
      <c r="C803" s="342" t="s">
        <v>3297</v>
      </c>
      <c r="D803" s="463" t="s">
        <v>130</v>
      </c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22"/>
      <c r="AA803" s="222"/>
      <c r="AB803" s="222"/>
      <c r="AC803" s="222"/>
      <c r="AD803" s="222"/>
      <c r="AE803" s="222"/>
      <c r="AF803" s="222"/>
      <c r="AG803" s="222"/>
      <c r="AH803" s="222"/>
      <c r="AI803" s="222"/>
      <c r="AJ803" s="222"/>
      <c r="AK803" s="222"/>
      <c r="AL803" s="222"/>
      <c r="AM803" s="222"/>
      <c r="AN803" s="222"/>
      <c r="AO803" s="220">
        <v>0</v>
      </c>
      <c r="AP803" s="220">
        <v>0</v>
      </c>
      <c r="AQ803" s="220">
        <f t="shared" si="106"/>
        <v>0</v>
      </c>
      <c r="AR803" s="226">
        <v>30</v>
      </c>
      <c r="AS803" s="226">
        <v>2850</v>
      </c>
      <c r="AT803" s="220">
        <f t="shared" si="107"/>
        <v>712.5</v>
      </c>
    </row>
    <row r="804" spans="2:46">
      <c r="B804" s="24" t="s">
        <v>3110</v>
      </c>
      <c r="C804" s="342" t="s">
        <v>3298</v>
      </c>
      <c r="D804" s="462" t="s">
        <v>5</v>
      </c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22"/>
      <c r="AA804" s="222"/>
      <c r="AB804" s="222"/>
      <c r="AC804" s="222"/>
      <c r="AD804" s="222"/>
      <c r="AE804" s="222"/>
      <c r="AF804" s="222"/>
      <c r="AG804" s="222"/>
      <c r="AH804" s="222"/>
      <c r="AI804" s="222"/>
      <c r="AJ804" s="222"/>
      <c r="AK804" s="222"/>
      <c r="AL804" s="222"/>
      <c r="AM804" s="222"/>
      <c r="AN804" s="222"/>
      <c r="AO804" s="220">
        <v>3</v>
      </c>
      <c r="AP804" s="220">
        <v>260</v>
      </c>
      <c r="AQ804" s="220">
        <f t="shared" si="106"/>
        <v>65</v>
      </c>
      <c r="AR804" s="226">
        <v>34</v>
      </c>
      <c r="AS804" s="226">
        <v>3470</v>
      </c>
      <c r="AT804" s="220">
        <f t="shared" si="107"/>
        <v>867.5</v>
      </c>
    </row>
    <row r="805" spans="2:46">
      <c r="B805" s="24" t="s">
        <v>3111</v>
      </c>
      <c r="C805" s="342" t="s">
        <v>3299</v>
      </c>
      <c r="D805" s="463" t="s">
        <v>23</v>
      </c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22"/>
      <c r="AA805" s="222"/>
      <c r="AB805" s="222"/>
      <c r="AC805" s="222"/>
      <c r="AD805" s="222"/>
      <c r="AE805" s="222"/>
      <c r="AF805" s="222"/>
      <c r="AG805" s="222"/>
      <c r="AH805" s="222"/>
      <c r="AI805" s="222"/>
      <c r="AJ805" s="222"/>
      <c r="AK805" s="222"/>
      <c r="AL805" s="222"/>
      <c r="AM805" s="222"/>
      <c r="AN805" s="222"/>
      <c r="AO805" s="220">
        <v>20</v>
      </c>
      <c r="AP805" s="220">
        <v>1585</v>
      </c>
      <c r="AQ805" s="220">
        <f t="shared" si="106"/>
        <v>396.25</v>
      </c>
      <c r="AR805" s="226">
        <v>57</v>
      </c>
      <c r="AS805" s="226">
        <v>5625</v>
      </c>
      <c r="AT805" s="220">
        <f t="shared" si="107"/>
        <v>1406.25</v>
      </c>
    </row>
    <row r="806" spans="2:46">
      <c r="B806" s="24" t="s">
        <v>3112</v>
      </c>
      <c r="C806" s="342" t="s">
        <v>3300</v>
      </c>
      <c r="D806" s="462" t="s">
        <v>5</v>
      </c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22"/>
      <c r="AA806" s="222"/>
      <c r="AB806" s="222"/>
      <c r="AC806" s="222"/>
      <c r="AD806" s="222"/>
      <c r="AE806" s="222"/>
      <c r="AF806" s="222"/>
      <c r="AG806" s="222"/>
      <c r="AH806" s="222"/>
      <c r="AI806" s="222"/>
      <c r="AJ806" s="222"/>
      <c r="AK806" s="222"/>
      <c r="AL806" s="222"/>
      <c r="AM806" s="222"/>
      <c r="AN806" s="222"/>
      <c r="AO806" s="220">
        <v>8</v>
      </c>
      <c r="AP806" s="220">
        <v>1380</v>
      </c>
      <c r="AQ806" s="220">
        <f t="shared" ref="AQ806:AQ869" si="108">AP806*25%</f>
        <v>345</v>
      </c>
      <c r="AR806" s="226">
        <v>24</v>
      </c>
      <c r="AS806" s="226">
        <v>2885</v>
      </c>
      <c r="AT806" s="220">
        <f t="shared" ref="AT806:AT869" si="109">AS806*25%</f>
        <v>721.25</v>
      </c>
    </row>
    <row r="807" spans="2:46">
      <c r="B807" s="24" t="s">
        <v>3113</v>
      </c>
      <c r="C807" s="342" t="s">
        <v>3301</v>
      </c>
      <c r="D807" s="462" t="s">
        <v>5</v>
      </c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22"/>
      <c r="AA807" s="222"/>
      <c r="AB807" s="222"/>
      <c r="AC807" s="222"/>
      <c r="AD807" s="222"/>
      <c r="AE807" s="222"/>
      <c r="AF807" s="222"/>
      <c r="AG807" s="222"/>
      <c r="AH807" s="222"/>
      <c r="AI807" s="222"/>
      <c r="AJ807" s="222"/>
      <c r="AK807" s="222"/>
      <c r="AL807" s="222"/>
      <c r="AM807" s="222"/>
      <c r="AN807" s="222"/>
      <c r="AO807" s="220">
        <v>6</v>
      </c>
      <c r="AP807" s="220">
        <v>1500</v>
      </c>
      <c r="AQ807" s="220">
        <f t="shared" si="108"/>
        <v>375</v>
      </c>
      <c r="AR807" s="226">
        <v>18</v>
      </c>
      <c r="AS807" s="226">
        <v>1730</v>
      </c>
      <c r="AT807" s="220">
        <f t="shared" si="109"/>
        <v>432.5</v>
      </c>
    </row>
    <row r="808" spans="2:46">
      <c r="B808" s="24" t="s">
        <v>3114</v>
      </c>
      <c r="C808" s="342" t="s">
        <v>3302</v>
      </c>
      <c r="D808" s="463" t="s">
        <v>16</v>
      </c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22"/>
      <c r="AA808" s="222"/>
      <c r="AB808" s="222"/>
      <c r="AC808" s="222"/>
      <c r="AD808" s="222"/>
      <c r="AE808" s="222"/>
      <c r="AF808" s="222"/>
      <c r="AG808" s="222"/>
      <c r="AH808" s="222"/>
      <c r="AI808" s="222"/>
      <c r="AJ808" s="222"/>
      <c r="AK808" s="222"/>
      <c r="AL808" s="222"/>
      <c r="AM808" s="222"/>
      <c r="AN808" s="222"/>
      <c r="AO808" s="220">
        <v>19</v>
      </c>
      <c r="AP808" s="220">
        <v>915</v>
      </c>
      <c r="AQ808" s="220">
        <f t="shared" si="108"/>
        <v>228.75</v>
      </c>
      <c r="AR808" s="226">
        <v>24</v>
      </c>
      <c r="AS808" s="226">
        <v>1605</v>
      </c>
      <c r="AT808" s="220">
        <f t="shared" si="109"/>
        <v>401.25</v>
      </c>
    </row>
    <row r="809" spans="2:46">
      <c r="B809" s="24" t="s">
        <v>3115</v>
      </c>
      <c r="C809" s="342" t="s">
        <v>3303</v>
      </c>
      <c r="D809" s="463" t="s">
        <v>16</v>
      </c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22"/>
      <c r="AA809" s="222"/>
      <c r="AB809" s="222"/>
      <c r="AC809" s="222"/>
      <c r="AD809" s="222"/>
      <c r="AE809" s="222"/>
      <c r="AF809" s="222"/>
      <c r="AG809" s="222"/>
      <c r="AH809" s="222"/>
      <c r="AI809" s="222"/>
      <c r="AJ809" s="222"/>
      <c r="AK809" s="222"/>
      <c r="AL809" s="222"/>
      <c r="AM809" s="222"/>
      <c r="AN809" s="222"/>
      <c r="AO809" s="220">
        <v>0</v>
      </c>
      <c r="AP809" s="220">
        <v>0</v>
      </c>
      <c r="AQ809" s="220">
        <f t="shared" si="108"/>
        <v>0</v>
      </c>
      <c r="AR809" s="226">
        <v>13</v>
      </c>
      <c r="AS809" s="226">
        <v>1425</v>
      </c>
      <c r="AT809" s="220">
        <f t="shared" si="109"/>
        <v>356.25</v>
      </c>
    </row>
    <row r="810" spans="2:46">
      <c r="B810" s="24" t="s">
        <v>3116</v>
      </c>
      <c r="C810" s="342" t="s">
        <v>3304</v>
      </c>
      <c r="D810" s="462" t="s">
        <v>5</v>
      </c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22"/>
      <c r="AA810" s="222"/>
      <c r="AB810" s="222"/>
      <c r="AC810" s="222"/>
      <c r="AD810" s="222"/>
      <c r="AE810" s="222"/>
      <c r="AF810" s="222"/>
      <c r="AG810" s="222"/>
      <c r="AH810" s="222"/>
      <c r="AI810" s="222"/>
      <c r="AJ810" s="222"/>
      <c r="AK810" s="222"/>
      <c r="AL810" s="222"/>
      <c r="AM810" s="222"/>
      <c r="AN810" s="222"/>
      <c r="AO810" s="220">
        <v>0</v>
      </c>
      <c r="AP810" s="220">
        <v>0</v>
      </c>
      <c r="AQ810" s="220">
        <f t="shared" si="108"/>
        <v>0</v>
      </c>
      <c r="AR810" s="226">
        <v>0</v>
      </c>
      <c r="AS810" s="226">
        <v>0</v>
      </c>
      <c r="AT810" s="220">
        <f t="shared" si="109"/>
        <v>0</v>
      </c>
    </row>
    <row r="811" spans="2:46">
      <c r="B811" s="24" t="s">
        <v>3117</v>
      </c>
      <c r="C811" s="342" t="s">
        <v>3305</v>
      </c>
      <c r="D811" s="462" t="s">
        <v>5</v>
      </c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22"/>
      <c r="AA811" s="222"/>
      <c r="AB811" s="222"/>
      <c r="AC811" s="222"/>
      <c r="AD811" s="222"/>
      <c r="AE811" s="222"/>
      <c r="AF811" s="222"/>
      <c r="AG811" s="222"/>
      <c r="AH811" s="222"/>
      <c r="AI811" s="222"/>
      <c r="AJ811" s="222"/>
      <c r="AK811" s="222"/>
      <c r="AL811" s="222"/>
      <c r="AM811" s="222"/>
      <c r="AN811" s="222"/>
      <c r="AO811" s="220">
        <v>0</v>
      </c>
      <c r="AP811" s="220">
        <v>0</v>
      </c>
      <c r="AQ811" s="220">
        <f t="shared" si="108"/>
        <v>0</v>
      </c>
      <c r="AR811" s="226">
        <v>9</v>
      </c>
      <c r="AS811" s="226">
        <v>630</v>
      </c>
      <c r="AT811" s="220">
        <f t="shared" si="109"/>
        <v>157.5</v>
      </c>
    </row>
    <row r="812" spans="2:46">
      <c r="B812" s="24" t="s">
        <v>3118</v>
      </c>
      <c r="C812" s="342" t="s">
        <v>3306</v>
      </c>
      <c r="D812" s="463" t="s">
        <v>204</v>
      </c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22"/>
      <c r="AA812" s="222"/>
      <c r="AB812" s="222"/>
      <c r="AC812" s="222"/>
      <c r="AD812" s="222"/>
      <c r="AE812" s="222"/>
      <c r="AF812" s="222"/>
      <c r="AG812" s="222"/>
      <c r="AH812" s="222"/>
      <c r="AI812" s="222"/>
      <c r="AJ812" s="222"/>
      <c r="AK812" s="222"/>
      <c r="AL812" s="222"/>
      <c r="AM812" s="222"/>
      <c r="AN812" s="222"/>
      <c r="AO812" s="220">
        <v>2</v>
      </c>
      <c r="AP812" s="220">
        <v>340</v>
      </c>
      <c r="AQ812" s="220">
        <f t="shared" si="108"/>
        <v>85</v>
      </c>
      <c r="AR812" s="226">
        <v>21</v>
      </c>
      <c r="AS812" s="226">
        <v>2110</v>
      </c>
      <c r="AT812" s="220">
        <f t="shared" si="109"/>
        <v>527.5</v>
      </c>
    </row>
    <row r="813" spans="2:46">
      <c r="B813" s="24" t="s">
        <v>3119</v>
      </c>
      <c r="C813" s="342" t="s">
        <v>3307</v>
      </c>
      <c r="D813" s="463" t="s">
        <v>84</v>
      </c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22"/>
      <c r="AA813" s="222"/>
      <c r="AB813" s="222"/>
      <c r="AC813" s="222"/>
      <c r="AD813" s="222"/>
      <c r="AE813" s="222"/>
      <c r="AF813" s="222"/>
      <c r="AG813" s="222"/>
      <c r="AH813" s="222"/>
      <c r="AI813" s="222"/>
      <c r="AJ813" s="222"/>
      <c r="AK813" s="222"/>
      <c r="AL813" s="222"/>
      <c r="AM813" s="222"/>
      <c r="AN813" s="222"/>
      <c r="AO813" s="220">
        <v>15</v>
      </c>
      <c r="AP813" s="220">
        <v>1760</v>
      </c>
      <c r="AQ813" s="220">
        <f t="shared" si="108"/>
        <v>440</v>
      </c>
      <c r="AR813" s="226">
        <v>67</v>
      </c>
      <c r="AS813" s="226">
        <v>7240</v>
      </c>
      <c r="AT813" s="220">
        <f t="shared" si="109"/>
        <v>1810</v>
      </c>
    </row>
    <row r="814" spans="2:46">
      <c r="B814" s="24" t="s">
        <v>3120</v>
      </c>
      <c r="C814" s="342" t="s">
        <v>3308</v>
      </c>
      <c r="D814" s="462" t="s">
        <v>5</v>
      </c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22"/>
      <c r="AA814" s="222"/>
      <c r="AB814" s="222"/>
      <c r="AC814" s="222"/>
      <c r="AD814" s="222"/>
      <c r="AE814" s="222"/>
      <c r="AF814" s="222"/>
      <c r="AG814" s="222"/>
      <c r="AH814" s="222"/>
      <c r="AI814" s="222"/>
      <c r="AJ814" s="222"/>
      <c r="AK814" s="222"/>
      <c r="AL814" s="222"/>
      <c r="AM814" s="222"/>
      <c r="AN814" s="222"/>
      <c r="AO814" s="220">
        <v>7</v>
      </c>
      <c r="AP814" s="220">
        <v>505</v>
      </c>
      <c r="AQ814" s="220">
        <f t="shared" si="108"/>
        <v>126.25</v>
      </c>
      <c r="AR814" s="226">
        <v>32</v>
      </c>
      <c r="AS814" s="226">
        <v>3040</v>
      </c>
      <c r="AT814" s="220">
        <f t="shared" si="109"/>
        <v>760</v>
      </c>
    </row>
    <row r="815" spans="2:46">
      <c r="B815" s="24" t="s">
        <v>3121</v>
      </c>
      <c r="C815" s="342" t="s">
        <v>3309</v>
      </c>
      <c r="D815" s="462" t="s">
        <v>5</v>
      </c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22"/>
      <c r="AA815" s="222"/>
      <c r="AB815" s="222"/>
      <c r="AC815" s="222"/>
      <c r="AD815" s="222"/>
      <c r="AE815" s="222"/>
      <c r="AF815" s="222"/>
      <c r="AG815" s="222"/>
      <c r="AH815" s="222"/>
      <c r="AI815" s="222"/>
      <c r="AJ815" s="222"/>
      <c r="AK815" s="222"/>
      <c r="AL815" s="222"/>
      <c r="AM815" s="222"/>
      <c r="AN815" s="222"/>
      <c r="AO815" s="220">
        <v>7</v>
      </c>
      <c r="AP815" s="220">
        <v>830</v>
      </c>
      <c r="AQ815" s="220">
        <f t="shared" si="108"/>
        <v>207.5</v>
      </c>
      <c r="AR815" s="226">
        <v>26</v>
      </c>
      <c r="AS815" s="226">
        <v>2875</v>
      </c>
      <c r="AT815" s="220">
        <f t="shared" si="109"/>
        <v>718.75</v>
      </c>
    </row>
    <row r="816" spans="2:46">
      <c r="B816" s="24" t="s">
        <v>3122</v>
      </c>
      <c r="C816" s="342" t="s">
        <v>3310</v>
      </c>
      <c r="D816" s="462" t="s">
        <v>5</v>
      </c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22"/>
      <c r="AA816" s="222"/>
      <c r="AB816" s="222"/>
      <c r="AC816" s="222"/>
      <c r="AD816" s="222"/>
      <c r="AE816" s="222"/>
      <c r="AF816" s="222"/>
      <c r="AG816" s="222"/>
      <c r="AH816" s="222"/>
      <c r="AI816" s="222"/>
      <c r="AJ816" s="222"/>
      <c r="AK816" s="222"/>
      <c r="AL816" s="222"/>
      <c r="AM816" s="222"/>
      <c r="AN816" s="222"/>
      <c r="AO816" s="220">
        <v>5</v>
      </c>
      <c r="AP816" s="220">
        <v>380</v>
      </c>
      <c r="AQ816" s="220">
        <f t="shared" si="108"/>
        <v>95</v>
      </c>
      <c r="AR816" s="226">
        <v>34</v>
      </c>
      <c r="AS816" s="226">
        <v>3700</v>
      </c>
      <c r="AT816" s="220">
        <f t="shared" si="109"/>
        <v>925</v>
      </c>
    </row>
    <row r="817" spans="2:46">
      <c r="B817" s="24" t="s">
        <v>3123</v>
      </c>
      <c r="C817" s="342" t="s">
        <v>3311</v>
      </c>
      <c r="D817" s="462" t="s">
        <v>5</v>
      </c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22"/>
      <c r="AA817" s="222"/>
      <c r="AB817" s="222"/>
      <c r="AC817" s="222"/>
      <c r="AD817" s="222"/>
      <c r="AE817" s="222"/>
      <c r="AF817" s="222"/>
      <c r="AG817" s="222"/>
      <c r="AH817" s="222"/>
      <c r="AI817" s="222"/>
      <c r="AJ817" s="222"/>
      <c r="AK817" s="222"/>
      <c r="AL817" s="222"/>
      <c r="AM817" s="222"/>
      <c r="AN817" s="222"/>
      <c r="AO817" s="220">
        <v>10</v>
      </c>
      <c r="AP817" s="220">
        <v>915</v>
      </c>
      <c r="AQ817" s="220">
        <f t="shared" si="108"/>
        <v>228.75</v>
      </c>
      <c r="AR817" s="226">
        <v>73</v>
      </c>
      <c r="AS817" s="226">
        <v>5710</v>
      </c>
      <c r="AT817" s="220">
        <f t="shared" si="109"/>
        <v>1427.5</v>
      </c>
    </row>
    <row r="818" spans="2:46">
      <c r="B818" s="24" t="s">
        <v>3124</v>
      </c>
      <c r="C818" s="342" t="s">
        <v>3312</v>
      </c>
      <c r="D818" s="462" t="s">
        <v>5</v>
      </c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22"/>
      <c r="AA818" s="222"/>
      <c r="AB818" s="222"/>
      <c r="AC818" s="222"/>
      <c r="AD818" s="222"/>
      <c r="AE818" s="222"/>
      <c r="AF818" s="222"/>
      <c r="AG818" s="222"/>
      <c r="AH818" s="222"/>
      <c r="AI818" s="222"/>
      <c r="AJ818" s="222"/>
      <c r="AK818" s="222"/>
      <c r="AL818" s="222"/>
      <c r="AM818" s="222"/>
      <c r="AN818" s="222"/>
      <c r="AO818" s="220">
        <v>2</v>
      </c>
      <c r="AP818" s="220">
        <v>105</v>
      </c>
      <c r="AQ818" s="220">
        <f t="shared" si="108"/>
        <v>26.25</v>
      </c>
      <c r="AR818" s="226">
        <v>31</v>
      </c>
      <c r="AS818" s="226">
        <v>2870</v>
      </c>
      <c r="AT818" s="220">
        <f t="shared" si="109"/>
        <v>717.5</v>
      </c>
    </row>
    <row r="819" spans="2:46">
      <c r="B819" s="24" t="s">
        <v>3125</v>
      </c>
      <c r="C819" s="342" t="s">
        <v>3313</v>
      </c>
      <c r="D819" s="463" t="s">
        <v>123</v>
      </c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22"/>
      <c r="AA819" s="222"/>
      <c r="AB819" s="222"/>
      <c r="AC819" s="222"/>
      <c r="AD819" s="222"/>
      <c r="AE819" s="222"/>
      <c r="AF819" s="222"/>
      <c r="AG819" s="222"/>
      <c r="AH819" s="222"/>
      <c r="AI819" s="222"/>
      <c r="AJ819" s="222"/>
      <c r="AK819" s="222"/>
      <c r="AL819" s="222"/>
      <c r="AM819" s="222"/>
      <c r="AN819" s="222"/>
      <c r="AO819" s="220">
        <v>13</v>
      </c>
      <c r="AP819" s="220">
        <v>1380</v>
      </c>
      <c r="AQ819" s="220">
        <f t="shared" si="108"/>
        <v>345</v>
      </c>
      <c r="AR819" s="226">
        <v>72</v>
      </c>
      <c r="AS819" s="226">
        <v>6780</v>
      </c>
      <c r="AT819" s="220">
        <f t="shared" si="109"/>
        <v>1695</v>
      </c>
    </row>
    <row r="820" spans="2:46">
      <c r="B820" s="24" t="s">
        <v>3126</v>
      </c>
      <c r="C820" s="342" t="s">
        <v>3314</v>
      </c>
      <c r="D820" s="462" t="s">
        <v>5</v>
      </c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22"/>
      <c r="AA820" s="222"/>
      <c r="AB820" s="222"/>
      <c r="AC820" s="222"/>
      <c r="AD820" s="222"/>
      <c r="AE820" s="222"/>
      <c r="AF820" s="222"/>
      <c r="AG820" s="222"/>
      <c r="AH820" s="222"/>
      <c r="AI820" s="222"/>
      <c r="AJ820" s="222"/>
      <c r="AK820" s="222"/>
      <c r="AL820" s="222"/>
      <c r="AM820" s="222"/>
      <c r="AN820" s="222"/>
      <c r="AO820" s="220">
        <v>5</v>
      </c>
      <c r="AP820" s="220">
        <v>460</v>
      </c>
      <c r="AQ820" s="220">
        <f t="shared" si="108"/>
        <v>115</v>
      </c>
      <c r="AR820" s="226">
        <v>15</v>
      </c>
      <c r="AS820" s="226">
        <v>1520</v>
      </c>
      <c r="AT820" s="220">
        <f t="shared" si="109"/>
        <v>380</v>
      </c>
    </row>
    <row r="821" spans="2:46">
      <c r="B821" s="24" t="s">
        <v>3127</v>
      </c>
      <c r="C821" s="342" t="s">
        <v>3315</v>
      </c>
      <c r="D821" s="462" t="s">
        <v>5</v>
      </c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22"/>
      <c r="AA821" s="222"/>
      <c r="AB821" s="222"/>
      <c r="AC821" s="222"/>
      <c r="AD821" s="222"/>
      <c r="AE821" s="222"/>
      <c r="AF821" s="222"/>
      <c r="AG821" s="222"/>
      <c r="AH821" s="222"/>
      <c r="AI821" s="222"/>
      <c r="AJ821" s="222"/>
      <c r="AK821" s="222"/>
      <c r="AL821" s="222"/>
      <c r="AM821" s="222"/>
      <c r="AN821" s="222"/>
      <c r="AO821" s="220">
        <v>0</v>
      </c>
      <c r="AP821" s="220">
        <v>0</v>
      </c>
      <c r="AQ821" s="220">
        <f t="shared" si="108"/>
        <v>0</v>
      </c>
      <c r="AR821" s="226">
        <v>21</v>
      </c>
      <c r="AS821" s="226">
        <v>1550</v>
      </c>
      <c r="AT821" s="220">
        <f t="shared" si="109"/>
        <v>387.5</v>
      </c>
    </row>
    <row r="822" spans="2:46">
      <c r="B822" s="24" t="s">
        <v>3128</v>
      </c>
      <c r="C822" s="342" t="s">
        <v>3316</v>
      </c>
      <c r="D822" s="463" t="s">
        <v>66</v>
      </c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22"/>
      <c r="AA822" s="222"/>
      <c r="AB822" s="222"/>
      <c r="AC822" s="222"/>
      <c r="AD822" s="222"/>
      <c r="AE822" s="222"/>
      <c r="AF822" s="222"/>
      <c r="AG822" s="222"/>
      <c r="AH822" s="222"/>
      <c r="AI822" s="222"/>
      <c r="AJ822" s="222"/>
      <c r="AK822" s="222"/>
      <c r="AL822" s="222"/>
      <c r="AM822" s="222"/>
      <c r="AN822" s="222"/>
      <c r="AO822" s="220">
        <v>2</v>
      </c>
      <c r="AP822" s="220">
        <v>230</v>
      </c>
      <c r="AQ822" s="220">
        <f t="shared" si="108"/>
        <v>57.5</v>
      </c>
      <c r="AR822" s="226">
        <v>19</v>
      </c>
      <c r="AS822" s="226">
        <v>1330</v>
      </c>
      <c r="AT822" s="220">
        <f t="shared" si="109"/>
        <v>332.5</v>
      </c>
    </row>
    <row r="823" spans="2:46">
      <c r="B823" s="24" t="s">
        <v>3129</v>
      </c>
      <c r="C823" s="342" t="s">
        <v>3317</v>
      </c>
      <c r="D823" s="463" t="s">
        <v>21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22"/>
      <c r="AA823" s="222"/>
      <c r="AB823" s="222"/>
      <c r="AC823" s="222"/>
      <c r="AD823" s="222"/>
      <c r="AE823" s="222"/>
      <c r="AF823" s="222"/>
      <c r="AG823" s="222"/>
      <c r="AH823" s="222"/>
      <c r="AI823" s="222"/>
      <c r="AJ823" s="222"/>
      <c r="AK823" s="222"/>
      <c r="AL823" s="222"/>
      <c r="AM823" s="222"/>
      <c r="AN823" s="222"/>
      <c r="AO823" s="220">
        <v>2</v>
      </c>
      <c r="AP823" s="220">
        <v>400</v>
      </c>
      <c r="AQ823" s="220">
        <f t="shared" si="108"/>
        <v>100</v>
      </c>
      <c r="AR823" s="226">
        <v>12</v>
      </c>
      <c r="AS823" s="226">
        <v>1115</v>
      </c>
      <c r="AT823" s="220">
        <f t="shared" si="109"/>
        <v>278.75</v>
      </c>
    </row>
    <row r="824" spans="2:46">
      <c r="B824" s="24" t="s">
        <v>3130</v>
      </c>
      <c r="C824" s="342" t="s">
        <v>3318</v>
      </c>
      <c r="D824" s="462" t="s">
        <v>5</v>
      </c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22"/>
      <c r="AA824" s="222"/>
      <c r="AB824" s="222"/>
      <c r="AC824" s="222"/>
      <c r="AD824" s="222"/>
      <c r="AE824" s="222"/>
      <c r="AF824" s="222"/>
      <c r="AG824" s="222"/>
      <c r="AH824" s="222"/>
      <c r="AI824" s="222"/>
      <c r="AJ824" s="222"/>
      <c r="AK824" s="222"/>
      <c r="AL824" s="222"/>
      <c r="AM824" s="222"/>
      <c r="AN824" s="222"/>
      <c r="AO824" s="220">
        <v>11</v>
      </c>
      <c r="AP824" s="220">
        <v>1060</v>
      </c>
      <c r="AQ824" s="220">
        <f t="shared" si="108"/>
        <v>265</v>
      </c>
      <c r="AR824" s="226">
        <v>0</v>
      </c>
      <c r="AS824" s="226">
        <v>0</v>
      </c>
      <c r="AT824" s="220">
        <f t="shared" si="109"/>
        <v>0</v>
      </c>
    </row>
    <row r="825" spans="2:46">
      <c r="B825" s="24" t="s">
        <v>3131</v>
      </c>
      <c r="C825" s="342" t="s">
        <v>3319</v>
      </c>
      <c r="D825" s="463" t="s">
        <v>204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22"/>
      <c r="AA825" s="222"/>
      <c r="AB825" s="222"/>
      <c r="AC825" s="222"/>
      <c r="AD825" s="222"/>
      <c r="AE825" s="222"/>
      <c r="AF825" s="222"/>
      <c r="AG825" s="222"/>
      <c r="AH825" s="222"/>
      <c r="AI825" s="222"/>
      <c r="AJ825" s="222"/>
      <c r="AK825" s="222"/>
      <c r="AL825" s="222"/>
      <c r="AM825" s="222"/>
      <c r="AN825" s="222"/>
      <c r="AO825" s="220">
        <v>0</v>
      </c>
      <c r="AP825" s="220">
        <v>0</v>
      </c>
      <c r="AQ825" s="220">
        <f t="shared" si="108"/>
        <v>0</v>
      </c>
      <c r="AR825" s="226">
        <v>15</v>
      </c>
      <c r="AS825" s="226">
        <v>1280</v>
      </c>
      <c r="AT825" s="220">
        <f t="shared" si="109"/>
        <v>320</v>
      </c>
    </row>
    <row r="826" spans="2:46">
      <c r="B826" s="24" t="s">
        <v>3132</v>
      </c>
      <c r="C826" s="342" t="s">
        <v>3320</v>
      </c>
      <c r="D826" s="462" t="s">
        <v>5</v>
      </c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22"/>
      <c r="AA826" s="222"/>
      <c r="AB826" s="222"/>
      <c r="AC826" s="222"/>
      <c r="AD826" s="222"/>
      <c r="AE826" s="222"/>
      <c r="AF826" s="222"/>
      <c r="AG826" s="222"/>
      <c r="AH826" s="222"/>
      <c r="AI826" s="222"/>
      <c r="AJ826" s="222"/>
      <c r="AK826" s="222"/>
      <c r="AL826" s="222"/>
      <c r="AM826" s="222"/>
      <c r="AN826" s="222"/>
      <c r="AO826" s="220">
        <v>0</v>
      </c>
      <c r="AP826" s="220">
        <v>0</v>
      </c>
      <c r="AQ826" s="220">
        <f t="shared" si="108"/>
        <v>0</v>
      </c>
      <c r="AR826" s="226">
        <v>15</v>
      </c>
      <c r="AS826" s="226">
        <v>1270</v>
      </c>
      <c r="AT826" s="220">
        <f t="shared" si="109"/>
        <v>317.5</v>
      </c>
    </row>
    <row r="827" spans="2:46">
      <c r="B827" s="24" t="s">
        <v>3133</v>
      </c>
      <c r="C827" s="342" t="s">
        <v>3321</v>
      </c>
      <c r="D827" s="463" t="s">
        <v>148</v>
      </c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22"/>
      <c r="AA827" s="222"/>
      <c r="AB827" s="222"/>
      <c r="AC827" s="222"/>
      <c r="AD827" s="222"/>
      <c r="AE827" s="222"/>
      <c r="AF827" s="222"/>
      <c r="AG827" s="222"/>
      <c r="AH827" s="222"/>
      <c r="AI827" s="222"/>
      <c r="AJ827" s="222"/>
      <c r="AK827" s="222"/>
      <c r="AL827" s="222"/>
      <c r="AM827" s="222"/>
      <c r="AN827" s="222"/>
      <c r="AO827" s="220">
        <v>10</v>
      </c>
      <c r="AP827" s="220">
        <v>685</v>
      </c>
      <c r="AQ827" s="220">
        <f t="shared" si="108"/>
        <v>171.25</v>
      </c>
      <c r="AR827" s="226">
        <v>37</v>
      </c>
      <c r="AS827" s="226">
        <v>3135</v>
      </c>
      <c r="AT827" s="220">
        <f t="shared" si="109"/>
        <v>783.75</v>
      </c>
    </row>
    <row r="828" spans="2:46">
      <c r="B828" s="24" t="s">
        <v>3134</v>
      </c>
      <c r="C828" s="342" t="s">
        <v>3322</v>
      </c>
      <c r="D828" s="463" t="s">
        <v>148</v>
      </c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22"/>
      <c r="AA828" s="222"/>
      <c r="AB828" s="222"/>
      <c r="AC828" s="222"/>
      <c r="AD828" s="222"/>
      <c r="AE828" s="222"/>
      <c r="AF828" s="222"/>
      <c r="AG828" s="222"/>
      <c r="AH828" s="222"/>
      <c r="AI828" s="222"/>
      <c r="AJ828" s="222"/>
      <c r="AK828" s="222"/>
      <c r="AL828" s="222"/>
      <c r="AM828" s="222"/>
      <c r="AN828" s="222"/>
      <c r="AO828" s="220">
        <v>4</v>
      </c>
      <c r="AP828" s="220">
        <v>340</v>
      </c>
      <c r="AQ828" s="220">
        <f t="shared" si="108"/>
        <v>85</v>
      </c>
      <c r="AR828" s="226">
        <v>6</v>
      </c>
      <c r="AS828" s="226">
        <v>750</v>
      </c>
      <c r="AT828" s="220">
        <f t="shared" si="109"/>
        <v>187.5</v>
      </c>
    </row>
    <row r="829" spans="2:46">
      <c r="B829" s="24" t="s">
        <v>3135</v>
      </c>
      <c r="C829" s="342" t="s">
        <v>3323</v>
      </c>
      <c r="D829" s="463" t="s">
        <v>123</v>
      </c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22"/>
      <c r="AA829" s="222"/>
      <c r="AB829" s="222"/>
      <c r="AC829" s="222"/>
      <c r="AD829" s="222"/>
      <c r="AE829" s="222"/>
      <c r="AF829" s="222"/>
      <c r="AG829" s="222"/>
      <c r="AH829" s="222"/>
      <c r="AI829" s="222"/>
      <c r="AJ829" s="222"/>
      <c r="AK829" s="222"/>
      <c r="AL829" s="222"/>
      <c r="AM829" s="222"/>
      <c r="AN829" s="222"/>
      <c r="AO829" s="220">
        <v>6</v>
      </c>
      <c r="AP829" s="220">
        <v>460</v>
      </c>
      <c r="AQ829" s="220">
        <f t="shared" si="108"/>
        <v>115</v>
      </c>
      <c r="AR829" s="226">
        <v>27</v>
      </c>
      <c r="AS829" s="226">
        <v>2050</v>
      </c>
      <c r="AT829" s="220">
        <f t="shared" si="109"/>
        <v>512.5</v>
      </c>
    </row>
    <row r="830" spans="2:46">
      <c r="B830" s="24" t="s">
        <v>3136</v>
      </c>
      <c r="C830" s="342" t="s">
        <v>3324</v>
      </c>
      <c r="D830" s="462" t="s">
        <v>5</v>
      </c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22"/>
      <c r="AA830" s="222"/>
      <c r="AB830" s="222"/>
      <c r="AC830" s="222"/>
      <c r="AD830" s="222"/>
      <c r="AE830" s="222"/>
      <c r="AF830" s="222"/>
      <c r="AG830" s="222"/>
      <c r="AH830" s="222"/>
      <c r="AI830" s="222"/>
      <c r="AJ830" s="222"/>
      <c r="AK830" s="222"/>
      <c r="AL830" s="222"/>
      <c r="AM830" s="222"/>
      <c r="AN830" s="222"/>
      <c r="AO830" s="220">
        <v>2</v>
      </c>
      <c r="AP830" s="220">
        <v>90</v>
      </c>
      <c r="AQ830" s="220">
        <f t="shared" si="108"/>
        <v>22.5</v>
      </c>
      <c r="AR830" s="226">
        <v>7</v>
      </c>
      <c r="AS830" s="226">
        <v>580</v>
      </c>
      <c r="AT830" s="220">
        <f t="shared" si="109"/>
        <v>145</v>
      </c>
    </row>
    <row r="831" spans="2:46">
      <c r="B831" s="24" t="s">
        <v>3137</v>
      </c>
      <c r="C831" s="342" t="s">
        <v>3325</v>
      </c>
      <c r="D831" s="463" t="s">
        <v>25</v>
      </c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22"/>
      <c r="AA831" s="222"/>
      <c r="AB831" s="222"/>
      <c r="AC831" s="222"/>
      <c r="AD831" s="222"/>
      <c r="AE831" s="222"/>
      <c r="AF831" s="222"/>
      <c r="AG831" s="222"/>
      <c r="AH831" s="222"/>
      <c r="AI831" s="222"/>
      <c r="AJ831" s="222"/>
      <c r="AK831" s="222"/>
      <c r="AL831" s="222"/>
      <c r="AM831" s="222"/>
      <c r="AN831" s="222"/>
      <c r="AO831" s="220">
        <v>4</v>
      </c>
      <c r="AP831" s="220">
        <v>285</v>
      </c>
      <c r="AQ831" s="220">
        <f t="shared" si="108"/>
        <v>71.25</v>
      </c>
      <c r="AR831" s="226">
        <v>7</v>
      </c>
      <c r="AS831" s="226">
        <v>1130</v>
      </c>
      <c r="AT831" s="220">
        <f t="shared" si="109"/>
        <v>282.5</v>
      </c>
    </row>
    <row r="832" spans="2:46">
      <c r="B832" s="24" t="s">
        <v>3138</v>
      </c>
      <c r="C832" s="342" t="s">
        <v>3326</v>
      </c>
      <c r="D832" s="463" t="s">
        <v>259</v>
      </c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22"/>
      <c r="AA832" s="222"/>
      <c r="AB832" s="222"/>
      <c r="AC832" s="222"/>
      <c r="AD832" s="222"/>
      <c r="AE832" s="222"/>
      <c r="AF832" s="222"/>
      <c r="AG832" s="222"/>
      <c r="AH832" s="222"/>
      <c r="AI832" s="222"/>
      <c r="AJ832" s="222"/>
      <c r="AK832" s="222"/>
      <c r="AL832" s="222"/>
      <c r="AM832" s="222"/>
      <c r="AN832" s="222"/>
      <c r="AO832" s="220">
        <v>4</v>
      </c>
      <c r="AP832" s="220">
        <v>510</v>
      </c>
      <c r="AQ832" s="220">
        <f t="shared" si="108"/>
        <v>127.5</v>
      </c>
      <c r="AR832" s="226">
        <v>32</v>
      </c>
      <c r="AS832" s="226">
        <v>3150</v>
      </c>
      <c r="AT832" s="220">
        <f t="shared" si="109"/>
        <v>787.5</v>
      </c>
    </row>
    <row r="833" spans="2:46">
      <c r="B833" s="24" t="s">
        <v>3139</v>
      </c>
      <c r="C833" s="342" t="s">
        <v>3327</v>
      </c>
      <c r="D833" s="463" t="s">
        <v>935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22"/>
      <c r="AA833" s="222"/>
      <c r="AB833" s="222"/>
      <c r="AC833" s="222"/>
      <c r="AD833" s="222"/>
      <c r="AE833" s="222"/>
      <c r="AF833" s="222"/>
      <c r="AG833" s="222"/>
      <c r="AH833" s="222"/>
      <c r="AI833" s="222"/>
      <c r="AJ833" s="222"/>
      <c r="AK833" s="222"/>
      <c r="AL833" s="222"/>
      <c r="AM833" s="222"/>
      <c r="AN833" s="222"/>
      <c r="AO833" s="220">
        <v>0</v>
      </c>
      <c r="AP833" s="220">
        <v>0</v>
      </c>
      <c r="AQ833" s="220">
        <f t="shared" si="108"/>
        <v>0</v>
      </c>
      <c r="AR833" s="226">
        <v>7</v>
      </c>
      <c r="AS833" s="226">
        <v>625</v>
      </c>
      <c r="AT833" s="220">
        <f t="shared" si="109"/>
        <v>156.25</v>
      </c>
    </row>
    <row r="834" spans="2:46">
      <c r="B834" s="24" t="s">
        <v>3140</v>
      </c>
      <c r="C834" s="342" t="s">
        <v>3328</v>
      </c>
      <c r="D834" s="462" t="s">
        <v>5</v>
      </c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22"/>
      <c r="AA834" s="222"/>
      <c r="AB834" s="222"/>
      <c r="AC834" s="222"/>
      <c r="AD834" s="222"/>
      <c r="AE834" s="222"/>
      <c r="AF834" s="222"/>
      <c r="AG834" s="222"/>
      <c r="AH834" s="222"/>
      <c r="AI834" s="222"/>
      <c r="AJ834" s="222"/>
      <c r="AK834" s="222"/>
      <c r="AL834" s="222"/>
      <c r="AM834" s="222"/>
      <c r="AN834" s="222"/>
      <c r="AO834" s="220">
        <v>1</v>
      </c>
      <c r="AP834" s="220">
        <v>45</v>
      </c>
      <c r="AQ834" s="220">
        <f t="shared" si="108"/>
        <v>11.25</v>
      </c>
      <c r="AR834" s="226">
        <v>12</v>
      </c>
      <c r="AS834" s="226">
        <v>1175</v>
      </c>
      <c r="AT834" s="220">
        <f t="shared" si="109"/>
        <v>293.75</v>
      </c>
    </row>
    <row r="835" spans="2:46">
      <c r="B835" s="24" t="s">
        <v>3141</v>
      </c>
      <c r="C835" s="342" t="s">
        <v>3329</v>
      </c>
      <c r="D835" s="462" t="s">
        <v>5</v>
      </c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22"/>
      <c r="AA835" s="222"/>
      <c r="AB835" s="222"/>
      <c r="AC835" s="222"/>
      <c r="AD835" s="222"/>
      <c r="AE835" s="222"/>
      <c r="AF835" s="222"/>
      <c r="AG835" s="222"/>
      <c r="AH835" s="222"/>
      <c r="AI835" s="222"/>
      <c r="AJ835" s="222"/>
      <c r="AK835" s="222"/>
      <c r="AL835" s="222"/>
      <c r="AM835" s="222"/>
      <c r="AN835" s="222"/>
      <c r="AO835" s="220">
        <v>11</v>
      </c>
      <c r="AP835" s="220">
        <v>1120</v>
      </c>
      <c r="AQ835" s="220">
        <f t="shared" si="108"/>
        <v>280</v>
      </c>
      <c r="AR835" s="226">
        <v>99</v>
      </c>
      <c r="AS835" s="226">
        <v>12535</v>
      </c>
      <c r="AT835" s="220">
        <f t="shared" si="109"/>
        <v>3133.75</v>
      </c>
    </row>
    <row r="836" spans="2:46">
      <c r="B836" s="24" t="s">
        <v>3142</v>
      </c>
      <c r="C836" s="342" t="s">
        <v>3473</v>
      </c>
      <c r="D836" s="462" t="s">
        <v>14</v>
      </c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22"/>
      <c r="AA836" s="222"/>
      <c r="AB836" s="222"/>
      <c r="AC836" s="222"/>
      <c r="AD836" s="222"/>
      <c r="AE836" s="222"/>
      <c r="AF836" s="222"/>
      <c r="AG836" s="222"/>
      <c r="AH836" s="222"/>
      <c r="AI836" s="222"/>
      <c r="AJ836" s="222"/>
      <c r="AK836" s="222"/>
      <c r="AL836" s="222"/>
      <c r="AM836" s="222"/>
      <c r="AN836" s="222"/>
      <c r="AO836" s="220">
        <v>0</v>
      </c>
      <c r="AP836" s="220">
        <v>0</v>
      </c>
      <c r="AQ836" s="220">
        <f t="shared" si="108"/>
        <v>0</v>
      </c>
      <c r="AR836" s="226">
        <v>0</v>
      </c>
      <c r="AS836" s="226">
        <v>0</v>
      </c>
      <c r="AT836" s="220">
        <f t="shared" si="109"/>
        <v>0</v>
      </c>
    </row>
    <row r="837" spans="2:46">
      <c r="B837" s="24" t="s">
        <v>3143</v>
      </c>
      <c r="C837" s="342" t="s">
        <v>3330</v>
      </c>
      <c r="D837" s="462" t="s">
        <v>5</v>
      </c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22"/>
      <c r="AA837" s="222"/>
      <c r="AB837" s="222"/>
      <c r="AC837" s="222"/>
      <c r="AD837" s="222"/>
      <c r="AE837" s="222"/>
      <c r="AF837" s="222"/>
      <c r="AG837" s="222"/>
      <c r="AH837" s="222"/>
      <c r="AI837" s="222"/>
      <c r="AJ837" s="222"/>
      <c r="AK837" s="222"/>
      <c r="AL837" s="222"/>
      <c r="AM837" s="222"/>
      <c r="AN837" s="222"/>
      <c r="AO837" s="220">
        <v>0</v>
      </c>
      <c r="AP837" s="220">
        <v>0</v>
      </c>
      <c r="AQ837" s="220">
        <f t="shared" si="108"/>
        <v>0</v>
      </c>
      <c r="AR837" s="226">
        <v>3</v>
      </c>
      <c r="AS837" s="226">
        <v>185</v>
      </c>
      <c r="AT837" s="220">
        <f t="shared" si="109"/>
        <v>46.25</v>
      </c>
    </row>
    <row r="838" spans="2:46">
      <c r="B838" s="24" t="s">
        <v>3144</v>
      </c>
      <c r="C838" s="342" t="s">
        <v>3331</v>
      </c>
      <c r="D838" s="463" t="s">
        <v>14</v>
      </c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22"/>
      <c r="AA838" s="222"/>
      <c r="AB838" s="222"/>
      <c r="AC838" s="222"/>
      <c r="AD838" s="222"/>
      <c r="AE838" s="222"/>
      <c r="AF838" s="222"/>
      <c r="AG838" s="222"/>
      <c r="AH838" s="222"/>
      <c r="AI838" s="222"/>
      <c r="AJ838" s="222"/>
      <c r="AK838" s="222"/>
      <c r="AL838" s="222"/>
      <c r="AM838" s="222"/>
      <c r="AN838" s="222"/>
      <c r="AO838" s="220">
        <v>0</v>
      </c>
      <c r="AP838" s="220">
        <v>0</v>
      </c>
      <c r="AQ838" s="220">
        <f t="shared" si="108"/>
        <v>0</v>
      </c>
      <c r="AR838" s="226">
        <v>12</v>
      </c>
      <c r="AS838" s="226">
        <v>1400</v>
      </c>
      <c r="AT838" s="220">
        <f t="shared" si="109"/>
        <v>350</v>
      </c>
    </row>
    <row r="839" spans="2:46">
      <c r="B839" s="24" t="s">
        <v>3145</v>
      </c>
      <c r="C839" s="342" t="s">
        <v>3474</v>
      </c>
      <c r="D839" s="462" t="s">
        <v>261</v>
      </c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22"/>
      <c r="AA839" s="222"/>
      <c r="AB839" s="222"/>
      <c r="AC839" s="222"/>
      <c r="AD839" s="222"/>
      <c r="AE839" s="222"/>
      <c r="AF839" s="222"/>
      <c r="AG839" s="222"/>
      <c r="AH839" s="222"/>
      <c r="AI839" s="222"/>
      <c r="AJ839" s="222"/>
      <c r="AK839" s="222"/>
      <c r="AL839" s="222"/>
      <c r="AM839" s="222"/>
      <c r="AN839" s="222"/>
      <c r="AO839" s="220">
        <v>0</v>
      </c>
      <c r="AP839" s="220">
        <v>0</v>
      </c>
      <c r="AQ839" s="220">
        <f t="shared" si="108"/>
        <v>0</v>
      </c>
      <c r="AR839" s="226">
        <v>25</v>
      </c>
      <c r="AS839" s="226">
        <v>2550</v>
      </c>
      <c r="AT839" s="220">
        <f t="shared" si="109"/>
        <v>637.5</v>
      </c>
    </row>
    <row r="840" spans="2:46">
      <c r="B840" s="24" t="s">
        <v>3146</v>
      </c>
      <c r="C840" s="342" t="s">
        <v>3332</v>
      </c>
      <c r="D840" s="462" t="s">
        <v>5</v>
      </c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22"/>
      <c r="AA840" s="222"/>
      <c r="AB840" s="222"/>
      <c r="AC840" s="222"/>
      <c r="AD840" s="222"/>
      <c r="AE840" s="222"/>
      <c r="AF840" s="222"/>
      <c r="AG840" s="222"/>
      <c r="AH840" s="222"/>
      <c r="AI840" s="222"/>
      <c r="AJ840" s="222"/>
      <c r="AK840" s="222"/>
      <c r="AL840" s="222"/>
      <c r="AM840" s="222"/>
      <c r="AN840" s="222"/>
      <c r="AO840" s="220">
        <v>3</v>
      </c>
      <c r="AP840" s="220">
        <v>165</v>
      </c>
      <c r="AQ840" s="220">
        <f t="shared" si="108"/>
        <v>41.25</v>
      </c>
      <c r="AR840" s="226">
        <v>25</v>
      </c>
      <c r="AS840" s="226">
        <v>2730</v>
      </c>
      <c r="AT840" s="220">
        <f t="shared" si="109"/>
        <v>682.5</v>
      </c>
    </row>
    <row r="841" spans="2:46">
      <c r="B841" s="24" t="s">
        <v>3147</v>
      </c>
      <c r="C841" s="342"/>
      <c r="D841" s="462" t="s">
        <v>5</v>
      </c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22"/>
      <c r="AA841" s="222"/>
      <c r="AB841" s="222"/>
      <c r="AC841" s="222"/>
      <c r="AD841" s="222"/>
      <c r="AE841" s="222"/>
      <c r="AF841" s="222"/>
      <c r="AG841" s="222"/>
      <c r="AH841" s="222"/>
      <c r="AI841" s="222"/>
      <c r="AJ841" s="222"/>
      <c r="AK841" s="222"/>
      <c r="AL841" s="222"/>
      <c r="AM841" s="222"/>
      <c r="AN841" s="222"/>
      <c r="AO841" s="220">
        <v>0</v>
      </c>
      <c r="AP841" s="220">
        <v>0</v>
      </c>
      <c r="AQ841" s="220">
        <f t="shared" si="108"/>
        <v>0</v>
      </c>
      <c r="AR841" s="226">
        <v>0</v>
      </c>
      <c r="AS841" s="226">
        <v>0</v>
      </c>
      <c r="AT841" s="220">
        <f t="shared" si="109"/>
        <v>0</v>
      </c>
    </row>
    <row r="842" spans="2:46">
      <c r="B842" s="24" t="s">
        <v>3148</v>
      </c>
      <c r="C842" s="342" t="s">
        <v>3333</v>
      </c>
      <c r="D842" s="463" t="s">
        <v>14</v>
      </c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22"/>
      <c r="AA842" s="222"/>
      <c r="AB842" s="222"/>
      <c r="AC842" s="222"/>
      <c r="AD842" s="222"/>
      <c r="AE842" s="222"/>
      <c r="AF842" s="222"/>
      <c r="AG842" s="222"/>
      <c r="AH842" s="222"/>
      <c r="AI842" s="222"/>
      <c r="AJ842" s="222"/>
      <c r="AK842" s="222"/>
      <c r="AL842" s="222"/>
      <c r="AM842" s="222"/>
      <c r="AN842" s="222"/>
      <c r="AO842" s="220">
        <v>3</v>
      </c>
      <c r="AP842" s="220">
        <v>380</v>
      </c>
      <c r="AQ842" s="220">
        <f t="shared" si="108"/>
        <v>95</v>
      </c>
      <c r="AR842" s="226">
        <v>43</v>
      </c>
      <c r="AS842" s="226">
        <v>3720</v>
      </c>
      <c r="AT842" s="220">
        <f t="shared" si="109"/>
        <v>930</v>
      </c>
    </row>
    <row r="843" spans="2:46">
      <c r="B843" s="24" t="s">
        <v>3149</v>
      </c>
      <c r="C843" s="342" t="s">
        <v>3334</v>
      </c>
      <c r="D843" s="463" t="s">
        <v>14</v>
      </c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22"/>
      <c r="AA843" s="222"/>
      <c r="AB843" s="222"/>
      <c r="AC843" s="222"/>
      <c r="AD843" s="222"/>
      <c r="AE843" s="222"/>
      <c r="AF843" s="222"/>
      <c r="AG843" s="222"/>
      <c r="AH843" s="222"/>
      <c r="AI843" s="222"/>
      <c r="AJ843" s="222"/>
      <c r="AK843" s="222"/>
      <c r="AL843" s="222"/>
      <c r="AM843" s="222"/>
      <c r="AN843" s="222"/>
      <c r="AO843" s="220">
        <v>1</v>
      </c>
      <c r="AP843" s="220">
        <v>250</v>
      </c>
      <c r="AQ843" s="220">
        <f t="shared" si="108"/>
        <v>62.5</v>
      </c>
      <c r="AR843" s="226">
        <v>33</v>
      </c>
      <c r="AS843" s="226">
        <v>3820</v>
      </c>
      <c r="AT843" s="220">
        <f t="shared" si="109"/>
        <v>955</v>
      </c>
    </row>
    <row r="844" spans="2:46">
      <c r="B844" s="24" t="s">
        <v>3150</v>
      </c>
      <c r="C844" s="342" t="s">
        <v>3335</v>
      </c>
      <c r="D844" s="463" t="s">
        <v>501</v>
      </c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22"/>
      <c r="AA844" s="222"/>
      <c r="AB844" s="222"/>
      <c r="AC844" s="222"/>
      <c r="AD844" s="222"/>
      <c r="AE844" s="222"/>
      <c r="AF844" s="222"/>
      <c r="AG844" s="222"/>
      <c r="AH844" s="222"/>
      <c r="AI844" s="222"/>
      <c r="AJ844" s="222"/>
      <c r="AK844" s="222"/>
      <c r="AL844" s="222"/>
      <c r="AM844" s="222"/>
      <c r="AN844" s="222"/>
      <c r="AO844" s="220">
        <v>0</v>
      </c>
      <c r="AP844" s="220">
        <v>0</v>
      </c>
      <c r="AQ844" s="220">
        <f t="shared" si="108"/>
        <v>0</v>
      </c>
      <c r="AR844" s="226">
        <v>0</v>
      </c>
      <c r="AS844" s="226">
        <v>0</v>
      </c>
      <c r="AT844" s="220">
        <f t="shared" si="109"/>
        <v>0</v>
      </c>
    </row>
    <row r="845" spans="2:46">
      <c r="B845" s="24" t="s">
        <v>3151</v>
      </c>
      <c r="C845" s="342" t="s">
        <v>3336</v>
      </c>
      <c r="D845" s="463" t="s">
        <v>307</v>
      </c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22"/>
      <c r="AA845" s="222"/>
      <c r="AB845" s="222"/>
      <c r="AC845" s="222"/>
      <c r="AD845" s="222"/>
      <c r="AE845" s="222"/>
      <c r="AF845" s="222"/>
      <c r="AG845" s="222"/>
      <c r="AH845" s="222"/>
      <c r="AI845" s="222"/>
      <c r="AJ845" s="222"/>
      <c r="AK845" s="222"/>
      <c r="AL845" s="222"/>
      <c r="AM845" s="222"/>
      <c r="AN845" s="222"/>
      <c r="AO845" s="220">
        <v>4</v>
      </c>
      <c r="AP845" s="220">
        <v>300</v>
      </c>
      <c r="AQ845" s="220">
        <f t="shared" si="108"/>
        <v>75</v>
      </c>
      <c r="AR845" s="226">
        <v>11</v>
      </c>
      <c r="AS845" s="226">
        <v>945</v>
      </c>
      <c r="AT845" s="220">
        <f t="shared" si="109"/>
        <v>236.25</v>
      </c>
    </row>
    <row r="846" spans="2:46">
      <c r="B846" s="24" t="s">
        <v>3152</v>
      </c>
      <c r="C846" s="342" t="s">
        <v>3337</v>
      </c>
      <c r="D846" s="462" t="s">
        <v>5</v>
      </c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22"/>
      <c r="AA846" s="222"/>
      <c r="AB846" s="222"/>
      <c r="AC846" s="222"/>
      <c r="AD846" s="222"/>
      <c r="AE846" s="222"/>
      <c r="AF846" s="222"/>
      <c r="AG846" s="222"/>
      <c r="AH846" s="222"/>
      <c r="AI846" s="222"/>
      <c r="AJ846" s="222"/>
      <c r="AK846" s="222"/>
      <c r="AL846" s="222"/>
      <c r="AM846" s="222"/>
      <c r="AN846" s="222"/>
      <c r="AO846" s="220">
        <v>0</v>
      </c>
      <c r="AP846" s="220">
        <v>0</v>
      </c>
      <c r="AQ846" s="220">
        <f t="shared" si="108"/>
        <v>0</v>
      </c>
      <c r="AR846" s="226">
        <v>4</v>
      </c>
      <c r="AS846" s="226">
        <v>195</v>
      </c>
      <c r="AT846" s="220">
        <f t="shared" si="109"/>
        <v>48.75</v>
      </c>
    </row>
    <row r="847" spans="2:46">
      <c r="B847" s="24" t="s">
        <v>3153</v>
      </c>
      <c r="C847" s="342" t="s">
        <v>3338</v>
      </c>
      <c r="D847" s="462" t="s">
        <v>5</v>
      </c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22"/>
      <c r="AA847" s="222"/>
      <c r="AB847" s="222"/>
      <c r="AC847" s="222"/>
      <c r="AD847" s="222"/>
      <c r="AE847" s="222"/>
      <c r="AF847" s="222"/>
      <c r="AG847" s="222"/>
      <c r="AH847" s="222"/>
      <c r="AI847" s="222"/>
      <c r="AJ847" s="222"/>
      <c r="AK847" s="222"/>
      <c r="AL847" s="222"/>
      <c r="AM847" s="222"/>
      <c r="AN847" s="222"/>
      <c r="AO847" s="220">
        <v>5</v>
      </c>
      <c r="AP847" s="220">
        <v>495</v>
      </c>
      <c r="AQ847" s="220">
        <f t="shared" si="108"/>
        <v>123.75</v>
      </c>
      <c r="AR847" s="226">
        <v>20</v>
      </c>
      <c r="AS847" s="226">
        <v>2045</v>
      </c>
      <c r="AT847" s="220">
        <f t="shared" si="109"/>
        <v>511.25</v>
      </c>
    </row>
    <row r="848" spans="2:46">
      <c r="B848" s="24" t="s">
        <v>3154</v>
      </c>
      <c r="C848" s="342" t="s">
        <v>3339</v>
      </c>
      <c r="D848" s="463" t="s">
        <v>38</v>
      </c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22"/>
      <c r="AA848" s="222"/>
      <c r="AB848" s="222"/>
      <c r="AC848" s="222"/>
      <c r="AD848" s="222"/>
      <c r="AE848" s="222"/>
      <c r="AF848" s="222"/>
      <c r="AG848" s="222"/>
      <c r="AH848" s="222"/>
      <c r="AI848" s="222"/>
      <c r="AJ848" s="222"/>
      <c r="AK848" s="222"/>
      <c r="AL848" s="222"/>
      <c r="AM848" s="222"/>
      <c r="AN848" s="222"/>
      <c r="AO848" s="220">
        <v>0</v>
      </c>
      <c r="AP848" s="220">
        <v>0</v>
      </c>
      <c r="AQ848" s="220">
        <f t="shared" si="108"/>
        <v>0</v>
      </c>
      <c r="AR848" s="226">
        <v>16</v>
      </c>
      <c r="AS848" s="226">
        <v>1340</v>
      </c>
      <c r="AT848" s="220">
        <f t="shared" si="109"/>
        <v>335</v>
      </c>
    </row>
    <row r="849" spans="2:46">
      <c r="B849" s="24" t="s">
        <v>3155</v>
      </c>
      <c r="C849" s="342" t="s">
        <v>3340</v>
      </c>
      <c r="D849" s="463" t="s">
        <v>38</v>
      </c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22"/>
      <c r="AA849" s="222"/>
      <c r="AB849" s="222"/>
      <c r="AC849" s="222"/>
      <c r="AD849" s="222"/>
      <c r="AE849" s="222"/>
      <c r="AF849" s="222"/>
      <c r="AG849" s="222"/>
      <c r="AH849" s="222"/>
      <c r="AI849" s="222"/>
      <c r="AJ849" s="222"/>
      <c r="AK849" s="222"/>
      <c r="AL849" s="222"/>
      <c r="AM849" s="222"/>
      <c r="AN849" s="222"/>
      <c r="AO849" s="220">
        <v>0</v>
      </c>
      <c r="AP849" s="220">
        <v>0</v>
      </c>
      <c r="AQ849" s="220">
        <f t="shared" si="108"/>
        <v>0</v>
      </c>
      <c r="AR849" s="226">
        <v>2</v>
      </c>
      <c r="AS849" s="226">
        <v>90</v>
      </c>
      <c r="AT849" s="220">
        <f t="shared" si="109"/>
        <v>22.5</v>
      </c>
    </row>
    <row r="850" spans="2:46">
      <c r="B850" s="24" t="s">
        <v>3156</v>
      </c>
      <c r="C850" s="342" t="s">
        <v>3341</v>
      </c>
      <c r="D850" s="463" t="s">
        <v>38</v>
      </c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22"/>
      <c r="AA850" s="222"/>
      <c r="AB850" s="222"/>
      <c r="AC850" s="222"/>
      <c r="AD850" s="222"/>
      <c r="AE850" s="222"/>
      <c r="AF850" s="222"/>
      <c r="AG850" s="222"/>
      <c r="AH850" s="222"/>
      <c r="AI850" s="222"/>
      <c r="AJ850" s="222"/>
      <c r="AK850" s="222"/>
      <c r="AL850" s="222"/>
      <c r="AM850" s="222"/>
      <c r="AN850" s="222"/>
      <c r="AO850" s="220">
        <v>0</v>
      </c>
      <c r="AP850" s="220">
        <v>0</v>
      </c>
      <c r="AQ850" s="220">
        <f t="shared" si="108"/>
        <v>0</v>
      </c>
      <c r="AR850" s="226">
        <v>17</v>
      </c>
      <c r="AS850" s="226">
        <v>1460</v>
      </c>
      <c r="AT850" s="220">
        <f t="shared" si="109"/>
        <v>365</v>
      </c>
    </row>
    <row r="851" spans="2:46">
      <c r="B851" s="24" t="s">
        <v>3157</v>
      </c>
      <c r="C851" s="342" t="s">
        <v>3342</v>
      </c>
      <c r="D851" s="463" t="s">
        <v>310</v>
      </c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22"/>
      <c r="AA851" s="222"/>
      <c r="AB851" s="222"/>
      <c r="AC851" s="222"/>
      <c r="AD851" s="222"/>
      <c r="AE851" s="222"/>
      <c r="AF851" s="222"/>
      <c r="AG851" s="222"/>
      <c r="AH851" s="222"/>
      <c r="AI851" s="222"/>
      <c r="AJ851" s="222"/>
      <c r="AK851" s="222"/>
      <c r="AL851" s="222"/>
      <c r="AM851" s="222"/>
      <c r="AN851" s="222"/>
      <c r="AO851" s="220">
        <v>66</v>
      </c>
      <c r="AP851" s="220">
        <v>4610</v>
      </c>
      <c r="AQ851" s="220">
        <f t="shared" si="108"/>
        <v>1152.5</v>
      </c>
      <c r="AR851" s="226">
        <v>76</v>
      </c>
      <c r="AS851" s="226">
        <v>6700</v>
      </c>
      <c r="AT851" s="220">
        <f t="shared" si="109"/>
        <v>1675</v>
      </c>
    </row>
    <row r="852" spans="2:46">
      <c r="B852" s="24" t="s">
        <v>3158</v>
      </c>
      <c r="C852" s="342" t="s">
        <v>3343</v>
      </c>
      <c r="D852" s="463" t="s">
        <v>948</v>
      </c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22"/>
      <c r="AA852" s="222"/>
      <c r="AB852" s="222"/>
      <c r="AC852" s="222"/>
      <c r="AD852" s="222"/>
      <c r="AE852" s="222"/>
      <c r="AF852" s="222"/>
      <c r="AG852" s="222"/>
      <c r="AH852" s="222"/>
      <c r="AI852" s="222"/>
      <c r="AJ852" s="222"/>
      <c r="AK852" s="222"/>
      <c r="AL852" s="222"/>
      <c r="AM852" s="222"/>
      <c r="AN852" s="222"/>
      <c r="AO852" s="220">
        <v>25</v>
      </c>
      <c r="AP852" s="220">
        <v>1620</v>
      </c>
      <c r="AQ852" s="220">
        <f t="shared" si="108"/>
        <v>405</v>
      </c>
      <c r="AR852" s="226">
        <v>42</v>
      </c>
      <c r="AS852" s="226">
        <v>3665</v>
      </c>
      <c r="AT852" s="220">
        <f t="shared" si="109"/>
        <v>916.25</v>
      </c>
    </row>
    <row r="853" spans="2:46">
      <c r="B853" s="24" t="s">
        <v>3159</v>
      </c>
      <c r="C853" s="342" t="s">
        <v>3344</v>
      </c>
      <c r="D853" s="463" t="s">
        <v>302</v>
      </c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22"/>
      <c r="AA853" s="222"/>
      <c r="AB853" s="222"/>
      <c r="AC853" s="222"/>
      <c r="AD853" s="222"/>
      <c r="AE853" s="222"/>
      <c r="AF853" s="222"/>
      <c r="AG853" s="222"/>
      <c r="AH853" s="222"/>
      <c r="AI853" s="222"/>
      <c r="AJ853" s="222"/>
      <c r="AK853" s="222"/>
      <c r="AL853" s="222"/>
      <c r="AM853" s="222"/>
      <c r="AN853" s="222"/>
      <c r="AO853" s="220">
        <v>1</v>
      </c>
      <c r="AP853" s="220">
        <v>45</v>
      </c>
      <c r="AQ853" s="220">
        <f t="shared" si="108"/>
        <v>11.25</v>
      </c>
      <c r="AR853" s="226">
        <v>2</v>
      </c>
      <c r="AS853" s="226">
        <v>230</v>
      </c>
      <c r="AT853" s="220">
        <f t="shared" si="109"/>
        <v>57.5</v>
      </c>
    </row>
    <row r="854" spans="2:46">
      <c r="B854" s="24" t="s">
        <v>3160</v>
      </c>
      <c r="C854" s="342" t="s">
        <v>3345</v>
      </c>
      <c r="D854" s="463" t="s">
        <v>14</v>
      </c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22"/>
      <c r="AA854" s="222"/>
      <c r="AB854" s="222"/>
      <c r="AC854" s="222"/>
      <c r="AD854" s="222"/>
      <c r="AE854" s="222"/>
      <c r="AF854" s="222"/>
      <c r="AG854" s="222"/>
      <c r="AH854" s="222"/>
      <c r="AI854" s="222"/>
      <c r="AJ854" s="222"/>
      <c r="AK854" s="222"/>
      <c r="AL854" s="222"/>
      <c r="AM854" s="222"/>
      <c r="AN854" s="222"/>
      <c r="AO854" s="220">
        <v>12</v>
      </c>
      <c r="AP854" s="220">
        <v>1100</v>
      </c>
      <c r="AQ854" s="220">
        <f t="shared" si="108"/>
        <v>275</v>
      </c>
      <c r="AR854" s="226">
        <v>19</v>
      </c>
      <c r="AS854" s="226">
        <v>1810</v>
      </c>
      <c r="AT854" s="220">
        <f t="shared" si="109"/>
        <v>452.5</v>
      </c>
    </row>
    <row r="855" spans="2:46">
      <c r="B855" s="24" t="s">
        <v>3161</v>
      </c>
      <c r="C855" s="342" t="s">
        <v>3346</v>
      </c>
      <c r="D855" s="463" t="s">
        <v>29</v>
      </c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22"/>
      <c r="AA855" s="222"/>
      <c r="AB855" s="222"/>
      <c r="AC855" s="222"/>
      <c r="AD855" s="222"/>
      <c r="AE855" s="222"/>
      <c r="AF855" s="222"/>
      <c r="AG855" s="222"/>
      <c r="AH855" s="222"/>
      <c r="AI855" s="222"/>
      <c r="AJ855" s="222"/>
      <c r="AK855" s="222"/>
      <c r="AL855" s="222"/>
      <c r="AM855" s="222"/>
      <c r="AN855" s="222"/>
      <c r="AO855" s="220">
        <v>12</v>
      </c>
      <c r="AP855" s="220">
        <v>1580</v>
      </c>
      <c r="AQ855" s="220">
        <f t="shared" si="108"/>
        <v>395</v>
      </c>
      <c r="AR855" s="226">
        <v>41</v>
      </c>
      <c r="AS855" s="226">
        <v>4630</v>
      </c>
      <c r="AT855" s="220">
        <f t="shared" si="109"/>
        <v>1157.5</v>
      </c>
    </row>
    <row r="856" spans="2:46">
      <c r="B856" s="24" t="s">
        <v>3162</v>
      </c>
      <c r="C856" s="342" t="s">
        <v>3347</v>
      </c>
      <c r="D856" s="463" t="s">
        <v>14</v>
      </c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22"/>
      <c r="AA856" s="222"/>
      <c r="AB856" s="222"/>
      <c r="AC856" s="222"/>
      <c r="AD856" s="222"/>
      <c r="AE856" s="222"/>
      <c r="AF856" s="222"/>
      <c r="AG856" s="222"/>
      <c r="AH856" s="222"/>
      <c r="AI856" s="222"/>
      <c r="AJ856" s="222"/>
      <c r="AK856" s="222"/>
      <c r="AL856" s="222"/>
      <c r="AM856" s="222"/>
      <c r="AN856" s="222"/>
      <c r="AO856" s="220">
        <v>3</v>
      </c>
      <c r="AP856" s="220">
        <v>205</v>
      </c>
      <c r="AQ856" s="220">
        <f t="shared" si="108"/>
        <v>51.25</v>
      </c>
      <c r="AR856" s="226">
        <v>25</v>
      </c>
      <c r="AS856" s="226">
        <v>1700</v>
      </c>
      <c r="AT856" s="220">
        <f t="shared" si="109"/>
        <v>425</v>
      </c>
    </row>
    <row r="857" spans="2:46">
      <c r="B857" s="24" t="s">
        <v>3163</v>
      </c>
      <c r="C857" s="342" t="s">
        <v>3348</v>
      </c>
      <c r="D857" s="463" t="s">
        <v>261</v>
      </c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22"/>
      <c r="AA857" s="222"/>
      <c r="AB857" s="222"/>
      <c r="AC857" s="222"/>
      <c r="AD857" s="222"/>
      <c r="AE857" s="222"/>
      <c r="AF857" s="222"/>
      <c r="AG857" s="222"/>
      <c r="AH857" s="222"/>
      <c r="AI857" s="222"/>
      <c r="AJ857" s="222"/>
      <c r="AK857" s="222"/>
      <c r="AL857" s="222"/>
      <c r="AM857" s="222"/>
      <c r="AN857" s="222"/>
      <c r="AO857" s="220">
        <v>6</v>
      </c>
      <c r="AP857" s="220">
        <v>375</v>
      </c>
      <c r="AQ857" s="220">
        <f t="shared" si="108"/>
        <v>93.75</v>
      </c>
      <c r="AR857" s="226">
        <v>6</v>
      </c>
      <c r="AS857" s="226">
        <v>590</v>
      </c>
      <c r="AT857" s="220">
        <f t="shared" si="109"/>
        <v>147.5</v>
      </c>
    </row>
    <row r="858" spans="2:46">
      <c r="B858" s="24" t="s">
        <v>3164</v>
      </c>
      <c r="C858" s="342" t="s">
        <v>3349</v>
      </c>
      <c r="D858" s="463" t="s">
        <v>19</v>
      </c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22"/>
      <c r="AA858" s="222"/>
      <c r="AB858" s="222"/>
      <c r="AC858" s="222"/>
      <c r="AD858" s="222"/>
      <c r="AE858" s="222"/>
      <c r="AF858" s="222"/>
      <c r="AG858" s="222"/>
      <c r="AH858" s="222"/>
      <c r="AI858" s="222"/>
      <c r="AJ858" s="222"/>
      <c r="AK858" s="222"/>
      <c r="AL858" s="222"/>
      <c r="AM858" s="222"/>
      <c r="AN858" s="222"/>
      <c r="AO858" s="220">
        <v>4</v>
      </c>
      <c r="AP858" s="220">
        <v>620</v>
      </c>
      <c r="AQ858" s="220">
        <f t="shared" si="108"/>
        <v>155</v>
      </c>
      <c r="AR858" s="226">
        <v>13</v>
      </c>
      <c r="AS858" s="226">
        <v>955</v>
      </c>
      <c r="AT858" s="220">
        <f t="shared" si="109"/>
        <v>238.75</v>
      </c>
    </row>
    <row r="859" spans="2:46">
      <c r="B859" s="24" t="s">
        <v>3165</v>
      </c>
      <c r="C859" s="342" t="s">
        <v>3350</v>
      </c>
      <c r="D859" s="463" t="s">
        <v>463</v>
      </c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22"/>
      <c r="AA859" s="222"/>
      <c r="AB859" s="222"/>
      <c r="AC859" s="222"/>
      <c r="AD859" s="222"/>
      <c r="AE859" s="222"/>
      <c r="AF859" s="222"/>
      <c r="AG859" s="222"/>
      <c r="AH859" s="222"/>
      <c r="AI859" s="222"/>
      <c r="AJ859" s="222"/>
      <c r="AK859" s="222"/>
      <c r="AL859" s="222"/>
      <c r="AM859" s="222"/>
      <c r="AN859" s="222"/>
      <c r="AO859" s="220">
        <v>0</v>
      </c>
      <c r="AP859" s="220">
        <v>0</v>
      </c>
      <c r="AQ859" s="220">
        <f t="shared" si="108"/>
        <v>0</v>
      </c>
      <c r="AR859" s="226">
        <v>0</v>
      </c>
      <c r="AS859" s="226">
        <v>0</v>
      </c>
      <c r="AT859" s="220">
        <f t="shared" si="109"/>
        <v>0</v>
      </c>
    </row>
    <row r="860" spans="2:46">
      <c r="B860" s="24" t="s">
        <v>3166</v>
      </c>
      <c r="C860" s="342" t="s">
        <v>3475</v>
      </c>
      <c r="D860" s="463" t="s">
        <v>19</v>
      </c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22"/>
      <c r="AA860" s="222"/>
      <c r="AB860" s="222"/>
      <c r="AC860" s="222"/>
      <c r="AD860" s="222"/>
      <c r="AE860" s="222"/>
      <c r="AF860" s="222"/>
      <c r="AG860" s="222"/>
      <c r="AH860" s="222"/>
      <c r="AI860" s="222"/>
      <c r="AJ860" s="222"/>
      <c r="AK860" s="222"/>
      <c r="AL860" s="222"/>
      <c r="AM860" s="222"/>
      <c r="AN860" s="222"/>
      <c r="AO860" s="220">
        <v>0</v>
      </c>
      <c r="AP860" s="220">
        <v>0</v>
      </c>
      <c r="AQ860" s="220">
        <f t="shared" si="108"/>
        <v>0</v>
      </c>
      <c r="AR860" s="226">
        <v>0</v>
      </c>
      <c r="AS860" s="226">
        <v>0</v>
      </c>
      <c r="AT860" s="220">
        <f t="shared" si="109"/>
        <v>0</v>
      </c>
    </row>
    <row r="861" spans="2:46">
      <c r="B861" s="24" t="s">
        <v>3167</v>
      </c>
      <c r="C861" s="342" t="s">
        <v>3351</v>
      </c>
      <c r="D861" s="463" t="s">
        <v>29</v>
      </c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22"/>
      <c r="AA861" s="222"/>
      <c r="AB861" s="222"/>
      <c r="AC861" s="222"/>
      <c r="AD861" s="222"/>
      <c r="AE861" s="222"/>
      <c r="AF861" s="222"/>
      <c r="AG861" s="222"/>
      <c r="AH861" s="222"/>
      <c r="AI861" s="222"/>
      <c r="AJ861" s="222"/>
      <c r="AK861" s="222"/>
      <c r="AL861" s="222"/>
      <c r="AM861" s="222"/>
      <c r="AN861" s="222"/>
      <c r="AO861" s="220">
        <v>7</v>
      </c>
      <c r="AP861" s="220">
        <v>1090</v>
      </c>
      <c r="AQ861" s="220">
        <f t="shared" si="108"/>
        <v>272.5</v>
      </c>
      <c r="AR861" s="226">
        <v>42</v>
      </c>
      <c r="AS861" s="226">
        <v>5125</v>
      </c>
      <c r="AT861" s="220">
        <f t="shared" si="109"/>
        <v>1281.25</v>
      </c>
    </row>
    <row r="862" spans="2:46">
      <c r="B862" s="24" t="s">
        <v>3168</v>
      </c>
      <c r="C862" s="342" t="s">
        <v>3352</v>
      </c>
      <c r="D862" s="463" t="s">
        <v>14</v>
      </c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22"/>
      <c r="AA862" s="222"/>
      <c r="AB862" s="222"/>
      <c r="AC862" s="222"/>
      <c r="AD862" s="222"/>
      <c r="AE862" s="222"/>
      <c r="AF862" s="222"/>
      <c r="AG862" s="222"/>
      <c r="AH862" s="222"/>
      <c r="AI862" s="222"/>
      <c r="AJ862" s="222"/>
      <c r="AK862" s="222"/>
      <c r="AL862" s="222"/>
      <c r="AM862" s="222"/>
      <c r="AN862" s="222"/>
      <c r="AO862" s="220">
        <v>29</v>
      </c>
      <c r="AP862" s="220">
        <v>2240</v>
      </c>
      <c r="AQ862" s="220">
        <f t="shared" si="108"/>
        <v>560</v>
      </c>
      <c r="AR862" s="226">
        <v>38</v>
      </c>
      <c r="AS862" s="226">
        <v>3205</v>
      </c>
      <c r="AT862" s="220">
        <f t="shared" si="109"/>
        <v>801.25</v>
      </c>
    </row>
    <row r="863" spans="2:46">
      <c r="B863" s="24" t="s">
        <v>3169</v>
      </c>
      <c r="C863" s="342" t="s">
        <v>3353</v>
      </c>
      <c r="D863" s="463" t="s">
        <v>14</v>
      </c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22"/>
      <c r="AA863" s="222"/>
      <c r="AB863" s="222"/>
      <c r="AC863" s="222"/>
      <c r="AD863" s="222"/>
      <c r="AE863" s="222"/>
      <c r="AF863" s="222"/>
      <c r="AG863" s="222"/>
      <c r="AH863" s="222"/>
      <c r="AI863" s="222"/>
      <c r="AJ863" s="222"/>
      <c r="AK863" s="222"/>
      <c r="AL863" s="222"/>
      <c r="AM863" s="222"/>
      <c r="AN863" s="222"/>
      <c r="AO863" s="220">
        <v>10</v>
      </c>
      <c r="AP863" s="220">
        <v>1090</v>
      </c>
      <c r="AQ863" s="220">
        <f t="shared" si="108"/>
        <v>272.5</v>
      </c>
      <c r="AR863" s="226">
        <v>19</v>
      </c>
      <c r="AS863" s="226">
        <v>1970</v>
      </c>
      <c r="AT863" s="220">
        <f t="shared" si="109"/>
        <v>492.5</v>
      </c>
    </row>
    <row r="864" spans="2:46">
      <c r="B864" s="24" t="s">
        <v>3170</v>
      </c>
      <c r="C864" s="342" t="s">
        <v>3354</v>
      </c>
      <c r="D864" s="462" t="s">
        <v>5</v>
      </c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22"/>
      <c r="AA864" s="222"/>
      <c r="AB864" s="222"/>
      <c r="AC864" s="222"/>
      <c r="AD864" s="222"/>
      <c r="AE864" s="222"/>
      <c r="AF864" s="222"/>
      <c r="AG864" s="222"/>
      <c r="AH864" s="222"/>
      <c r="AI864" s="222"/>
      <c r="AJ864" s="222"/>
      <c r="AK864" s="222"/>
      <c r="AL864" s="222"/>
      <c r="AM864" s="222"/>
      <c r="AN864" s="222"/>
      <c r="AO864" s="220">
        <v>1</v>
      </c>
      <c r="AP864" s="220">
        <v>80</v>
      </c>
      <c r="AQ864" s="220">
        <f t="shared" si="108"/>
        <v>20</v>
      </c>
      <c r="AR864" s="226">
        <v>3</v>
      </c>
      <c r="AS864" s="226">
        <v>380</v>
      </c>
      <c r="AT864" s="220">
        <f t="shared" si="109"/>
        <v>95</v>
      </c>
    </row>
    <row r="865" spans="2:46">
      <c r="B865" s="24" t="s">
        <v>3171</v>
      </c>
      <c r="C865" s="342" t="s">
        <v>3355</v>
      </c>
      <c r="D865" s="463" t="s">
        <v>23</v>
      </c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22"/>
      <c r="AA865" s="222"/>
      <c r="AB865" s="222"/>
      <c r="AC865" s="222"/>
      <c r="AD865" s="222"/>
      <c r="AE865" s="222"/>
      <c r="AF865" s="222"/>
      <c r="AG865" s="222"/>
      <c r="AH865" s="222"/>
      <c r="AI865" s="222"/>
      <c r="AJ865" s="222"/>
      <c r="AK865" s="222"/>
      <c r="AL865" s="222"/>
      <c r="AM865" s="222"/>
      <c r="AN865" s="222"/>
      <c r="AO865" s="220">
        <v>6</v>
      </c>
      <c r="AP865" s="220">
        <v>475</v>
      </c>
      <c r="AQ865" s="220">
        <f t="shared" si="108"/>
        <v>118.75</v>
      </c>
      <c r="AR865" s="226">
        <v>15</v>
      </c>
      <c r="AS865" s="226">
        <v>1450</v>
      </c>
      <c r="AT865" s="220">
        <f t="shared" si="109"/>
        <v>362.5</v>
      </c>
    </row>
    <row r="866" spans="2:46">
      <c r="B866" s="24" t="s">
        <v>3172</v>
      </c>
      <c r="C866" s="342" t="s">
        <v>3356</v>
      </c>
      <c r="D866" s="463" t="s">
        <v>23</v>
      </c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22"/>
      <c r="AA866" s="222"/>
      <c r="AB866" s="222"/>
      <c r="AC866" s="222"/>
      <c r="AD866" s="222"/>
      <c r="AE866" s="222"/>
      <c r="AF866" s="222"/>
      <c r="AG866" s="222"/>
      <c r="AH866" s="222"/>
      <c r="AI866" s="222"/>
      <c r="AJ866" s="222"/>
      <c r="AK866" s="222"/>
      <c r="AL866" s="222"/>
      <c r="AM866" s="222"/>
      <c r="AN866" s="222"/>
      <c r="AO866" s="220">
        <v>1</v>
      </c>
      <c r="AP866" s="220">
        <v>190</v>
      </c>
      <c r="AQ866" s="220">
        <f t="shared" si="108"/>
        <v>47.5</v>
      </c>
      <c r="AR866" s="226">
        <v>2</v>
      </c>
      <c r="AS866" s="226">
        <v>260</v>
      </c>
      <c r="AT866" s="220">
        <f t="shared" si="109"/>
        <v>65</v>
      </c>
    </row>
    <row r="867" spans="2:46">
      <c r="B867" s="24" t="s">
        <v>3173</v>
      </c>
      <c r="C867" s="342" t="s">
        <v>3476</v>
      </c>
      <c r="D867" s="462" t="s">
        <v>5</v>
      </c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22"/>
      <c r="AA867" s="222"/>
      <c r="AB867" s="222"/>
      <c r="AC867" s="222"/>
      <c r="AD867" s="222"/>
      <c r="AE867" s="222"/>
      <c r="AF867" s="222"/>
      <c r="AG867" s="222"/>
      <c r="AH867" s="222"/>
      <c r="AI867" s="222"/>
      <c r="AJ867" s="222"/>
      <c r="AK867" s="222"/>
      <c r="AL867" s="222"/>
      <c r="AM867" s="222"/>
      <c r="AN867" s="222"/>
      <c r="AO867" s="220">
        <v>0</v>
      </c>
      <c r="AP867" s="220">
        <v>0</v>
      </c>
      <c r="AQ867" s="220">
        <f t="shared" si="108"/>
        <v>0</v>
      </c>
      <c r="AR867" s="226">
        <v>48</v>
      </c>
      <c r="AS867" s="226">
        <v>4582</v>
      </c>
      <c r="AT867" s="220">
        <f t="shared" si="109"/>
        <v>1145.5</v>
      </c>
    </row>
    <row r="868" spans="2:46">
      <c r="B868" s="24" t="s">
        <v>3174</v>
      </c>
      <c r="C868" s="342" t="s">
        <v>3477</v>
      </c>
      <c r="D868" s="462" t="s">
        <v>148</v>
      </c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22"/>
      <c r="AA868" s="222"/>
      <c r="AB868" s="222"/>
      <c r="AC868" s="222"/>
      <c r="AD868" s="222"/>
      <c r="AE868" s="222"/>
      <c r="AF868" s="222"/>
      <c r="AG868" s="222"/>
      <c r="AH868" s="222"/>
      <c r="AI868" s="222"/>
      <c r="AJ868" s="222"/>
      <c r="AK868" s="222"/>
      <c r="AL868" s="222"/>
      <c r="AM868" s="222"/>
      <c r="AN868" s="222"/>
      <c r="AO868" s="220">
        <v>0</v>
      </c>
      <c r="AP868" s="220">
        <v>0</v>
      </c>
      <c r="AQ868" s="220">
        <f t="shared" si="108"/>
        <v>0</v>
      </c>
      <c r="AR868" s="226">
        <v>30</v>
      </c>
      <c r="AS868" s="226">
        <v>3224</v>
      </c>
      <c r="AT868" s="220">
        <f t="shared" si="109"/>
        <v>806</v>
      </c>
    </row>
    <row r="869" spans="2:46">
      <c r="B869" s="24" t="s">
        <v>3175</v>
      </c>
      <c r="C869" s="342" t="s">
        <v>3478</v>
      </c>
      <c r="D869" s="462" t="s">
        <v>16</v>
      </c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22"/>
      <c r="AA869" s="222"/>
      <c r="AB869" s="222"/>
      <c r="AC869" s="222"/>
      <c r="AD869" s="222"/>
      <c r="AE869" s="222"/>
      <c r="AF869" s="222"/>
      <c r="AG869" s="222"/>
      <c r="AH869" s="222"/>
      <c r="AI869" s="222"/>
      <c r="AJ869" s="222"/>
      <c r="AK869" s="222"/>
      <c r="AL869" s="222"/>
      <c r="AM869" s="222"/>
      <c r="AN869" s="222"/>
      <c r="AO869" s="220">
        <v>0</v>
      </c>
      <c r="AP869" s="220">
        <v>0</v>
      </c>
      <c r="AQ869" s="220">
        <f t="shared" si="108"/>
        <v>0</v>
      </c>
      <c r="AR869" s="226">
        <v>22</v>
      </c>
      <c r="AS869" s="226">
        <v>2100</v>
      </c>
      <c r="AT869" s="220">
        <f t="shared" si="109"/>
        <v>525</v>
      </c>
    </row>
    <row r="870" spans="2:46">
      <c r="B870" s="24" t="s">
        <v>3176</v>
      </c>
      <c r="C870" s="342" t="s">
        <v>3479</v>
      </c>
      <c r="D870" s="462" t="s">
        <v>5</v>
      </c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22"/>
      <c r="AA870" s="222"/>
      <c r="AB870" s="222"/>
      <c r="AC870" s="222"/>
      <c r="AD870" s="222"/>
      <c r="AE870" s="222"/>
      <c r="AF870" s="222"/>
      <c r="AG870" s="222"/>
      <c r="AH870" s="222"/>
      <c r="AI870" s="222"/>
      <c r="AJ870" s="222"/>
      <c r="AK870" s="222"/>
      <c r="AL870" s="222"/>
      <c r="AM870" s="222"/>
      <c r="AN870" s="222"/>
      <c r="AO870" s="220">
        <v>0</v>
      </c>
      <c r="AP870" s="220">
        <v>0</v>
      </c>
      <c r="AQ870" s="220">
        <f t="shared" ref="AQ870:AQ873" si="110">AP870*25%</f>
        <v>0</v>
      </c>
      <c r="AR870" s="226">
        <v>28</v>
      </c>
      <c r="AS870" s="226">
        <v>2830</v>
      </c>
      <c r="AT870" s="220">
        <f t="shared" ref="AT870:AT933" si="111">AS870*25%</f>
        <v>707.5</v>
      </c>
    </row>
    <row r="871" spans="2:46">
      <c r="B871" s="24" t="s">
        <v>3177</v>
      </c>
      <c r="C871" s="342" t="s">
        <v>3480</v>
      </c>
      <c r="D871" s="462" t="s">
        <v>5</v>
      </c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22"/>
      <c r="AA871" s="222"/>
      <c r="AB871" s="222"/>
      <c r="AC871" s="222"/>
      <c r="AD871" s="222"/>
      <c r="AE871" s="222"/>
      <c r="AF871" s="222"/>
      <c r="AG871" s="222"/>
      <c r="AH871" s="222"/>
      <c r="AI871" s="222"/>
      <c r="AJ871" s="222"/>
      <c r="AK871" s="222"/>
      <c r="AL871" s="222"/>
      <c r="AM871" s="222"/>
      <c r="AN871" s="222"/>
      <c r="AO871" s="220">
        <v>0</v>
      </c>
      <c r="AP871" s="220">
        <v>0</v>
      </c>
      <c r="AQ871" s="220">
        <f t="shared" si="110"/>
        <v>0</v>
      </c>
      <c r="AR871" s="226">
        <v>21</v>
      </c>
      <c r="AS871" s="226">
        <v>2180</v>
      </c>
      <c r="AT871" s="220">
        <f t="shared" si="111"/>
        <v>545</v>
      </c>
    </row>
    <row r="872" spans="2:46">
      <c r="B872" s="24" t="s">
        <v>3178</v>
      </c>
      <c r="C872" s="342" t="s">
        <v>3357</v>
      </c>
      <c r="D872" s="463" t="s">
        <v>125</v>
      </c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22"/>
      <c r="AA872" s="222"/>
      <c r="AB872" s="222"/>
      <c r="AC872" s="222"/>
      <c r="AD872" s="222"/>
      <c r="AE872" s="222"/>
      <c r="AF872" s="222"/>
      <c r="AG872" s="222"/>
      <c r="AH872" s="222"/>
      <c r="AI872" s="222"/>
      <c r="AJ872" s="222"/>
      <c r="AK872" s="222"/>
      <c r="AL872" s="222"/>
      <c r="AM872" s="222"/>
      <c r="AN872" s="222"/>
      <c r="AO872" s="220">
        <v>0</v>
      </c>
      <c r="AP872" s="220">
        <v>0</v>
      </c>
      <c r="AQ872" s="220">
        <f t="shared" si="110"/>
        <v>0</v>
      </c>
      <c r="AR872" s="226">
        <v>0</v>
      </c>
      <c r="AS872" s="226">
        <v>0</v>
      </c>
      <c r="AT872" s="220">
        <f t="shared" si="111"/>
        <v>0</v>
      </c>
    </row>
    <row r="873" spans="2:46">
      <c r="B873" s="24" t="s">
        <v>3179</v>
      </c>
      <c r="C873" s="342" t="s">
        <v>3358</v>
      </c>
      <c r="D873" s="463" t="s">
        <v>125</v>
      </c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22"/>
      <c r="AA873" s="222"/>
      <c r="AB873" s="222"/>
      <c r="AC873" s="222"/>
      <c r="AD873" s="222"/>
      <c r="AE873" s="222"/>
      <c r="AF873" s="222"/>
      <c r="AG873" s="222"/>
      <c r="AH873" s="222"/>
      <c r="AI873" s="222"/>
      <c r="AJ873" s="222"/>
      <c r="AK873" s="222"/>
      <c r="AL873" s="222"/>
      <c r="AM873" s="222"/>
      <c r="AN873" s="222"/>
      <c r="AO873" s="220">
        <v>5</v>
      </c>
      <c r="AP873" s="220">
        <v>300</v>
      </c>
      <c r="AQ873" s="220">
        <f t="shared" si="110"/>
        <v>75</v>
      </c>
      <c r="AR873" s="226">
        <v>16</v>
      </c>
      <c r="AS873" s="226">
        <v>780</v>
      </c>
      <c r="AT873" s="220">
        <f t="shared" si="111"/>
        <v>195</v>
      </c>
    </row>
    <row r="874" spans="2:46">
      <c r="B874" s="24" t="s">
        <v>3361</v>
      </c>
      <c r="C874" s="342" t="s">
        <v>3481</v>
      </c>
      <c r="D874" s="457" t="s">
        <v>307</v>
      </c>
      <c r="E874" s="458"/>
      <c r="F874" s="458"/>
      <c r="G874" s="458"/>
      <c r="H874" s="458"/>
      <c r="I874" s="458"/>
      <c r="J874" s="458"/>
      <c r="K874" s="458"/>
      <c r="L874" s="458"/>
      <c r="M874" s="458"/>
      <c r="N874" s="458"/>
      <c r="O874" s="458"/>
      <c r="P874" s="458"/>
      <c r="Q874" s="458"/>
      <c r="R874" s="458"/>
      <c r="S874" s="458"/>
      <c r="T874" s="458"/>
      <c r="U874" s="458"/>
      <c r="V874" s="458"/>
      <c r="W874" s="458"/>
      <c r="X874" s="458"/>
      <c r="Y874" s="458"/>
      <c r="Z874" s="459"/>
      <c r="AA874" s="459"/>
      <c r="AB874" s="459"/>
      <c r="AC874" s="459"/>
      <c r="AD874" s="459"/>
      <c r="AE874" s="459"/>
      <c r="AF874" s="459"/>
      <c r="AG874" s="459"/>
      <c r="AH874" s="459"/>
      <c r="AI874" s="459"/>
      <c r="AJ874" s="459"/>
      <c r="AK874" s="459"/>
      <c r="AL874" s="459"/>
      <c r="AM874" s="459"/>
      <c r="AN874" s="459"/>
      <c r="AO874" s="460"/>
      <c r="AP874" s="460"/>
      <c r="AQ874" s="460"/>
      <c r="AR874" s="226">
        <v>9</v>
      </c>
      <c r="AS874" s="226">
        <v>840</v>
      </c>
      <c r="AT874" s="220">
        <f t="shared" si="111"/>
        <v>210</v>
      </c>
    </row>
    <row r="875" spans="2:46">
      <c r="B875" s="24" t="s">
        <v>3362</v>
      </c>
      <c r="C875" s="342" t="s">
        <v>3482</v>
      </c>
      <c r="D875" s="457" t="s">
        <v>3591</v>
      </c>
      <c r="E875" s="458"/>
      <c r="F875" s="458"/>
      <c r="G875" s="458"/>
      <c r="H875" s="458"/>
      <c r="I875" s="458"/>
      <c r="J875" s="458"/>
      <c r="K875" s="458"/>
      <c r="L875" s="458"/>
      <c r="M875" s="458"/>
      <c r="N875" s="458"/>
      <c r="O875" s="458"/>
      <c r="P875" s="458"/>
      <c r="Q875" s="458"/>
      <c r="R875" s="458"/>
      <c r="S875" s="458"/>
      <c r="T875" s="458"/>
      <c r="U875" s="458"/>
      <c r="V875" s="458"/>
      <c r="W875" s="458"/>
      <c r="X875" s="458"/>
      <c r="Y875" s="458"/>
      <c r="Z875" s="459"/>
      <c r="AA875" s="459"/>
      <c r="AB875" s="459"/>
      <c r="AC875" s="459"/>
      <c r="AD875" s="459"/>
      <c r="AE875" s="459"/>
      <c r="AF875" s="459"/>
      <c r="AG875" s="459"/>
      <c r="AH875" s="459"/>
      <c r="AI875" s="459"/>
      <c r="AJ875" s="459"/>
      <c r="AK875" s="459"/>
      <c r="AL875" s="459"/>
      <c r="AM875" s="459"/>
      <c r="AN875" s="459"/>
      <c r="AO875" s="460"/>
      <c r="AP875" s="460"/>
      <c r="AQ875" s="460"/>
      <c r="AR875" s="226">
        <v>2</v>
      </c>
      <c r="AS875" s="226">
        <v>160</v>
      </c>
      <c r="AT875" s="220">
        <f t="shared" si="111"/>
        <v>40</v>
      </c>
    </row>
    <row r="876" spans="2:46">
      <c r="B876" s="24" t="s">
        <v>3363</v>
      </c>
      <c r="C876" s="342" t="s">
        <v>3483</v>
      </c>
      <c r="D876" s="457" t="s">
        <v>125</v>
      </c>
      <c r="E876" s="458"/>
      <c r="F876" s="458"/>
      <c r="G876" s="458"/>
      <c r="H876" s="458"/>
      <c r="I876" s="458"/>
      <c r="J876" s="458"/>
      <c r="K876" s="458"/>
      <c r="L876" s="458"/>
      <c r="M876" s="458"/>
      <c r="N876" s="458"/>
      <c r="O876" s="458"/>
      <c r="P876" s="458"/>
      <c r="Q876" s="458"/>
      <c r="R876" s="458"/>
      <c r="S876" s="458"/>
      <c r="T876" s="458"/>
      <c r="U876" s="458"/>
      <c r="V876" s="458"/>
      <c r="W876" s="458"/>
      <c r="X876" s="458"/>
      <c r="Y876" s="458"/>
      <c r="Z876" s="459"/>
      <c r="AA876" s="459"/>
      <c r="AB876" s="459"/>
      <c r="AC876" s="459"/>
      <c r="AD876" s="459"/>
      <c r="AE876" s="459"/>
      <c r="AF876" s="459"/>
      <c r="AG876" s="459"/>
      <c r="AH876" s="459"/>
      <c r="AI876" s="459"/>
      <c r="AJ876" s="459"/>
      <c r="AK876" s="459"/>
      <c r="AL876" s="459"/>
      <c r="AM876" s="459"/>
      <c r="AN876" s="459"/>
      <c r="AO876" s="460"/>
      <c r="AP876" s="460"/>
      <c r="AQ876" s="460"/>
      <c r="AR876" s="226">
        <v>1</v>
      </c>
      <c r="AS876" s="226">
        <v>60</v>
      </c>
      <c r="AT876" s="220">
        <f t="shared" si="111"/>
        <v>15</v>
      </c>
    </row>
    <row r="877" spans="2:46">
      <c r="B877" s="24" t="s">
        <v>3364</v>
      </c>
      <c r="C877" s="342" t="s">
        <v>3484</v>
      </c>
      <c r="D877" s="462" t="s">
        <v>5</v>
      </c>
      <c r="E877" s="458"/>
      <c r="F877" s="458"/>
      <c r="G877" s="458"/>
      <c r="H877" s="458"/>
      <c r="I877" s="458"/>
      <c r="J877" s="458"/>
      <c r="K877" s="458"/>
      <c r="L877" s="458"/>
      <c r="M877" s="458"/>
      <c r="N877" s="458"/>
      <c r="O877" s="458"/>
      <c r="P877" s="458"/>
      <c r="Q877" s="458"/>
      <c r="R877" s="458"/>
      <c r="S877" s="458"/>
      <c r="T877" s="458"/>
      <c r="U877" s="458"/>
      <c r="V877" s="458"/>
      <c r="W877" s="458"/>
      <c r="X877" s="458"/>
      <c r="Y877" s="458"/>
      <c r="Z877" s="459"/>
      <c r="AA877" s="459"/>
      <c r="AB877" s="459"/>
      <c r="AC877" s="459"/>
      <c r="AD877" s="459"/>
      <c r="AE877" s="459"/>
      <c r="AF877" s="459"/>
      <c r="AG877" s="459"/>
      <c r="AH877" s="459"/>
      <c r="AI877" s="459"/>
      <c r="AJ877" s="459"/>
      <c r="AK877" s="459"/>
      <c r="AL877" s="459"/>
      <c r="AM877" s="459"/>
      <c r="AN877" s="459"/>
      <c r="AO877" s="460"/>
      <c r="AP877" s="460"/>
      <c r="AQ877" s="460"/>
      <c r="AR877" s="226">
        <v>24</v>
      </c>
      <c r="AS877" s="226">
        <v>2955</v>
      </c>
      <c r="AT877" s="220">
        <f t="shared" si="111"/>
        <v>738.75</v>
      </c>
    </row>
    <row r="878" spans="2:46">
      <c r="B878" s="24" t="s">
        <v>3365</v>
      </c>
      <c r="C878" s="342" t="s">
        <v>3485</v>
      </c>
      <c r="D878" s="462" t="s">
        <v>5</v>
      </c>
      <c r="E878" s="458"/>
      <c r="F878" s="458"/>
      <c r="G878" s="458"/>
      <c r="H878" s="458"/>
      <c r="I878" s="458"/>
      <c r="J878" s="458"/>
      <c r="K878" s="458"/>
      <c r="L878" s="458"/>
      <c r="M878" s="458"/>
      <c r="N878" s="458"/>
      <c r="O878" s="458"/>
      <c r="P878" s="458"/>
      <c r="Q878" s="458"/>
      <c r="R878" s="458"/>
      <c r="S878" s="458"/>
      <c r="T878" s="458"/>
      <c r="U878" s="458"/>
      <c r="V878" s="458"/>
      <c r="W878" s="458"/>
      <c r="X878" s="458"/>
      <c r="Y878" s="458"/>
      <c r="Z878" s="459"/>
      <c r="AA878" s="459"/>
      <c r="AB878" s="459"/>
      <c r="AC878" s="459"/>
      <c r="AD878" s="459"/>
      <c r="AE878" s="459"/>
      <c r="AF878" s="459"/>
      <c r="AG878" s="459"/>
      <c r="AH878" s="459"/>
      <c r="AI878" s="459"/>
      <c r="AJ878" s="459"/>
      <c r="AK878" s="459"/>
      <c r="AL878" s="459"/>
      <c r="AM878" s="459"/>
      <c r="AN878" s="459"/>
      <c r="AO878" s="460"/>
      <c r="AP878" s="460"/>
      <c r="AQ878" s="460"/>
      <c r="AR878" s="226">
        <v>9</v>
      </c>
      <c r="AS878" s="226">
        <v>820</v>
      </c>
      <c r="AT878" s="220">
        <f t="shared" si="111"/>
        <v>205</v>
      </c>
    </row>
    <row r="879" spans="2:46">
      <c r="B879" s="24" t="s">
        <v>3366</v>
      </c>
      <c r="C879" s="342" t="s">
        <v>3486</v>
      </c>
      <c r="D879" s="457" t="s">
        <v>16</v>
      </c>
      <c r="E879" s="458"/>
      <c r="F879" s="458"/>
      <c r="G879" s="458"/>
      <c r="H879" s="458"/>
      <c r="I879" s="458"/>
      <c r="J879" s="458"/>
      <c r="K879" s="458"/>
      <c r="L879" s="458"/>
      <c r="M879" s="458"/>
      <c r="N879" s="458"/>
      <c r="O879" s="458"/>
      <c r="P879" s="458"/>
      <c r="Q879" s="458"/>
      <c r="R879" s="458"/>
      <c r="S879" s="458"/>
      <c r="T879" s="458"/>
      <c r="U879" s="458"/>
      <c r="V879" s="458"/>
      <c r="W879" s="458"/>
      <c r="X879" s="458"/>
      <c r="Y879" s="458"/>
      <c r="Z879" s="459"/>
      <c r="AA879" s="459"/>
      <c r="AB879" s="459"/>
      <c r="AC879" s="459"/>
      <c r="AD879" s="459"/>
      <c r="AE879" s="459"/>
      <c r="AF879" s="459"/>
      <c r="AG879" s="459"/>
      <c r="AH879" s="459"/>
      <c r="AI879" s="459"/>
      <c r="AJ879" s="459"/>
      <c r="AK879" s="459"/>
      <c r="AL879" s="459"/>
      <c r="AM879" s="459"/>
      <c r="AN879" s="459"/>
      <c r="AO879" s="460"/>
      <c r="AP879" s="460"/>
      <c r="AQ879" s="460"/>
      <c r="AR879" s="226">
        <v>8</v>
      </c>
      <c r="AS879" s="226">
        <v>930</v>
      </c>
      <c r="AT879" s="220">
        <f t="shared" si="111"/>
        <v>232.5</v>
      </c>
    </row>
    <row r="880" spans="2:46">
      <c r="B880" s="24" t="s">
        <v>3367</v>
      </c>
      <c r="C880" s="342" t="s">
        <v>3487</v>
      </c>
      <c r="D880" s="457" t="s">
        <v>23</v>
      </c>
      <c r="E880" s="458"/>
      <c r="F880" s="458"/>
      <c r="G880" s="458"/>
      <c r="H880" s="458"/>
      <c r="I880" s="458"/>
      <c r="J880" s="458"/>
      <c r="K880" s="458"/>
      <c r="L880" s="458"/>
      <c r="M880" s="458"/>
      <c r="N880" s="458"/>
      <c r="O880" s="458"/>
      <c r="P880" s="458"/>
      <c r="Q880" s="458"/>
      <c r="R880" s="458"/>
      <c r="S880" s="458"/>
      <c r="T880" s="458"/>
      <c r="U880" s="458"/>
      <c r="V880" s="458"/>
      <c r="W880" s="458"/>
      <c r="X880" s="458"/>
      <c r="Y880" s="458"/>
      <c r="Z880" s="459"/>
      <c r="AA880" s="459"/>
      <c r="AB880" s="459"/>
      <c r="AC880" s="459"/>
      <c r="AD880" s="459"/>
      <c r="AE880" s="459"/>
      <c r="AF880" s="459"/>
      <c r="AG880" s="459"/>
      <c r="AH880" s="459"/>
      <c r="AI880" s="459"/>
      <c r="AJ880" s="459"/>
      <c r="AK880" s="459"/>
      <c r="AL880" s="459"/>
      <c r="AM880" s="459"/>
      <c r="AN880" s="459"/>
      <c r="AO880" s="460"/>
      <c r="AP880" s="460"/>
      <c r="AQ880" s="460"/>
      <c r="AR880" s="226">
        <v>3</v>
      </c>
      <c r="AS880" s="226">
        <v>690</v>
      </c>
      <c r="AT880" s="220">
        <f t="shared" si="111"/>
        <v>172.5</v>
      </c>
    </row>
    <row r="881" spans="2:46">
      <c r="B881" s="24" t="s">
        <v>3368</v>
      </c>
      <c r="C881" s="342" t="s">
        <v>3488</v>
      </c>
      <c r="D881" s="457" t="s">
        <v>23</v>
      </c>
      <c r="E881" s="458"/>
      <c r="F881" s="458"/>
      <c r="G881" s="458"/>
      <c r="H881" s="458"/>
      <c r="I881" s="458"/>
      <c r="J881" s="458"/>
      <c r="K881" s="458"/>
      <c r="L881" s="458"/>
      <c r="M881" s="458"/>
      <c r="N881" s="458"/>
      <c r="O881" s="458"/>
      <c r="P881" s="458"/>
      <c r="Q881" s="458"/>
      <c r="R881" s="458"/>
      <c r="S881" s="458"/>
      <c r="T881" s="458"/>
      <c r="U881" s="458"/>
      <c r="V881" s="458"/>
      <c r="W881" s="458"/>
      <c r="X881" s="458"/>
      <c r="Y881" s="458"/>
      <c r="Z881" s="459"/>
      <c r="AA881" s="459"/>
      <c r="AB881" s="459"/>
      <c r="AC881" s="459"/>
      <c r="AD881" s="459"/>
      <c r="AE881" s="459"/>
      <c r="AF881" s="459"/>
      <c r="AG881" s="459"/>
      <c r="AH881" s="459"/>
      <c r="AI881" s="459"/>
      <c r="AJ881" s="459"/>
      <c r="AK881" s="459"/>
      <c r="AL881" s="459"/>
      <c r="AM881" s="459"/>
      <c r="AN881" s="459"/>
      <c r="AO881" s="460"/>
      <c r="AP881" s="460"/>
      <c r="AQ881" s="460"/>
      <c r="AR881" s="226">
        <v>10</v>
      </c>
      <c r="AS881" s="226">
        <v>1335</v>
      </c>
      <c r="AT881" s="220">
        <f t="shared" si="111"/>
        <v>333.75</v>
      </c>
    </row>
    <row r="882" spans="2:46">
      <c r="B882" s="24" t="s">
        <v>3369</v>
      </c>
      <c r="C882" s="342" t="s">
        <v>3489</v>
      </c>
      <c r="D882" s="457" t="s">
        <v>23</v>
      </c>
      <c r="E882" s="458"/>
      <c r="F882" s="458"/>
      <c r="G882" s="458"/>
      <c r="H882" s="458"/>
      <c r="I882" s="458"/>
      <c r="J882" s="458"/>
      <c r="K882" s="458"/>
      <c r="L882" s="458"/>
      <c r="M882" s="458"/>
      <c r="N882" s="458"/>
      <c r="O882" s="458"/>
      <c r="P882" s="458"/>
      <c r="Q882" s="458"/>
      <c r="R882" s="458"/>
      <c r="S882" s="458"/>
      <c r="T882" s="458"/>
      <c r="U882" s="458"/>
      <c r="V882" s="458"/>
      <c r="W882" s="458"/>
      <c r="X882" s="458"/>
      <c r="Y882" s="458"/>
      <c r="Z882" s="459"/>
      <c r="AA882" s="459"/>
      <c r="AB882" s="459"/>
      <c r="AC882" s="459"/>
      <c r="AD882" s="459"/>
      <c r="AE882" s="459"/>
      <c r="AF882" s="459"/>
      <c r="AG882" s="459"/>
      <c r="AH882" s="459"/>
      <c r="AI882" s="459"/>
      <c r="AJ882" s="459"/>
      <c r="AK882" s="459"/>
      <c r="AL882" s="459"/>
      <c r="AM882" s="459"/>
      <c r="AN882" s="459"/>
      <c r="AO882" s="460"/>
      <c r="AP882" s="460"/>
      <c r="AQ882" s="460"/>
      <c r="AR882" s="226">
        <v>0</v>
      </c>
      <c r="AS882" s="226">
        <v>0</v>
      </c>
      <c r="AT882" s="220">
        <f t="shared" si="111"/>
        <v>0</v>
      </c>
    </row>
    <row r="883" spans="2:46">
      <c r="B883" s="24" t="s">
        <v>3370</v>
      </c>
      <c r="C883" s="342" t="s">
        <v>3490</v>
      </c>
      <c r="D883" s="457" t="s">
        <v>23</v>
      </c>
      <c r="E883" s="458"/>
      <c r="F883" s="458"/>
      <c r="G883" s="458"/>
      <c r="H883" s="458"/>
      <c r="I883" s="458"/>
      <c r="J883" s="458"/>
      <c r="K883" s="458"/>
      <c r="L883" s="458"/>
      <c r="M883" s="458"/>
      <c r="N883" s="458"/>
      <c r="O883" s="458"/>
      <c r="P883" s="458"/>
      <c r="Q883" s="458"/>
      <c r="R883" s="458"/>
      <c r="S883" s="458"/>
      <c r="T883" s="458"/>
      <c r="U883" s="458"/>
      <c r="V883" s="458"/>
      <c r="W883" s="458"/>
      <c r="X883" s="458"/>
      <c r="Y883" s="458"/>
      <c r="Z883" s="459"/>
      <c r="AA883" s="459"/>
      <c r="AB883" s="459"/>
      <c r="AC883" s="459"/>
      <c r="AD883" s="459"/>
      <c r="AE883" s="459"/>
      <c r="AF883" s="459"/>
      <c r="AG883" s="459"/>
      <c r="AH883" s="459"/>
      <c r="AI883" s="459"/>
      <c r="AJ883" s="459"/>
      <c r="AK883" s="459"/>
      <c r="AL883" s="459"/>
      <c r="AM883" s="459"/>
      <c r="AN883" s="459"/>
      <c r="AO883" s="460"/>
      <c r="AP883" s="460"/>
      <c r="AQ883" s="460"/>
      <c r="AR883" s="226">
        <v>0</v>
      </c>
      <c r="AS883" s="226">
        <v>0</v>
      </c>
      <c r="AT883" s="220">
        <f t="shared" si="111"/>
        <v>0</v>
      </c>
    </row>
    <row r="884" spans="2:46">
      <c r="B884" s="24" t="s">
        <v>3371</v>
      </c>
      <c r="C884" s="342" t="s">
        <v>3491</v>
      </c>
      <c r="D884" s="457" t="s">
        <v>23</v>
      </c>
      <c r="E884" s="458"/>
      <c r="F884" s="458"/>
      <c r="G884" s="458"/>
      <c r="H884" s="458"/>
      <c r="I884" s="458"/>
      <c r="J884" s="458"/>
      <c r="K884" s="458"/>
      <c r="L884" s="458"/>
      <c r="M884" s="458"/>
      <c r="N884" s="458"/>
      <c r="O884" s="458"/>
      <c r="P884" s="458"/>
      <c r="Q884" s="458"/>
      <c r="R884" s="458"/>
      <c r="S884" s="458"/>
      <c r="T884" s="458"/>
      <c r="U884" s="458"/>
      <c r="V884" s="458"/>
      <c r="W884" s="458"/>
      <c r="X884" s="458"/>
      <c r="Y884" s="458"/>
      <c r="Z884" s="459"/>
      <c r="AA884" s="459"/>
      <c r="AB884" s="459"/>
      <c r="AC884" s="459"/>
      <c r="AD884" s="459"/>
      <c r="AE884" s="459"/>
      <c r="AF884" s="459"/>
      <c r="AG884" s="459"/>
      <c r="AH884" s="459"/>
      <c r="AI884" s="459"/>
      <c r="AJ884" s="459"/>
      <c r="AK884" s="459"/>
      <c r="AL884" s="459"/>
      <c r="AM884" s="459"/>
      <c r="AN884" s="459"/>
      <c r="AO884" s="460"/>
      <c r="AP884" s="460"/>
      <c r="AQ884" s="460"/>
      <c r="AR884" s="226">
        <v>4</v>
      </c>
      <c r="AS884" s="226">
        <v>355</v>
      </c>
      <c r="AT884" s="220">
        <f t="shared" si="111"/>
        <v>88.75</v>
      </c>
    </row>
    <row r="885" spans="2:46">
      <c r="B885" s="24" t="s">
        <v>3372</v>
      </c>
      <c r="C885" s="342" t="s">
        <v>3492</v>
      </c>
      <c r="D885" s="457" t="s">
        <v>313</v>
      </c>
      <c r="E885" s="458"/>
      <c r="F885" s="458"/>
      <c r="G885" s="458"/>
      <c r="H885" s="458"/>
      <c r="I885" s="458"/>
      <c r="J885" s="458"/>
      <c r="K885" s="458"/>
      <c r="L885" s="458"/>
      <c r="M885" s="458"/>
      <c r="N885" s="458"/>
      <c r="O885" s="458"/>
      <c r="P885" s="458"/>
      <c r="Q885" s="458"/>
      <c r="R885" s="458"/>
      <c r="S885" s="458"/>
      <c r="T885" s="458"/>
      <c r="U885" s="458"/>
      <c r="V885" s="458"/>
      <c r="W885" s="458"/>
      <c r="X885" s="458"/>
      <c r="Y885" s="458"/>
      <c r="Z885" s="459"/>
      <c r="AA885" s="459"/>
      <c r="AB885" s="459"/>
      <c r="AC885" s="459"/>
      <c r="AD885" s="459"/>
      <c r="AE885" s="459"/>
      <c r="AF885" s="459"/>
      <c r="AG885" s="459"/>
      <c r="AH885" s="459"/>
      <c r="AI885" s="459"/>
      <c r="AJ885" s="459"/>
      <c r="AK885" s="459"/>
      <c r="AL885" s="459"/>
      <c r="AM885" s="459"/>
      <c r="AN885" s="459"/>
      <c r="AO885" s="460"/>
      <c r="AP885" s="460"/>
      <c r="AQ885" s="460"/>
      <c r="AR885" s="226">
        <v>100</v>
      </c>
      <c r="AS885" s="226">
        <v>11003</v>
      </c>
      <c r="AT885" s="220">
        <f t="shared" si="111"/>
        <v>2750.75</v>
      </c>
    </row>
    <row r="886" spans="2:46">
      <c r="B886" s="24" t="s">
        <v>3373</v>
      </c>
      <c r="C886" s="342" t="s">
        <v>3493</v>
      </c>
      <c r="D886" s="462" t="s">
        <v>5</v>
      </c>
      <c r="E886" s="458"/>
      <c r="F886" s="458"/>
      <c r="G886" s="458"/>
      <c r="H886" s="458"/>
      <c r="I886" s="458"/>
      <c r="J886" s="458"/>
      <c r="K886" s="458"/>
      <c r="L886" s="458"/>
      <c r="M886" s="458"/>
      <c r="N886" s="458"/>
      <c r="O886" s="458"/>
      <c r="P886" s="458"/>
      <c r="Q886" s="458"/>
      <c r="R886" s="458"/>
      <c r="S886" s="458"/>
      <c r="T886" s="458"/>
      <c r="U886" s="458"/>
      <c r="V886" s="458"/>
      <c r="W886" s="458"/>
      <c r="X886" s="458"/>
      <c r="Y886" s="458"/>
      <c r="Z886" s="459"/>
      <c r="AA886" s="459"/>
      <c r="AB886" s="459"/>
      <c r="AC886" s="459"/>
      <c r="AD886" s="459"/>
      <c r="AE886" s="459"/>
      <c r="AF886" s="459"/>
      <c r="AG886" s="459"/>
      <c r="AH886" s="459"/>
      <c r="AI886" s="459"/>
      <c r="AJ886" s="459"/>
      <c r="AK886" s="459"/>
      <c r="AL886" s="459"/>
      <c r="AM886" s="459"/>
      <c r="AN886" s="459"/>
      <c r="AO886" s="460"/>
      <c r="AP886" s="460"/>
      <c r="AQ886" s="460"/>
      <c r="AR886" s="226">
        <v>1</v>
      </c>
      <c r="AS886" s="226">
        <v>45</v>
      </c>
      <c r="AT886" s="220">
        <f t="shared" si="111"/>
        <v>11.25</v>
      </c>
    </row>
    <row r="887" spans="2:46">
      <c r="B887" s="24" t="s">
        <v>3374</v>
      </c>
      <c r="C887" s="342" t="s">
        <v>3494</v>
      </c>
      <c r="D887" s="457" t="s">
        <v>313</v>
      </c>
      <c r="E887" s="458"/>
      <c r="F887" s="458"/>
      <c r="G887" s="458"/>
      <c r="H887" s="458"/>
      <c r="I887" s="458"/>
      <c r="J887" s="458"/>
      <c r="K887" s="458"/>
      <c r="L887" s="458"/>
      <c r="M887" s="458"/>
      <c r="N887" s="458"/>
      <c r="O887" s="458"/>
      <c r="P887" s="458"/>
      <c r="Q887" s="458"/>
      <c r="R887" s="458"/>
      <c r="S887" s="458"/>
      <c r="T887" s="458"/>
      <c r="U887" s="458"/>
      <c r="V887" s="458"/>
      <c r="W887" s="458"/>
      <c r="X887" s="458"/>
      <c r="Y887" s="458"/>
      <c r="Z887" s="459"/>
      <c r="AA887" s="459"/>
      <c r="AB887" s="459"/>
      <c r="AC887" s="459"/>
      <c r="AD887" s="459"/>
      <c r="AE887" s="459"/>
      <c r="AF887" s="459"/>
      <c r="AG887" s="459"/>
      <c r="AH887" s="459"/>
      <c r="AI887" s="459"/>
      <c r="AJ887" s="459"/>
      <c r="AK887" s="459"/>
      <c r="AL887" s="459"/>
      <c r="AM887" s="459"/>
      <c r="AN887" s="459"/>
      <c r="AO887" s="460"/>
      <c r="AP887" s="460"/>
      <c r="AQ887" s="460"/>
      <c r="AR887" s="226">
        <v>0</v>
      </c>
      <c r="AS887" s="226">
        <v>0</v>
      </c>
      <c r="AT887" s="220">
        <f t="shared" si="111"/>
        <v>0</v>
      </c>
    </row>
    <row r="888" spans="2:46">
      <c r="B888" s="24" t="s">
        <v>3375</v>
      </c>
      <c r="C888" s="342" t="s">
        <v>3495</v>
      </c>
      <c r="D888" s="462" t="s">
        <v>5</v>
      </c>
      <c r="E888" s="458"/>
      <c r="F888" s="458"/>
      <c r="G888" s="458"/>
      <c r="H888" s="458"/>
      <c r="I888" s="458"/>
      <c r="J888" s="458"/>
      <c r="K888" s="458"/>
      <c r="L888" s="458"/>
      <c r="M888" s="458"/>
      <c r="N888" s="458"/>
      <c r="O888" s="458"/>
      <c r="P888" s="458"/>
      <c r="Q888" s="458"/>
      <c r="R888" s="458"/>
      <c r="S888" s="458"/>
      <c r="T888" s="458"/>
      <c r="U888" s="458"/>
      <c r="V888" s="458"/>
      <c r="W888" s="458"/>
      <c r="X888" s="458"/>
      <c r="Y888" s="458"/>
      <c r="Z888" s="459"/>
      <c r="AA888" s="459"/>
      <c r="AB888" s="459"/>
      <c r="AC888" s="459"/>
      <c r="AD888" s="459"/>
      <c r="AE888" s="459"/>
      <c r="AF888" s="459"/>
      <c r="AG888" s="459"/>
      <c r="AH888" s="459"/>
      <c r="AI888" s="459"/>
      <c r="AJ888" s="459"/>
      <c r="AK888" s="459"/>
      <c r="AL888" s="459"/>
      <c r="AM888" s="459"/>
      <c r="AN888" s="459"/>
      <c r="AO888" s="460"/>
      <c r="AP888" s="460"/>
      <c r="AQ888" s="460"/>
      <c r="AR888" s="226">
        <v>0</v>
      </c>
      <c r="AS888" s="226">
        <v>0</v>
      </c>
      <c r="AT888" s="220">
        <f t="shared" si="111"/>
        <v>0</v>
      </c>
    </row>
    <row r="889" spans="2:46">
      <c r="B889" s="24" t="s">
        <v>3376</v>
      </c>
      <c r="C889" s="342" t="s">
        <v>3496</v>
      </c>
      <c r="D889" s="462" t="s">
        <v>5</v>
      </c>
      <c r="E889" s="458"/>
      <c r="F889" s="458"/>
      <c r="G889" s="458"/>
      <c r="H889" s="458"/>
      <c r="I889" s="458"/>
      <c r="J889" s="458"/>
      <c r="K889" s="458"/>
      <c r="L889" s="458"/>
      <c r="M889" s="458"/>
      <c r="N889" s="458"/>
      <c r="O889" s="458"/>
      <c r="P889" s="458"/>
      <c r="Q889" s="458"/>
      <c r="R889" s="458"/>
      <c r="S889" s="458"/>
      <c r="T889" s="458"/>
      <c r="U889" s="458"/>
      <c r="V889" s="458"/>
      <c r="W889" s="458"/>
      <c r="X889" s="458"/>
      <c r="Y889" s="458"/>
      <c r="Z889" s="459"/>
      <c r="AA889" s="459"/>
      <c r="AB889" s="459"/>
      <c r="AC889" s="459"/>
      <c r="AD889" s="459"/>
      <c r="AE889" s="459"/>
      <c r="AF889" s="459"/>
      <c r="AG889" s="459"/>
      <c r="AH889" s="459"/>
      <c r="AI889" s="459"/>
      <c r="AJ889" s="459"/>
      <c r="AK889" s="459"/>
      <c r="AL889" s="459"/>
      <c r="AM889" s="459"/>
      <c r="AN889" s="459"/>
      <c r="AO889" s="460"/>
      <c r="AP889" s="460"/>
      <c r="AQ889" s="460"/>
      <c r="AR889" s="226">
        <v>7</v>
      </c>
      <c r="AS889" s="226">
        <v>840</v>
      </c>
      <c r="AT889" s="220">
        <f t="shared" si="111"/>
        <v>210</v>
      </c>
    </row>
    <row r="890" spans="2:46">
      <c r="B890" s="24" t="s">
        <v>3377</v>
      </c>
      <c r="C890" s="342" t="s">
        <v>3497</v>
      </c>
      <c r="D890" s="462" t="s">
        <v>5</v>
      </c>
      <c r="E890" s="458"/>
      <c r="F890" s="458"/>
      <c r="G890" s="458"/>
      <c r="H890" s="458"/>
      <c r="I890" s="458"/>
      <c r="J890" s="458"/>
      <c r="K890" s="458"/>
      <c r="L890" s="458"/>
      <c r="M890" s="458"/>
      <c r="N890" s="458"/>
      <c r="O890" s="458"/>
      <c r="P890" s="458"/>
      <c r="Q890" s="458"/>
      <c r="R890" s="458"/>
      <c r="S890" s="458"/>
      <c r="T890" s="458"/>
      <c r="U890" s="458"/>
      <c r="V890" s="458"/>
      <c r="W890" s="458"/>
      <c r="X890" s="458"/>
      <c r="Y890" s="458"/>
      <c r="Z890" s="459"/>
      <c r="AA890" s="459"/>
      <c r="AB890" s="459"/>
      <c r="AC890" s="459"/>
      <c r="AD890" s="459"/>
      <c r="AE890" s="459"/>
      <c r="AF890" s="459"/>
      <c r="AG890" s="459"/>
      <c r="AH890" s="459"/>
      <c r="AI890" s="459"/>
      <c r="AJ890" s="459"/>
      <c r="AK890" s="459"/>
      <c r="AL890" s="459"/>
      <c r="AM890" s="459"/>
      <c r="AN890" s="459"/>
      <c r="AO890" s="460"/>
      <c r="AP890" s="460"/>
      <c r="AQ890" s="460"/>
      <c r="AR890" s="226">
        <v>11</v>
      </c>
      <c r="AS890" s="226">
        <v>1190</v>
      </c>
      <c r="AT890" s="220">
        <f t="shared" si="111"/>
        <v>297.5</v>
      </c>
    </row>
    <row r="891" spans="2:46">
      <c r="B891" s="24" t="s">
        <v>3378</v>
      </c>
      <c r="C891" s="342" t="s">
        <v>3498</v>
      </c>
      <c r="D891" s="457" t="s">
        <v>284</v>
      </c>
      <c r="E891" s="458"/>
      <c r="F891" s="458"/>
      <c r="G891" s="458"/>
      <c r="H891" s="458"/>
      <c r="I891" s="458"/>
      <c r="J891" s="458"/>
      <c r="K891" s="458"/>
      <c r="L891" s="458"/>
      <c r="M891" s="458"/>
      <c r="N891" s="458"/>
      <c r="O891" s="458"/>
      <c r="P891" s="458"/>
      <c r="Q891" s="458"/>
      <c r="R891" s="458"/>
      <c r="S891" s="458"/>
      <c r="T891" s="458"/>
      <c r="U891" s="458"/>
      <c r="V891" s="458"/>
      <c r="W891" s="458"/>
      <c r="X891" s="458"/>
      <c r="Y891" s="458"/>
      <c r="Z891" s="459"/>
      <c r="AA891" s="459"/>
      <c r="AB891" s="459"/>
      <c r="AC891" s="459"/>
      <c r="AD891" s="459"/>
      <c r="AE891" s="459"/>
      <c r="AF891" s="459"/>
      <c r="AG891" s="459"/>
      <c r="AH891" s="459"/>
      <c r="AI891" s="459"/>
      <c r="AJ891" s="459"/>
      <c r="AK891" s="459"/>
      <c r="AL891" s="459"/>
      <c r="AM891" s="459"/>
      <c r="AN891" s="459"/>
      <c r="AO891" s="460"/>
      <c r="AP891" s="460"/>
      <c r="AQ891" s="460"/>
      <c r="AR891" s="226">
        <v>0</v>
      </c>
      <c r="AS891" s="226">
        <v>0</v>
      </c>
      <c r="AT891" s="220">
        <f t="shared" si="111"/>
        <v>0</v>
      </c>
    </row>
    <row r="892" spans="2:46">
      <c r="B892" s="24" t="s">
        <v>3379</v>
      </c>
      <c r="C892" s="342" t="s">
        <v>3499</v>
      </c>
      <c r="D892" s="457" t="s">
        <v>390</v>
      </c>
      <c r="E892" s="458"/>
      <c r="F892" s="458"/>
      <c r="G892" s="458"/>
      <c r="H892" s="458"/>
      <c r="I892" s="458"/>
      <c r="J892" s="458"/>
      <c r="K892" s="458"/>
      <c r="L892" s="458"/>
      <c r="M892" s="458"/>
      <c r="N892" s="458"/>
      <c r="O892" s="458"/>
      <c r="P892" s="458"/>
      <c r="Q892" s="458"/>
      <c r="R892" s="458"/>
      <c r="S892" s="458"/>
      <c r="T892" s="458"/>
      <c r="U892" s="458"/>
      <c r="V892" s="458"/>
      <c r="W892" s="458"/>
      <c r="X892" s="458"/>
      <c r="Y892" s="458"/>
      <c r="Z892" s="459"/>
      <c r="AA892" s="459"/>
      <c r="AB892" s="459"/>
      <c r="AC892" s="459"/>
      <c r="AD892" s="459"/>
      <c r="AE892" s="459"/>
      <c r="AF892" s="459"/>
      <c r="AG892" s="459"/>
      <c r="AH892" s="459"/>
      <c r="AI892" s="459"/>
      <c r="AJ892" s="459"/>
      <c r="AK892" s="459"/>
      <c r="AL892" s="459"/>
      <c r="AM892" s="459"/>
      <c r="AN892" s="459"/>
      <c r="AO892" s="460"/>
      <c r="AP892" s="460"/>
      <c r="AQ892" s="460"/>
      <c r="AR892" s="226">
        <v>0</v>
      </c>
      <c r="AS892" s="226">
        <v>0</v>
      </c>
      <c r="AT892" s="220">
        <f t="shared" si="111"/>
        <v>0</v>
      </c>
    </row>
    <row r="893" spans="2:46">
      <c r="B893" s="24" t="s">
        <v>3380</v>
      </c>
      <c r="C893" s="342" t="s">
        <v>3500</v>
      </c>
      <c r="D893" s="457" t="s">
        <v>38</v>
      </c>
      <c r="E893" s="458"/>
      <c r="F893" s="458"/>
      <c r="G893" s="458"/>
      <c r="H893" s="458"/>
      <c r="I893" s="458"/>
      <c r="J893" s="458"/>
      <c r="K893" s="458"/>
      <c r="L893" s="458"/>
      <c r="M893" s="458"/>
      <c r="N893" s="458"/>
      <c r="O893" s="458"/>
      <c r="P893" s="458"/>
      <c r="Q893" s="458"/>
      <c r="R893" s="458"/>
      <c r="S893" s="458"/>
      <c r="T893" s="458"/>
      <c r="U893" s="458"/>
      <c r="V893" s="458"/>
      <c r="W893" s="458"/>
      <c r="X893" s="458"/>
      <c r="Y893" s="458"/>
      <c r="Z893" s="459"/>
      <c r="AA893" s="459"/>
      <c r="AB893" s="459"/>
      <c r="AC893" s="459"/>
      <c r="AD893" s="459"/>
      <c r="AE893" s="459"/>
      <c r="AF893" s="459"/>
      <c r="AG893" s="459"/>
      <c r="AH893" s="459"/>
      <c r="AI893" s="459"/>
      <c r="AJ893" s="459"/>
      <c r="AK893" s="459"/>
      <c r="AL893" s="459"/>
      <c r="AM893" s="459"/>
      <c r="AN893" s="459"/>
      <c r="AO893" s="460"/>
      <c r="AP893" s="460"/>
      <c r="AQ893" s="460"/>
      <c r="AR893" s="226">
        <v>12</v>
      </c>
      <c r="AS893" s="226">
        <v>900</v>
      </c>
      <c r="AT893" s="220">
        <f t="shared" si="111"/>
        <v>225</v>
      </c>
    </row>
    <row r="894" spans="2:46">
      <c r="B894" s="24" t="s">
        <v>3381</v>
      </c>
      <c r="C894" s="342" t="s">
        <v>3501</v>
      </c>
      <c r="D894" s="457" t="s">
        <v>38</v>
      </c>
      <c r="E894" s="458"/>
      <c r="F894" s="458"/>
      <c r="G894" s="458"/>
      <c r="H894" s="458"/>
      <c r="I894" s="458"/>
      <c r="J894" s="458"/>
      <c r="K894" s="458"/>
      <c r="L894" s="458"/>
      <c r="M894" s="458"/>
      <c r="N894" s="458"/>
      <c r="O894" s="458"/>
      <c r="P894" s="458"/>
      <c r="Q894" s="458"/>
      <c r="R894" s="458"/>
      <c r="S894" s="458"/>
      <c r="T894" s="458"/>
      <c r="U894" s="458"/>
      <c r="V894" s="458"/>
      <c r="W894" s="458"/>
      <c r="X894" s="458"/>
      <c r="Y894" s="458"/>
      <c r="Z894" s="459"/>
      <c r="AA894" s="459"/>
      <c r="AB894" s="459"/>
      <c r="AC894" s="459"/>
      <c r="AD894" s="459"/>
      <c r="AE894" s="459"/>
      <c r="AF894" s="459"/>
      <c r="AG894" s="459"/>
      <c r="AH894" s="459"/>
      <c r="AI894" s="459"/>
      <c r="AJ894" s="459"/>
      <c r="AK894" s="459"/>
      <c r="AL894" s="459"/>
      <c r="AM894" s="459"/>
      <c r="AN894" s="459"/>
      <c r="AO894" s="460"/>
      <c r="AP894" s="460"/>
      <c r="AQ894" s="460"/>
      <c r="AR894" s="226">
        <v>7</v>
      </c>
      <c r="AS894" s="226">
        <v>660</v>
      </c>
      <c r="AT894" s="220">
        <f t="shared" si="111"/>
        <v>165</v>
      </c>
    </row>
    <row r="895" spans="2:46">
      <c r="B895" s="24" t="s">
        <v>3382</v>
      </c>
      <c r="C895" s="342" t="s">
        <v>3502</v>
      </c>
      <c r="D895" s="457" t="s">
        <v>38</v>
      </c>
      <c r="E895" s="458"/>
      <c r="F895" s="458"/>
      <c r="G895" s="458"/>
      <c r="H895" s="458"/>
      <c r="I895" s="458"/>
      <c r="J895" s="458"/>
      <c r="K895" s="458"/>
      <c r="L895" s="458"/>
      <c r="M895" s="458"/>
      <c r="N895" s="458"/>
      <c r="O895" s="458"/>
      <c r="P895" s="458"/>
      <c r="Q895" s="458"/>
      <c r="R895" s="458"/>
      <c r="S895" s="458"/>
      <c r="T895" s="458"/>
      <c r="U895" s="458"/>
      <c r="V895" s="458"/>
      <c r="W895" s="458"/>
      <c r="X895" s="458"/>
      <c r="Y895" s="458"/>
      <c r="Z895" s="459"/>
      <c r="AA895" s="459"/>
      <c r="AB895" s="459"/>
      <c r="AC895" s="459"/>
      <c r="AD895" s="459"/>
      <c r="AE895" s="459"/>
      <c r="AF895" s="459"/>
      <c r="AG895" s="459"/>
      <c r="AH895" s="459"/>
      <c r="AI895" s="459"/>
      <c r="AJ895" s="459"/>
      <c r="AK895" s="459"/>
      <c r="AL895" s="459"/>
      <c r="AM895" s="459"/>
      <c r="AN895" s="459"/>
      <c r="AO895" s="460"/>
      <c r="AP895" s="460"/>
      <c r="AQ895" s="460"/>
      <c r="AR895" s="226">
        <v>6</v>
      </c>
      <c r="AS895" s="226">
        <v>490</v>
      </c>
      <c r="AT895" s="220">
        <f t="shared" si="111"/>
        <v>122.5</v>
      </c>
    </row>
    <row r="896" spans="2:46">
      <c r="B896" s="24" t="s">
        <v>3383</v>
      </c>
      <c r="C896" s="342" t="s">
        <v>3503</v>
      </c>
      <c r="D896" s="457" t="s">
        <v>125</v>
      </c>
      <c r="E896" s="458"/>
      <c r="F896" s="458"/>
      <c r="G896" s="458"/>
      <c r="H896" s="458"/>
      <c r="I896" s="458"/>
      <c r="J896" s="458"/>
      <c r="K896" s="458"/>
      <c r="L896" s="458"/>
      <c r="M896" s="458"/>
      <c r="N896" s="458"/>
      <c r="O896" s="458"/>
      <c r="P896" s="458"/>
      <c r="Q896" s="458"/>
      <c r="R896" s="458"/>
      <c r="S896" s="458"/>
      <c r="T896" s="458"/>
      <c r="U896" s="458"/>
      <c r="V896" s="458"/>
      <c r="W896" s="458"/>
      <c r="X896" s="458"/>
      <c r="Y896" s="458"/>
      <c r="Z896" s="459"/>
      <c r="AA896" s="459"/>
      <c r="AB896" s="459"/>
      <c r="AC896" s="459"/>
      <c r="AD896" s="459"/>
      <c r="AE896" s="459"/>
      <c r="AF896" s="459"/>
      <c r="AG896" s="459"/>
      <c r="AH896" s="459"/>
      <c r="AI896" s="459"/>
      <c r="AJ896" s="459"/>
      <c r="AK896" s="459"/>
      <c r="AL896" s="459"/>
      <c r="AM896" s="459"/>
      <c r="AN896" s="459"/>
      <c r="AO896" s="460"/>
      <c r="AP896" s="460"/>
      <c r="AQ896" s="460"/>
      <c r="AR896" s="226">
        <v>12</v>
      </c>
      <c r="AS896" s="226">
        <v>1378</v>
      </c>
      <c r="AT896" s="220">
        <f t="shared" si="111"/>
        <v>344.5</v>
      </c>
    </row>
    <row r="897" spans="2:46">
      <c r="B897" s="24" t="s">
        <v>3384</v>
      </c>
      <c r="C897" s="342" t="s">
        <v>3504</v>
      </c>
      <c r="D897" s="457" t="s">
        <v>307</v>
      </c>
      <c r="E897" s="458"/>
      <c r="F897" s="458"/>
      <c r="G897" s="458"/>
      <c r="H897" s="458"/>
      <c r="I897" s="458"/>
      <c r="J897" s="458"/>
      <c r="K897" s="458"/>
      <c r="L897" s="458"/>
      <c r="M897" s="458"/>
      <c r="N897" s="458"/>
      <c r="O897" s="458"/>
      <c r="P897" s="458"/>
      <c r="Q897" s="458"/>
      <c r="R897" s="458"/>
      <c r="S897" s="458"/>
      <c r="T897" s="458"/>
      <c r="U897" s="458"/>
      <c r="V897" s="458"/>
      <c r="W897" s="458"/>
      <c r="X897" s="458"/>
      <c r="Y897" s="458"/>
      <c r="Z897" s="459"/>
      <c r="AA897" s="459"/>
      <c r="AB897" s="459"/>
      <c r="AC897" s="459"/>
      <c r="AD897" s="459"/>
      <c r="AE897" s="459"/>
      <c r="AF897" s="459"/>
      <c r="AG897" s="459"/>
      <c r="AH897" s="459"/>
      <c r="AI897" s="459"/>
      <c r="AJ897" s="459"/>
      <c r="AK897" s="459"/>
      <c r="AL897" s="459"/>
      <c r="AM897" s="459"/>
      <c r="AN897" s="459"/>
      <c r="AO897" s="460"/>
      <c r="AP897" s="460"/>
      <c r="AQ897" s="460"/>
      <c r="AR897" s="226">
        <v>7</v>
      </c>
      <c r="AS897" s="226">
        <v>855</v>
      </c>
      <c r="AT897" s="220">
        <f t="shared" si="111"/>
        <v>213.75</v>
      </c>
    </row>
    <row r="898" spans="2:46">
      <c r="B898" s="24" t="s">
        <v>3385</v>
      </c>
      <c r="C898" s="342" t="s">
        <v>3505</v>
      </c>
      <c r="D898" s="457" t="s">
        <v>38</v>
      </c>
      <c r="E898" s="458"/>
      <c r="F898" s="458"/>
      <c r="G898" s="458"/>
      <c r="H898" s="458"/>
      <c r="I898" s="458"/>
      <c r="J898" s="458"/>
      <c r="K898" s="458"/>
      <c r="L898" s="458"/>
      <c r="M898" s="458"/>
      <c r="N898" s="458"/>
      <c r="O898" s="458"/>
      <c r="P898" s="458"/>
      <c r="Q898" s="458"/>
      <c r="R898" s="458"/>
      <c r="S898" s="458"/>
      <c r="T898" s="458"/>
      <c r="U898" s="458"/>
      <c r="V898" s="458"/>
      <c r="W898" s="458"/>
      <c r="X898" s="458"/>
      <c r="Y898" s="458"/>
      <c r="Z898" s="459"/>
      <c r="AA898" s="459"/>
      <c r="AB898" s="459"/>
      <c r="AC898" s="459"/>
      <c r="AD898" s="459"/>
      <c r="AE898" s="459"/>
      <c r="AF898" s="459"/>
      <c r="AG898" s="459"/>
      <c r="AH898" s="459"/>
      <c r="AI898" s="459"/>
      <c r="AJ898" s="459"/>
      <c r="AK898" s="459"/>
      <c r="AL898" s="459"/>
      <c r="AM898" s="459"/>
      <c r="AN898" s="459"/>
      <c r="AO898" s="460"/>
      <c r="AP898" s="460"/>
      <c r="AQ898" s="460"/>
      <c r="AR898" s="226">
        <v>0</v>
      </c>
      <c r="AS898" s="226">
        <v>0</v>
      </c>
      <c r="AT898" s="220">
        <f t="shared" si="111"/>
        <v>0</v>
      </c>
    </row>
    <row r="899" spans="2:46">
      <c r="B899" s="24" t="s">
        <v>3386</v>
      </c>
      <c r="C899" s="342" t="s">
        <v>3506</v>
      </c>
      <c r="D899" s="457" t="s">
        <v>38</v>
      </c>
      <c r="E899" s="458"/>
      <c r="F899" s="458"/>
      <c r="G899" s="458"/>
      <c r="H899" s="458"/>
      <c r="I899" s="458"/>
      <c r="J899" s="458"/>
      <c r="K899" s="458"/>
      <c r="L899" s="458"/>
      <c r="M899" s="458"/>
      <c r="N899" s="458"/>
      <c r="O899" s="458"/>
      <c r="P899" s="458"/>
      <c r="Q899" s="458"/>
      <c r="R899" s="458"/>
      <c r="S899" s="458"/>
      <c r="T899" s="458"/>
      <c r="U899" s="458"/>
      <c r="V899" s="458"/>
      <c r="W899" s="458"/>
      <c r="X899" s="458"/>
      <c r="Y899" s="458"/>
      <c r="Z899" s="459"/>
      <c r="AA899" s="459"/>
      <c r="AB899" s="459"/>
      <c r="AC899" s="459"/>
      <c r="AD899" s="459"/>
      <c r="AE899" s="459"/>
      <c r="AF899" s="459"/>
      <c r="AG899" s="459"/>
      <c r="AH899" s="459"/>
      <c r="AI899" s="459"/>
      <c r="AJ899" s="459"/>
      <c r="AK899" s="459"/>
      <c r="AL899" s="459"/>
      <c r="AM899" s="459"/>
      <c r="AN899" s="459"/>
      <c r="AO899" s="460"/>
      <c r="AP899" s="460"/>
      <c r="AQ899" s="460"/>
      <c r="AR899" s="226">
        <v>159</v>
      </c>
      <c r="AS899" s="226">
        <v>9325</v>
      </c>
      <c r="AT899" s="220">
        <f t="shared" si="111"/>
        <v>2331.25</v>
      </c>
    </row>
    <row r="900" spans="2:46">
      <c r="B900" s="24" t="s">
        <v>3387</v>
      </c>
      <c r="C900" s="342" t="s">
        <v>3507</v>
      </c>
      <c r="D900" s="457" t="s">
        <v>38</v>
      </c>
      <c r="E900" s="458"/>
      <c r="F900" s="458"/>
      <c r="G900" s="458"/>
      <c r="H900" s="458"/>
      <c r="I900" s="458"/>
      <c r="J900" s="458"/>
      <c r="K900" s="458"/>
      <c r="L900" s="458"/>
      <c r="M900" s="458"/>
      <c r="N900" s="458"/>
      <c r="O900" s="458"/>
      <c r="P900" s="458"/>
      <c r="Q900" s="458"/>
      <c r="R900" s="458"/>
      <c r="S900" s="458"/>
      <c r="T900" s="458"/>
      <c r="U900" s="458"/>
      <c r="V900" s="458"/>
      <c r="W900" s="458"/>
      <c r="X900" s="458"/>
      <c r="Y900" s="458"/>
      <c r="Z900" s="459"/>
      <c r="AA900" s="459"/>
      <c r="AB900" s="459"/>
      <c r="AC900" s="459"/>
      <c r="AD900" s="459"/>
      <c r="AE900" s="459"/>
      <c r="AF900" s="459"/>
      <c r="AG900" s="459"/>
      <c r="AH900" s="459"/>
      <c r="AI900" s="459"/>
      <c r="AJ900" s="459"/>
      <c r="AK900" s="459"/>
      <c r="AL900" s="459"/>
      <c r="AM900" s="459"/>
      <c r="AN900" s="459"/>
      <c r="AO900" s="460"/>
      <c r="AP900" s="460"/>
      <c r="AQ900" s="460"/>
      <c r="AR900" s="226">
        <v>2</v>
      </c>
      <c r="AS900" s="226">
        <v>105</v>
      </c>
      <c r="AT900" s="220">
        <f t="shared" si="111"/>
        <v>26.25</v>
      </c>
    </row>
    <row r="901" spans="2:46">
      <c r="B901" s="24" t="s">
        <v>3388</v>
      </c>
      <c r="C901" s="342" t="s">
        <v>3508</v>
      </c>
      <c r="D901" s="457" t="s">
        <v>307</v>
      </c>
      <c r="E901" s="458"/>
      <c r="F901" s="458"/>
      <c r="G901" s="458"/>
      <c r="H901" s="458"/>
      <c r="I901" s="458"/>
      <c r="J901" s="458"/>
      <c r="K901" s="458"/>
      <c r="L901" s="458"/>
      <c r="M901" s="458"/>
      <c r="N901" s="458"/>
      <c r="O901" s="458"/>
      <c r="P901" s="458"/>
      <c r="Q901" s="458"/>
      <c r="R901" s="458"/>
      <c r="S901" s="458"/>
      <c r="T901" s="458"/>
      <c r="U901" s="458"/>
      <c r="V901" s="458"/>
      <c r="W901" s="458"/>
      <c r="X901" s="458"/>
      <c r="Y901" s="458"/>
      <c r="Z901" s="459"/>
      <c r="AA901" s="459"/>
      <c r="AB901" s="459"/>
      <c r="AC901" s="459"/>
      <c r="AD901" s="459"/>
      <c r="AE901" s="459"/>
      <c r="AF901" s="459"/>
      <c r="AG901" s="459"/>
      <c r="AH901" s="459"/>
      <c r="AI901" s="459"/>
      <c r="AJ901" s="459"/>
      <c r="AK901" s="459"/>
      <c r="AL901" s="459"/>
      <c r="AM901" s="459"/>
      <c r="AN901" s="459"/>
      <c r="AO901" s="460"/>
      <c r="AP901" s="460"/>
      <c r="AQ901" s="460"/>
      <c r="AR901" s="226">
        <v>0</v>
      </c>
      <c r="AS901" s="226">
        <v>0</v>
      </c>
      <c r="AT901" s="220">
        <f t="shared" si="111"/>
        <v>0</v>
      </c>
    </row>
    <row r="902" spans="2:46">
      <c r="B902" s="24" t="s">
        <v>3389</v>
      </c>
      <c r="C902" s="342" t="s">
        <v>3509</v>
      </c>
      <c r="D902" s="462" t="s">
        <v>5</v>
      </c>
      <c r="E902" s="458"/>
      <c r="F902" s="458"/>
      <c r="G902" s="458"/>
      <c r="H902" s="458"/>
      <c r="I902" s="458"/>
      <c r="J902" s="458"/>
      <c r="K902" s="458"/>
      <c r="L902" s="458"/>
      <c r="M902" s="458"/>
      <c r="N902" s="458"/>
      <c r="O902" s="458"/>
      <c r="P902" s="458"/>
      <c r="Q902" s="458"/>
      <c r="R902" s="458"/>
      <c r="S902" s="458"/>
      <c r="T902" s="458"/>
      <c r="U902" s="458"/>
      <c r="V902" s="458"/>
      <c r="W902" s="458"/>
      <c r="X902" s="458"/>
      <c r="Y902" s="458"/>
      <c r="Z902" s="459"/>
      <c r="AA902" s="459"/>
      <c r="AB902" s="459"/>
      <c r="AC902" s="459"/>
      <c r="AD902" s="459"/>
      <c r="AE902" s="459"/>
      <c r="AF902" s="459"/>
      <c r="AG902" s="459"/>
      <c r="AH902" s="459"/>
      <c r="AI902" s="459"/>
      <c r="AJ902" s="459"/>
      <c r="AK902" s="459"/>
      <c r="AL902" s="459"/>
      <c r="AM902" s="459"/>
      <c r="AN902" s="459"/>
      <c r="AO902" s="460"/>
      <c r="AP902" s="460"/>
      <c r="AQ902" s="460"/>
      <c r="AR902" s="226">
        <v>6</v>
      </c>
      <c r="AS902" s="226">
        <v>580</v>
      </c>
      <c r="AT902" s="220">
        <f t="shared" si="111"/>
        <v>145</v>
      </c>
    </row>
    <row r="903" spans="2:46">
      <c r="B903" s="24" t="s">
        <v>3390</v>
      </c>
      <c r="C903" s="342" t="s">
        <v>3510</v>
      </c>
      <c r="D903" s="462" t="s">
        <v>5</v>
      </c>
      <c r="E903" s="458"/>
      <c r="F903" s="458"/>
      <c r="G903" s="458"/>
      <c r="H903" s="458"/>
      <c r="I903" s="458"/>
      <c r="J903" s="458"/>
      <c r="K903" s="458"/>
      <c r="L903" s="458"/>
      <c r="M903" s="458"/>
      <c r="N903" s="458"/>
      <c r="O903" s="458"/>
      <c r="P903" s="458"/>
      <c r="Q903" s="458"/>
      <c r="R903" s="458"/>
      <c r="S903" s="458"/>
      <c r="T903" s="458"/>
      <c r="U903" s="458"/>
      <c r="V903" s="458"/>
      <c r="W903" s="458"/>
      <c r="X903" s="458"/>
      <c r="Y903" s="458"/>
      <c r="Z903" s="459"/>
      <c r="AA903" s="459"/>
      <c r="AB903" s="459"/>
      <c r="AC903" s="459"/>
      <c r="AD903" s="459"/>
      <c r="AE903" s="459"/>
      <c r="AF903" s="459"/>
      <c r="AG903" s="459"/>
      <c r="AH903" s="459"/>
      <c r="AI903" s="459"/>
      <c r="AJ903" s="459"/>
      <c r="AK903" s="459"/>
      <c r="AL903" s="459"/>
      <c r="AM903" s="459"/>
      <c r="AN903" s="459"/>
      <c r="AO903" s="460"/>
      <c r="AP903" s="460"/>
      <c r="AQ903" s="460"/>
      <c r="AR903" s="226">
        <v>0</v>
      </c>
      <c r="AS903" s="226">
        <v>0</v>
      </c>
      <c r="AT903" s="220">
        <f t="shared" si="111"/>
        <v>0</v>
      </c>
    </row>
    <row r="904" spans="2:46">
      <c r="B904" s="24" t="s">
        <v>3391</v>
      </c>
      <c r="C904" s="342" t="s">
        <v>3511</v>
      </c>
      <c r="D904" s="462" t="s">
        <v>5</v>
      </c>
      <c r="E904" s="458"/>
      <c r="F904" s="458"/>
      <c r="G904" s="458"/>
      <c r="H904" s="458"/>
      <c r="I904" s="458"/>
      <c r="J904" s="458"/>
      <c r="K904" s="458"/>
      <c r="L904" s="458"/>
      <c r="M904" s="458"/>
      <c r="N904" s="458"/>
      <c r="O904" s="458"/>
      <c r="P904" s="458"/>
      <c r="Q904" s="458"/>
      <c r="R904" s="458"/>
      <c r="S904" s="458"/>
      <c r="T904" s="458"/>
      <c r="U904" s="458"/>
      <c r="V904" s="458"/>
      <c r="W904" s="458"/>
      <c r="X904" s="458"/>
      <c r="Y904" s="458"/>
      <c r="Z904" s="459"/>
      <c r="AA904" s="459"/>
      <c r="AB904" s="459"/>
      <c r="AC904" s="459"/>
      <c r="AD904" s="459"/>
      <c r="AE904" s="459"/>
      <c r="AF904" s="459"/>
      <c r="AG904" s="459"/>
      <c r="AH904" s="459"/>
      <c r="AI904" s="459"/>
      <c r="AJ904" s="459"/>
      <c r="AK904" s="459"/>
      <c r="AL904" s="459"/>
      <c r="AM904" s="459"/>
      <c r="AN904" s="459"/>
      <c r="AO904" s="460"/>
      <c r="AP904" s="460"/>
      <c r="AQ904" s="460"/>
      <c r="AR904" s="226">
        <v>6</v>
      </c>
      <c r="AS904" s="226">
        <v>680</v>
      </c>
      <c r="AT904" s="220">
        <f t="shared" si="111"/>
        <v>170</v>
      </c>
    </row>
    <row r="905" spans="2:46">
      <c r="B905" s="24" t="s">
        <v>3392</v>
      </c>
      <c r="C905" s="342" t="s">
        <v>3512</v>
      </c>
      <c r="D905" s="457" t="s">
        <v>38</v>
      </c>
      <c r="E905" s="458"/>
      <c r="F905" s="458"/>
      <c r="G905" s="458"/>
      <c r="H905" s="458"/>
      <c r="I905" s="458"/>
      <c r="J905" s="458"/>
      <c r="K905" s="458"/>
      <c r="L905" s="458"/>
      <c r="M905" s="458"/>
      <c r="N905" s="458"/>
      <c r="O905" s="458"/>
      <c r="P905" s="458"/>
      <c r="Q905" s="458"/>
      <c r="R905" s="458"/>
      <c r="S905" s="458"/>
      <c r="T905" s="458"/>
      <c r="U905" s="458"/>
      <c r="V905" s="458"/>
      <c r="W905" s="458"/>
      <c r="X905" s="458"/>
      <c r="Y905" s="458"/>
      <c r="Z905" s="459"/>
      <c r="AA905" s="459"/>
      <c r="AB905" s="459"/>
      <c r="AC905" s="459"/>
      <c r="AD905" s="459"/>
      <c r="AE905" s="459"/>
      <c r="AF905" s="459"/>
      <c r="AG905" s="459"/>
      <c r="AH905" s="459"/>
      <c r="AI905" s="459"/>
      <c r="AJ905" s="459"/>
      <c r="AK905" s="459"/>
      <c r="AL905" s="459"/>
      <c r="AM905" s="459"/>
      <c r="AN905" s="459"/>
      <c r="AO905" s="460"/>
      <c r="AP905" s="460"/>
      <c r="AQ905" s="460"/>
      <c r="AR905" s="226">
        <v>24</v>
      </c>
      <c r="AS905" s="226">
        <v>2535</v>
      </c>
      <c r="AT905" s="220">
        <f t="shared" si="111"/>
        <v>633.75</v>
      </c>
    </row>
    <row r="906" spans="2:46">
      <c r="B906" s="24" t="s">
        <v>3393</v>
      </c>
      <c r="C906" s="342" t="s">
        <v>3513</v>
      </c>
      <c r="D906" s="457" t="s">
        <v>38</v>
      </c>
      <c r="E906" s="458"/>
      <c r="F906" s="458"/>
      <c r="G906" s="458"/>
      <c r="H906" s="458"/>
      <c r="I906" s="458"/>
      <c r="J906" s="458"/>
      <c r="K906" s="458"/>
      <c r="L906" s="458"/>
      <c r="M906" s="458"/>
      <c r="N906" s="458"/>
      <c r="O906" s="458"/>
      <c r="P906" s="458"/>
      <c r="Q906" s="458"/>
      <c r="R906" s="458"/>
      <c r="S906" s="458"/>
      <c r="T906" s="458"/>
      <c r="U906" s="458"/>
      <c r="V906" s="458"/>
      <c r="W906" s="458"/>
      <c r="X906" s="458"/>
      <c r="Y906" s="458"/>
      <c r="Z906" s="459"/>
      <c r="AA906" s="459"/>
      <c r="AB906" s="459"/>
      <c r="AC906" s="459"/>
      <c r="AD906" s="459"/>
      <c r="AE906" s="459"/>
      <c r="AF906" s="459"/>
      <c r="AG906" s="459"/>
      <c r="AH906" s="459"/>
      <c r="AI906" s="459"/>
      <c r="AJ906" s="459"/>
      <c r="AK906" s="459"/>
      <c r="AL906" s="459"/>
      <c r="AM906" s="459"/>
      <c r="AN906" s="459"/>
      <c r="AO906" s="460"/>
      <c r="AP906" s="460"/>
      <c r="AQ906" s="460"/>
      <c r="AR906" s="226">
        <v>5</v>
      </c>
      <c r="AS906" s="226">
        <v>605</v>
      </c>
      <c r="AT906" s="220">
        <f t="shared" si="111"/>
        <v>151.25</v>
      </c>
    </row>
    <row r="907" spans="2:46">
      <c r="B907" s="24" t="s">
        <v>3394</v>
      </c>
      <c r="C907" s="342" t="s">
        <v>3514</v>
      </c>
      <c r="D907" s="457" t="s">
        <v>38</v>
      </c>
      <c r="E907" s="458"/>
      <c r="F907" s="458"/>
      <c r="G907" s="458"/>
      <c r="H907" s="458"/>
      <c r="I907" s="458"/>
      <c r="J907" s="458"/>
      <c r="K907" s="458"/>
      <c r="L907" s="458"/>
      <c r="M907" s="458"/>
      <c r="N907" s="458"/>
      <c r="O907" s="458"/>
      <c r="P907" s="458"/>
      <c r="Q907" s="458"/>
      <c r="R907" s="458"/>
      <c r="S907" s="458"/>
      <c r="T907" s="458"/>
      <c r="U907" s="458"/>
      <c r="V907" s="458"/>
      <c r="W907" s="458"/>
      <c r="X907" s="458"/>
      <c r="Y907" s="458"/>
      <c r="Z907" s="459"/>
      <c r="AA907" s="459"/>
      <c r="AB907" s="459"/>
      <c r="AC907" s="459"/>
      <c r="AD907" s="459"/>
      <c r="AE907" s="459"/>
      <c r="AF907" s="459"/>
      <c r="AG907" s="459"/>
      <c r="AH907" s="459"/>
      <c r="AI907" s="459"/>
      <c r="AJ907" s="459"/>
      <c r="AK907" s="459"/>
      <c r="AL907" s="459"/>
      <c r="AM907" s="459"/>
      <c r="AN907" s="459"/>
      <c r="AO907" s="460"/>
      <c r="AP907" s="460"/>
      <c r="AQ907" s="460"/>
      <c r="AR907" s="226">
        <v>8</v>
      </c>
      <c r="AS907" s="226">
        <v>565</v>
      </c>
      <c r="AT907" s="220">
        <f t="shared" si="111"/>
        <v>141.25</v>
      </c>
    </row>
    <row r="908" spans="2:46">
      <c r="B908" s="24" t="s">
        <v>3395</v>
      </c>
      <c r="C908" s="342" t="s">
        <v>3515</v>
      </c>
      <c r="D908" s="457" t="s">
        <v>38</v>
      </c>
      <c r="E908" s="458"/>
      <c r="F908" s="458"/>
      <c r="G908" s="458"/>
      <c r="H908" s="458"/>
      <c r="I908" s="458"/>
      <c r="J908" s="458"/>
      <c r="K908" s="458"/>
      <c r="L908" s="458"/>
      <c r="M908" s="458"/>
      <c r="N908" s="458"/>
      <c r="O908" s="458"/>
      <c r="P908" s="458"/>
      <c r="Q908" s="458"/>
      <c r="R908" s="458"/>
      <c r="S908" s="458"/>
      <c r="T908" s="458"/>
      <c r="U908" s="458"/>
      <c r="V908" s="458"/>
      <c r="W908" s="458"/>
      <c r="X908" s="458"/>
      <c r="Y908" s="458"/>
      <c r="Z908" s="459"/>
      <c r="AA908" s="459"/>
      <c r="AB908" s="459"/>
      <c r="AC908" s="459"/>
      <c r="AD908" s="459"/>
      <c r="AE908" s="459"/>
      <c r="AF908" s="459"/>
      <c r="AG908" s="459"/>
      <c r="AH908" s="459"/>
      <c r="AI908" s="459"/>
      <c r="AJ908" s="459"/>
      <c r="AK908" s="459"/>
      <c r="AL908" s="459"/>
      <c r="AM908" s="459"/>
      <c r="AN908" s="459"/>
      <c r="AO908" s="460"/>
      <c r="AP908" s="460"/>
      <c r="AQ908" s="460"/>
      <c r="AR908" s="226">
        <v>22</v>
      </c>
      <c r="AS908" s="226">
        <v>2370</v>
      </c>
      <c r="AT908" s="220">
        <f t="shared" si="111"/>
        <v>592.5</v>
      </c>
    </row>
    <row r="909" spans="2:46">
      <c r="B909" s="24" t="s">
        <v>3396</v>
      </c>
      <c r="C909" s="342" t="s">
        <v>3516</v>
      </c>
      <c r="D909" s="457" t="s">
        <v>341</v>
      </c>
      <c r="E909" s="458"/>
      <c r="F909" s="458"/>
      <c r="G909" s="458"/>
      <c r="H909" s="458"/>
      <c r="I909" s="458"/>
      <c r="J909" s="458"/>
      <c r="K909" s="458"/>
      <c r="L909" s="458"/>
      <c r="M909" s="458"/>
      <c r="N909" s="458"/>
      <c r="O909" s="458"/>
      <c r="P909" s="458"/>
      <c r="Q909" s="458"/>
      <c r="R909" s="458"/>
      <c r="S909" s="458"/>
      <c r="T909" s="458"/>
      <c r="U909" s="458"/>
      <c r="V909" s="458"/>
      <c r="W909" s="458"/>
      <c r="X909" s="458"/>
      <c r="Y909" s="458"/>
      <c r="Z909" s="459"/>
      <c r="AA909" s="459"/>
      <c r="AB909" s="459"/>
      <c r="AC909" s="459"/>
      <c r="AD909" s="459"/>
      <c r="AE909" s="459"/>
      <c r="AF909" s="459"/>
      <c r="AG909" s="459"/>
      <c r="AH909" s="459"/>
      <c r="AI909" s="459"/>
      <c r="AJ909" s="459"/>
      <c r="AK909" s="459"/>
      <c r="AL909" s="459"/>
      <c r="AM909" s="459"/>
      <c r="AN909" s="459"/>
      <c r="AO909" s="460"/>
      <c r="AP909" s="460"/>
      <c r="AQ909" s="460"/>
      <c r="AR909" s="226">
        <v>54</v>
      </c>
      <c r="AS909" s="226">
        <v>5090</v>
      </c>
      <c r="AT909" s="220">
        <f t="shared" si="111"/>
        <v>1272.5</v>
      </c>
    </row>
    <row r="910" spans="2:46">
      <c r="B910" s="24" t="s">
        <v>3397</v>
      </c>
      <c r="C910" s="342" t="s">
        <v>3517</v>
      </c>
      <c r="D910" s="457" t="s">
        <v>480</v>
      </c>
      <c r="E910" s="458"/>
      <c r="F910" s="458"/>
      <c r="G910" s="458"/>
      <c r="H910" s="458"/>
      <c r="I910" s="458"/>
      <c r="J910" s="458"/>
      <c r="K910" s="458"/>
      <c r="L910" s="458"/>
      <c r="M910" s="458"/>
      <c r="N910" s="458"/>
      <c r="O910" s="458"/>
      <c r="P910" s="458"/>
      <c r="Q910" s="458"/>
      <c r="R910" s="458"/>
      <c r="S910" s="458"/>
      <c r="T910" s="458"/>
      <c r="U910" s="458"/>
      <c r="V910" s="458"/>
      <c r="W910" s="458"/>
      <c r="X910" s="458"/>
      <c r="Y910" s="458"/>
      <c r="Z910" s="459"/>
      <c r="AA910" s="459"/>
      <c r="AB910" s="459"/>
      <c r="AC910" s="459"/>
      <c r="AD910" s="459"/>
      <c r="AE910" s="459"/>
      <c r="AF910" s="459"/>
      <c r="AG910" s="459"/>
      <c r="AH910" s="459"/>
      <c r="AI910" s="459"/>
      <c r="AJ910" s="459"/>
      <c r="AK910" s="459"/>
      <c r="AL910" s="459"/>
      <c r="AM910" s="459"/>
      <c r="AN910" s="459"/>
      <c r="AO910" s="460"/>
      <c r="AP910" s="460"/>
      <c r="AQ910" s="460"/>
      <c r="AR910" s="226">
        <v>11</v>
      </c>
      <c r="AS910" s="226">
        <v>995</v>
      </c>
      <c r="AT910" s="220">
        <f t="shared" si="111"/>
        <v>248.75</v>
      </c>
    </row>
    <row r="911" spans="2:46">
      <c r="B911" s="24" t="s">
        <v>3398</v>
      </c>
      <c r="C911" s="342" t="s">
        <v>3518</v>
      </c>
      <c r="D911" s="462" t="s">
        <v>5</v>
      </c>
      <c r="E911" s="458"/>
      <c r="F911" s="458"/>
      <c r="G911" s="458"/>
      <c r="H911" s="458"/>
      <c r="I911" s="458"/>
      <c r="J911" s="458"/>
      <c r="K911" s="458"/>
      <c r="L911" s="458"/>
      <c r="M911" s="458"/>
      <c r="N911" s="458"/>
      <c r="O911" s="458"/>
      <c r="P911" s="458"/>
      <c r="Q911" s="458"/>
      <c r="R911" s="458"/>
      <c r="S911" s="458"/>
      <c r="T911" s="458"/>
      <c r="U911" s="458"/>
      <c r="V911" s="458"/>
      <c r="W911" s="458"/>
      <c r="X911" s="458"/>
      <c r="Y911" s="458"/>
      <c r="Z911" s="459"/>
      <c r="AA911" s="459"/>
      <c r="AB911" s="459"/>
      <c r="AC911" s="459"/>
      <c r="AD911" s="459"/>
      <c r="AE911" s="459"/>
      <c r="AF911" s="459"/>
      <c r="AG911" s="459"/>
      <c r="AH911" s="459"/>
      <c r="AI911" s="459"/>
      <c r="AJ911" s="459"/>
      <c r="AK911" s="459"/>
      <c r="AL911" s="459"/>
      <c r="AM911" s="459"/>
      <c r="AN911" s="459"/>
      <c r="AO911" s="460"/>
      <c r="AP911" s="460"/>
      <c r="AQ911" s="460"/>
      <c r="AR911" s="226">
        <v>6</v>
      </c>
      <c r="AS911" s="226">
        <v>1055</v>
      </c>
      <c r="AT911" s="220">
        <f t="shared" si="111"/>
        <v>263.75</v>
      </c>
    </row>
    <row r="912" spans="2:46">
      <c r="B912" s="24" t="s">
        <v>3399</v>
      </c>
      <c r="C912" s="342" t="s">
        <v>3519</v>
      </c>
      <c r="D912" s="457" t="s">
        <v>36</v>
      </c>
      <c r="E912" s="458"/>
      <c r="F912" s="458"/>
      <c r="G912" s="458"/>
      <c r="H912" s="458"/>
      <c r="I912" s="458"/>
      <c r="J912" s="458"/>
      <c r="K912" s="458"/>
      <c r="L912" s="458"/>
      <c r="M912" s="458"/>
      <c r="N912" s="458"/>
      <c r="O912" s="458"/>
      <c r="P912" s="458"/>
      <c r="Q912" s="458"/>
      <c r="R912" s="458"/>
      <c r="S912" s="458"/>
      <c r="T912" s="458"/>
      <c r="U912" s="458"/>
      <c r="V912" s="458"/>
      <c r="W912" s="458"/>
      <c r="X912" s="458"/>
      <c r="Y912" s="458"/>
      <c r="Z912" s="459"/>
      <c r="AA912" s="459"/>
      <c r="AB912" s="459"/>
      <c r="AC912" s="459"/>
      <c r="AD912" s="459"/>
      <c r="AE912" s="459"/>
      <c r="AF912" s="459"/>
      <c r="AG912" s="459"/>
      <c r="AH912" s="459"/>
      <c r="AI912" s="459"/>
      <c r="AJ912" s="459"/>
      <c r="AK912" s="459"/>
      <c r="AL912" s="459"/>
      <c r="AM912" s="459"/>
      <c r="AN912" s="459"/>
      <c r="AO912" s="460"/>
      <c r="AP912" s="460"/>
      <c r="AQ912" s="460"/>
      <c r="AR912" s="226">
        <v>17</v>
      </c>
      <c r="AS912" s="226">
        <v>1725</v>
      </c>
      <c r="AT912" s="220">
        <f t="shared" si="111"/>
        <v>431.25</v>
      </c>
    </row>
    <row r="913" spans="2:46">
      <c r="B913" s="24" t="s">
        <v>3400</v>
      </c>
      <c r="C913" s="342" t="s">
        <v>3520</v>
      </c>
      <c r="D913" s="462" t="s">
        <v>5</v>
      </c>
      <c r="E913" s="458"/>
      <c r="F913" s="458"/>
      <c r="G913" s="458"/>
      <c r="H913" s="458"/>
      <c r="I913" s="458"/>
      <c r="J913" s="458"/>
      <c r="K913" s="458"/>
      <c r="L913" s="458"/>
      <c r="M913" s="458"/>
      <c r="N913" s="458"/>
      <c r="O913" s="458"/>
      <c r="P913" s="458"/>
      <c r="Q913" s="458"/>
      <c r="R913" s="458"/>
      <c r="S913" s="458"/>
      <c r="T913" s="458"/>
      <c r="U913" s="458"/>
      <c r="V913" s="458"/>
      <c r="W913" s="458"/>
      <c r="X913" s="458"/>
      <c r="Y913" s="458"/>
      <c r="Z913" s="459"/>
      <c r="AA913" s="459"/>
      <c r="AB913" s="459"/>
      <c r="AC913" s="459"/>
      <c r="AD913" s="459"/>
      <c r="AE913" s="459"/>
      <c r="AF913" s="459"/>
      <c r="AG913" s="459"/>
      <c r="AH913" s="459"/>
      <c r="AI913" s="459"/>
      <c r="AJ913" s="459"/>
      <c r="AK913" s="459"/>
      <c r="AL913" s="459"/>
      <c r="AM913" s="459"/>
      <c r="AN913" s="459"/>
      <c r="AO913" s="460"/>
      <c r="AP913" s="460"/>
      <c r="AQ913" s="460"/>
      <c r="AR913" s="226">
        <v>5</v>
      </c>
      <c r="AS913" s="226">
        <v>740</v>
      </c>
      <c r="AT913" s="220">
        <f t="shared" si="111"/>
        <v>185</v>
      </c>
    </row>
    <row r="914" spans="2:46">
      <c r="B914" s="24" t="s">
        <v>3401</v>
      </c>
      <c r="C914" s="342" t="s">
        <v>3521</v>
      </c>
      <c r="D914" s="462" t="s">
        <v>5</v>
      </c>
      <c r="E914" s="458"/>
      <c r="F914" s="458"/>
      <c r="G914" s="458"/>
      <c r="H914" s="458"/>
      <c r="I914" s="458"/>
      <c r="J914" s="458"/>
      <c r="K914" s="458"/>
      <c r="L914" s="458"/>
      <c r="M914" s="458"/>
      <c r="N914" s="458"/>
      <c r="O914" s="458"/>
      <c r="P914" s="458"/>
      <c r="Q914" s="458"/>
      <c r="R914" s="458"/>
      <c r="S914" s="458"/>
      <c r="T914" s="458"/>
      <c r="U914" s="458"/>
      <c r="V914" s="458"/>
      <c r="W914" s="458"/>
      <c r="X914" s="458"/>
      <c r="Y914" s="458"/>
      <c r="Z914" s="459"/>
      <c r="AA914" s="459"/>
      <c r="AB914" s="459"/>
      <c r="AC914" s="459"/>
      <c r="AD914" s="459"/>
      <c r="AE914" s="459"/>
      <c r="AF914" s="459"/>
      <c r="AG914" s="459"/>
      <c r="AH914" s="459"/>
      <c r="AI914" s="459"/>
      <c r="AJ914" s="459"/>
      <c r="AK914" s="459"/>
      <c r="AL914" s="459"/>
      <c r="AM914" s="459"/>
      <c r="AN914" s="459"/>
      <c r="AO914" s="460"/>
      <c r="AP914" s="460"/>
      <c r="AQ914" s="460"/>
      <c r="AR914" s="226">
        <v>19</v>
      </c>
      <c r="AS914" s="226">
        <v>1860</v>
      </c>
      <c r="AT914" s="220">
        <f t="shared" si="111"/>
        <v>465</v>
      </c>
    </row>
    <row r="915" spans="2:46">
      <c r="B915" s="24" t="s">
        <v>3402</v>
      </c>
      <c r="C915" s="342" t="s">
        <v>3522</v>
      </c>
      <c r="D915" s="457" t="s">
        <v>341</v>
      </c>
      <c r="E915" s="458"/>
      <c r="F915" s="458"/>
      <c r="G915" s="458"/>
      <c r="H915" s="458"/>
      <c r="I915" s="458"/>
      <c r="J915" s="458"/>
      <c r="K915" s="458"/>
      <c r="L915" s="458"/>
      <c r="M915" s="458"/>
      <c r="N915" s="458"/>
      <c r="O915" s="458"/>
      <c r="P915" s="458"/>
      <c r="Q915" s="458"/>
      <c r="R915" s="458"/>
      <c r="S915" s="458"/>
      <c r="T915" s="458"/>
      <c r="U915" s="458"/>
      <c r="V915" s="458"/>
      <c r="W915" s="458"/>
      <c r="X915" s="458"/>
      <c r="Y915" s="458"/>
      <c r="Z915" s="459"/>
      <c r="AA915" s="459"/>
      <c r="AB915" s="459"/>
      <c r="AC915" s="459"/>
      <c r="AD915" s="459"/>
      <c r="AE915" s="459"/>
      <c r="AF915" s="459"/>
      <c r="AG915" s="459"/>
      <c r="AH915" s="459"/>
      <c r="AI915" s="459"/>
      <c r="AJ915" s="459"/>
      <c r="AK915" s="459"/>
      <c r="AL915" s="459"/>
      <c r="AM915" s="459"/>
      <c r="AN915" s="459"/>
      <c r="AO915" s="460"/>
      <c r="AP915" s="460"/>
      <c r="AQ915" s="460"/>
      <c r="AR915" s="226">
        <v>15</v>
      </c>
      <c r="AS915" s="226">
        <v>1720</v>
      </c>
      <c r="AT915" s="220">
        <f t="shared" si="111"/>
        <v>430</v>
      </c>
    </row>
    <row r="916" spans="2:46">
      <c r="B916" s="24" t="s">
        <v>3403</v>
      </c>
      <c r="C916" s="342" t="s">
        <v>3523</v>
      </c>
      <c r="D916" s="457" t="s">
        <v>259</v>
      </c>
      <c r="E916" s="458"/>
      <c r="F916" s="458"/>
      <c r="G916" s="458"/>
      <c r="H916" s="458"/>
      <c r="I916" s="458"/>
      <c r="J916" s="458"/>
      <c r="K916" s="458"/>
      <c r="L916" s="458"/>
      <c r="M916" s="458"/>
      <c r="N916" s="458"/>
      <c r="O916" s="458"/>
      <c r="P916" s="458"/>
      <c r="Q916" s="458"/>
      <c r="R916" s="458"/>
      <c r="S916" s="458"/>
      <c r="T916" s="458"/>
      <c r="U916" s="458"/>
      <c r="V916" s="458"/>
      <c r="W916" s="458"/>
      <c r="X916" s="458"/>
      <c r="Y916" s="458"/>
      <c r="Z916" s="459"/>
      <c r="AA916" s="459"/>
      <c r="AB916" s="459"/>
      <c r="AC916" s="459"/>
      <c r="AD916" s="459"/>
      <c r="AE916" s="459"/>
      <c r="AF916" s="459"/>
      <c r="AG916" s="459"/>
      <c r="AH916" s="459"/>
      <c r="AI916" s="459"/>
      <c r="AJ916" s="459"/>
      <c r="AK916" s="459"/>
      <c r="AL916" s="459"/>
      <c r="AM916" s="459"/>
      <c r="AN916" s="459"/>
      <c r="AO916" s="460"/>
      <c r="AP916" s="460"/>
      <c r="AQ916" s="460"/>
      <c r="AR916" s="226">
        <v>13</v>
      </c>
      <c r="AS916" s="226">
        <v>1425</v>
      </c>
      <c r="AT916" s="220">
        <f t="shared" si="111"/>
        <v>356.25</v>
      </c>
    </row>
    <row r="917" spans="2:46">
      <c r="B917" s="24" t="s">
        <v>3404</v>
      </c>
      <c r="C917" s="342" t="s">
        <v>3524</v>
      </c>
      <c r="D917" s="457" t="s">
        <v>19</v>
      </c>
      <c r="E917" s="458"/>
      <c r="F917" s="458"/>
      <c r="G917" s="458"/>
      <c r="H917" s="458"/>
      <c r="I917" s="458"/>
      <c r="J917" s="458"/>
      <c r="K917" s="458"/>
      <c r="L917" s="458"/>
      <c r="M917" s="458"/>
      <c r="N917" s="458"/>
      <c r="O917" s="458"/>
      <c r="P917" s="458"/>
      <c r="Q917" s="458"/>
      <c r="R917" s="458"/>
      <c r="S917" s="458"/>
      <c r="T917" s="458"/>
      <c r="U917" s="458"/>
      <c r="V917" s="458"/>
      <c r="W917" s="458"/>
      <c r="X917" s="458"/>
      <c r="Y917" s="458"/>
      <c r="Z917" s="459"/>
      <c r="AA917" s="459"/>
      <c r="AB917" s="459"/>
      <c r="AC917" s="459"/>
      <c r="AD917" s="459"/>
      <c r="AE917" s="459"/>
      <c r="AF917" s="459"/>
      <c r="AG917" s="459"/>
      <c r="AH917" s="459"/>
      <c r="AI917" s="459"/>
      <c r="AJ917" s="459"/>
      <c r="AK917" s="459"/>
      <c r="AL917" s="459"/>
      <c r="AM917" s="459"/>
      <c r="AN917" s="459"/>
      <c r="AO917" s="460"/>
      <c r="AP917" s="460"/>
      <c r="AQ917" s="460"/>
      <c r="AR917" s="226">
        <v>16</v>
      </c>
      <c r="AS917" s="226">
        <v>1430</v>
      </c>
      <c r="AT917" s="220">
        <f t="shared" si="111"/>
        <v>357.5</v>
      </c>
    </row>
    <row r="918" spans="2:46">
      <c r="B918" s="24" t="s">
        <v>3405</v>
      </c>
      <c r="C918" s="342" t="s">
        <v>3525</v>
      </c>
      <c r="D918" s="462" t="s">
        <v>5</v>
      </c>
      <c r="E918" s="458"/>
      <c r="F918" s="458"/>
      <c r="G918" s="458"/>
      <c r="H918" s="458"/>
      <c r="I918" s="458"/>
      <c r="J918" s="458"/>
      <c r="K918" s="458"/>
      <c r="L918" s="458"/>
      <c r="M918" s="458"/>
      <c r="N918" s="458"/>
      <c r="O918" s="458"/>
      <c r="P918" s="458"/>
      <c r="Q918" s="458"/>
      <c r="R918" s="458"/>
      <c r="S918" s="458"/>
      <c r="T918" s="458"/>
      <c r="U918" s="458"/>
      <c r="V918" s="458"/>
      <c r="W918" s="458"/>
      <c r="X918" s="458"/>
      <c r="Y918" s="458"/>
      <c r="Z918" s="459"/>
      <c r="AA918" s="459"/>
      <c r="AB918" s="459"/>
      <c r="AC918" s="459"/>
      <c r="AD918" s="459"/>
      <c r="AE918" s="459"/>
      <c r="AF918" s="459"/>
      <c r="AG918" s="459"/>
      <c r="AH918" s="459"/>
      <c r="AI918" s="459"/>
      <c r="AJ918" s="459"/>
      <c r="AK918" s="459"/>
      <c r="AL918" s="459"/>
      <c r="AM918" s="459"/>
      <c r="AN918" s="459"/>
      <c r="AO918" s="460"/>
      <c r="AP918" s="460"/>
      <c r="AQ918" s="460"/>
      <c r="AR918" s="226">
        <v>13</v>
      </c>
      <c r="AS918" s="226">
        <v>1395</v>
      </c>
      <c r="AT918" s="220">
        <f t="shared" si="111"/>
        <v>348.75</v>
      </c>
    </row>
    <row r="919" spans="2:46">
      <c r="B919" s="24" t="s">
        <v>3406</v>
      </c>
      <c r="C919" s="342" t="s">
        <v>3526</v>
      </c>
      <c r="D919" s="462" t="s">
        <v>5</v>
      </c>
      <c r="E919" s="458"/>
      <c r="F919" s="458"/>
      <c r="G919" s="458"/>
      <c r="H919" s="458"/>
      <c r="I919" s="458"/>
      <c r="J919" s="458"/>
      <c r="K919" s="458"/>
      <c r="L919" s="458"/>
      <c r="M919" s="458"/>
      <c r="N919" s="458"/>
      <c r="O919" s="458"/>
      <c r="P919" s="458"/>
      <c r="Q919" s="458"/>
      <c r="R919" s="458"/>
      <c r="S919" s="458"/>
      <c r="T919" s="458"/>
      <c r="U919" s="458"/>
      <c r="V919" s="458"/>
      <c r="W919" s="458"/>
      <c r="X919" s="458"/>
      <c r="Y919" s="458"/>
      <c r="Z919" s="459"/>
      <c r="AA919" s="459"/>
      <c r="AB919" s="459"/>
      <c r="AC919" s="459"/>
      <c r="AD919" s="459"/>
      <c r="AE919" s="459"/>
      <c r="AF919" s="459"/>
      <c r="AG919" s="459"/>
      <c r="AH919" s="459"/>
      <c r="AI919" s="459"/>
      <c r="AJ919" s="459"/>
      <c r="AK919" s="459"/>
      <c r="AL919" s="459"/>
      <c r="AM919" s="459"/>
      <c r="AN919" s="459"/>
      <c r="AO919" s="460"/>
      <c r="AP919" s="460"/>
      <c r="AQ919" s="460"/>
      <c r="AR919" s="226">
        <v>108</v>
      </c>
      <c r="AS919" s="226">
        <v>13413</v>
      </c>
      <c r="AT919" s="220">
        <f t="shared" si="111"/>
        <v>3353.25</v>
      </c>
    </row>
    <row r="920" spans="2:46">
      <c r="B920" s="24" t="s">
        <v>3407</v>
      </c>
      <c r="C920" s="342" t="s">
        <v>3527</v>
      </c>
      <c r="D920" s="462" t="s">
        <v>5</v>
      </c>
      <c r="E920" s="458"/>
      <c r="F920" s="458"/>
      <c r="G920" s="458"/>
      <c r="H920" s="458"/>
      <c r="I920" s="458"/>
      <c r="J920" s="458"/>
      <c r="K920" s="458"/>
      <c r="L920" s="458"/>
      <c r="M920" s="458"/>
      <c r="N920" s="458"/>
      <c r="O920" s="458"/>
      <c r="P920" s="458"/>
      <c r="Q920" s="458"/>
      <c r="R920" s="458"/>
      <c r="S920" s="458"/>
      <c r="T920" s="458"/>
      <c r="U920" s="458"/>
      <c r="V920" s="458"/>
      <c r="W920" s="458"/>
      <c r="X920" s="458"/>
      <c r="Y920" s="458"/>
      <c r="Z920" s="459"/>
      <c r="AA920" s="459"/>
      <c r="AB920" s="459"/>
      <c r="AC920" s="459"/>
      <c r="AD920" s="459"/>
      <c r="AE920" s="459"/>
      <c r="AF920" s="459"/>
      <c r="AG920" s="459"/>
      <c r="AH920" s="459"/>
      <c r="AI920" s="459"/>
      <c r="AJ920" s="459"/>
      <c r="AK920" s="459"/>
      <c r="AL920" s="459"/>
      <c r="AM920" s="459"/>
      <c r="AN920" s="459"/>
      <c r="AO920" s="460"/>
      <c r="AP920" s="460"/>
      <c r="AQ920" s="460"/>
      <c r="AR920" s="226">
        <v>19</v>
      </c>
      <c r="AS920" s="226">
        <v>1905</v>
      </c>
      <c r="AT920" s="220">
        <f t="shared" si="111"/>
        <v>476.25</v>
      </c>
    </row>
    <row r="921" spans="2:46">
      <c r="B921" s="24" t="s">
        <v>3408</v>
      </c>
      <c r="C921" s="342" t="s">
        <v>3528</v>
      </c>
      <c r="D921" s="457" t="s">
        <v>66</v>
      </c>
      <c r="E921" s="458"/>
      <c r="F921" s="458"/>
      <c r="G921" s="458"/>
      <c r="H921" s="458"/>
      <c r="I921" s="458"/>
      <c r="J921" s="458"/>
      <c r="K921" s="458"/>
      <c r="L921" s="458"/>
      <c r="M921" s="458"/>
      <c r="N921" s="458"/>
      <c r="O921" s="458"/>
      <c r="P921" s="458"/>
      <c r="Q921" s="458"/>
      <c r="R921" s="458"/>
      <c r="S921" s="458"/>
      <c r="T921" s="458"/>
      <c r="U921" s="458"/>
      <c r="V921" s="458"/>
      <c r="W921" s="458"/>
      <c r="X921" s="458"/>
      <c r="Y921" s="458"/>
      <c r="Z921" s="459"/>
      <c r="AA921" s="459"/>
      <c r="AB921" s="459"/>
      <c r="AC921" s="459"/>
      <c r="AD921" s="459"/>
      <c r="AE921" s="459"/>
      <c r="AF921" s="459"/>
      <c r="AG921" s="459"/>
      <c r="AH921" s="459"/>
      <c r="AI921" s="459"/>
      <c r="AJ921" s="459"/>
      <c r="AK921" s="459"/>
      <c r="AL921" s="459"/>
      <c r="AM921" s="459"/>
      <c r="AN921" s="459"/>
      <c r="AO921" s="460"/>
      <c r="AP921" s="460"/>
      <c r="AQ921" s="460"/>
      <c r="AR921" s="226">
        <v>6</v>
      </c>
      <c r="AS921" s="226">
        <v>445</v>
      </c>
      <c r="AT921" s="220">
        <f t="shared" si="111"/>
        <v>111.25</v>
      </c>
    </row>
    <row r="922" spans="2:46">
      <c r="B922" s="24" t="s">
        <v>3409</v>
      </c>
      <c r="C922" s="342" t="s">
        <v>3529</v>
      </c>
      <c r="D922" s="462" t="s">
        <v>5</v>
      </c>
      <c r="E922" s="458"/>
      <c r="F922" s="458"/>
      <c r="G922" s="458"/>
      <c r="H922" s="458"/>
      <c r="I922" s="458"/>
      <c r="J922" s="458"/>
      <c r="K922" s="458"/>
      <c r="L922" s="458"/>
      <c r="M922" s="458"/>
      <c r="N922" s="458"/>
      <c r="O922" s="458"/>
      <c r="P922" s="458"/>
      <c r="Q922" s="458"/>
      <c r="R922" s="458"/>
      <c r="S922" s="458"/>
      <c r="T922" s="458"/>
      <c r="U922" s="458"/>
      <c r="V922" s="458"/>
      <c r="W922" s="458"/>
      <c r="X922" s="458"/>
      <c r="Y922" s="458"/>
      <c r="Z922" s="459"/>
      <c r="AA922" s="459"/>
      <c r="AB922" s="459"/>
      <c r="AC922" s="459"/>
      <c r="AD922" s="459"/>
      <c r="AE922" s="459"/>
      <c r="AF922" s="459"/>
      <c r="AG922" s="459"/>
      <c r="AH922" s="459"/>
      <c r="AI922" s="459"/>
      <c r="AJ922" s="459"/>
      <c r="AK922" s="459"/>
      <c r="AL922" s="459"/>
      <c r="AM922" s="459"/>
      <c r="AN922" s="459"/>
      <c r="AO922" s="460"/>
      <c r="AP922" s="460"/>
      <c r="AQ922" s="460"/>
      <c r="AR922" s="226">
        <v>5</v>
      </c>
      <c r="AS922" s="226">
        <v>345</v>
      </c>
      <c r="AT922" s="220">
        <f t="shared" si="111"/>
        <v>86.25</v>
      </c>
    </row>
    <row r="923" spans="2:46">
      <c r="B923" s="24" t="s">
        <v>3410</v>
      </c>
      <c r="C923" s="342" t="s">
        <v>3530</v>
      </c>
      <c r="D923" s="457" t="s">
        <v>19</v>
      </c>
      <c r="E923" s="458"/>
      <c r="F923" s="458"/>
      <c r="G923" s="458"/>
      <c r="H923" s="458"/>
      <c r="I923" s="458"/>
      <c r="J923" s="458"/>
      <c r="K923" s="458"/>
      <c r="L923" s="458"/>
      <c r="M923" s="458"/>
      <c r="N923" s="458"/>
      <c r="O923" s="458"/>
      <c r="P923" s="458"/>
      <c r="Q923" s="458"/>
      <c r="R923" s="458"/>
      <c r="S923" s="458"/>
      <c r="T923" s="458"/>
      <c r="U923" s="458"/>
      <c r="V923" s="458"/>
      <c r="W923" s="458"/>
      <c r="X923" s="458"/>
      <c r="Y923" s="458"/>
      <c r="Z923" s="459"/>
      <c r="AA923" s="459"/>
      <c r="AB923" s="459"/>
      <c r="AC923" s="459"/>
      <c r="AD923" s="459"/>
      <c r="AE923" s="459"/>
      <c r="AF923" s="459"/>
      <c r="AG923" s="459"/>
      <c r="AH923" s="459"/>
      <c r="AI923" s="459"/>
      <c r="AJ923" s="459"/>
      <c r="AK923" s="459"/>
      <c r="AL923" s="459"/>
      <c r="AM923" s="459"/>
      <c r="AN923" s="459"/>
      <c r="AO923" s="460"/>
      <c r="AP923" s="460"/>
      <c r="AQ923" s="460"/>
      <c r="AR923" s="226">
        <v>11</v>
      </c>
      <c r="AS923" s="226">
        <v>1090</v>
      </c>
      <c r="AT923" s="220">
        <f t="shared" si="111"/>
        <v>272.5</v>
      </c>
    </row>
    <row r="924" spans="2:46">
      <c r="B924" s="24" t="s">
        <v>3411</v>
      </c>
      <c r="C924" s="342" t="s">
        <v>3531</v>
      </c>
      <c r="D924" s="457" t="s">
        <v>307</v>
      </c>
      <c r="E924" s="458"/>
      <c r="F924" s="458"/>
      <c r="G924" s="458"/>
      <c r="H924" s="458"/>
      <c r="I924" s="458"/>
      <c r="J924" s="458"/>
      <c r="K924" s="458"/>
      <c r="L924" s="458"/>
      <c r="M924" s="458"/>
      <c r="N924" s="458"/>
      <c r="O924" s="458"/>
      <c r="P924" s="458"/>
      <c r="Q924" s="458"/>
      <c r="R924" s="458"/>
      <c r="S924" s="458"/>
      <c r="T924" s="458"/>
      <c r="U924" s="458"/>
      <c r="V924" s="458"/>
      <c r="W924" s="458"/>
      <c r="X924" s="458"/>
      <c r="Y924" s="458"/>
      <c r="Z924" s="459"/>
      <c r="AA924" s="459"/>
      <c r="AB924" s="459"/>
      <c r="AC924" s="459"/>
      <c r="AD924" s="459"/>
      <c r="AE924" s="459"/>
      <c r="AF924" s="459"/>
      <c r="AG924" s="459"/>
      <c r="AH924" s="459"/>
      <c r="AI924" s="459"/>
      <c r="AJ924" s="459"/>
      <c r="AK924" s="459"/>
      <c r="AL924" s="459"/>
      <c r="AM924" s="459"/>
      <c r="AN924" s="459"/>
      <c r="AO924" s="460"/>
      <c r="AP924" s="460"/>
      <c r="AQ924" s="460"/>
      <c r="AR924" s="226">
        <v>8</v>
      </c>
      <c r="AS924" s="226">
        <v>1065</v>
      </c>
      <c r="AT924" s="220">
        <f t="shared" si="111"/>
        <v>266.25</v>
      </c>
    </row>
    <row r="925" spans="2:46">
      <c r="B925" s="24" t="s">
        <v>3412</v>
      </c>
      <c r="C925" s="342" t="s">
        <v>3532</v>
      </c>
      <c r="D925" s="457" t="s">
        <v>480</v>
      </c>
      <c r="E925" s="458"/>
      <c r="F925" s="458"/>
      <c r="G925" s="458"/>
      <c r="H925" s="458"/>
      <c r="I925" s="458"/>
      <c r="J925" s="458"/>
      <c r="K925" s="458"/>
      <c r="L925" s="458"/>
      <c r="M925" s="458"/>
      <c r="N925" s="458"/>
      <c r="O925" s="458"/>
      <c r="P925" s="458"/>
      <c r="Q925" s="458"/>
      <c r="R925" s="458"/>
      <c r="S925" s="458"/>
      <c r="T925" s="458"/>
      <c r="U925" s="458"/>
      <c r="V925" s="458"/>
      <c r="W925" s="458"/>
      <c r="X925" s="458"/>
      <c r="Y925" s="458"/>
      <c r="Z925" s="459"/>
      <c r="AA925" s="459"/>
      <c r="AB925" s="459"/>
      <c r="AC925" s="459"/>
      <c r="AD925" s="459"/>
      <c r="AE925" s="459"/>
      <c r="AF925" s="459"/>
      <c r="AG925" s="459"/>
      <c r="AH925" s="459"/>
      <c r="AI925" s="459"/>
      <c r="AJ925" s="459"/>
      <c r="AK925" s="459"/>
      <c r="AL925" s="459"/>
      <c r="AM925" s="459"/>
      <c r="AN925" s="459"/>
      <c r="AO925" s="460"/>
      <c r="AP925" s="460"/>
      <c r="AQ925" s="460"/>
      <c r="AR925" s="226">
        <v>0</v>
      </c>
      <c r="AS925" s="226">
        <v>0</v>
      </c>
      <c r="AT925" s="220">
        <f t="shared" si="111"/>
        <v>0</v>
      </c>
    </row>
    <row r="926" spans="2:46">
      <c r="B926" s="24" t="s">
        <v>3413</v>
      </c>
      <c r="C926" s="342" t="s">
        <v>3533</v>
      </c>
      <c r="D926" s="457" t="s">
        <v>3</v>
      </c>
      <c r="E926" s="458"/>
      <c r="F926" s="458"/>
      <c r="G926" s="458"/>
      <c r="H926" s="458"/>
      <c r="I926" s="458"/>
      <c r="J926" s="458"/>
      <c r="K926" s="458"/>
      <c r="L926" s="458"/>
      <c r="M926" s="458"/>
      <c r="N926" s="458"/>
      <c r="O926" s="458"/>
      <c r="P926" s="458"/>
      <c r="Q926" s="458"/>
      <c r="R926" s="458"/>
      <c r="S926" s="458"/>
      <c r="T926" s="458"/>
      <c r="U926" s="458"/>
      <c r="V926" s="458"/>
      <c r="W926" s="458"/>
      <c r="X926" s="458"/>
      <c r="Y926" s="458"/>
      <c r="Z926" s="459"/>
      <c r="AA926" s="459"/>
      <c r="AB926" s="459"/>
      <c r="AC926" s="459"/>
      <c r="AD926" s="459"/>
      <c r="AE926" s="459"/>
      <c r="AF926" s="459"/>
      <c r="AG926" s="459"/>
      <c r="AH926" s="459"/>
      <c r="AI926" s="459"/>
      <c r="AJ926" s="459"/>
      <c r="AK926" s="459"/>
      <c r="AL926" s="459"/>
      <c r="AM926" s="459"/>
      <c r="AN926" s="459"/>
      <c r="AO926" s="460"/>
      <c r="AP926" s="460"/>
      <c r="AQ926" s="460"/>
      <c r="AR926" s="226">
        <v>8</v>
      </c>
      <c r="AS926" s="226">
        <v>1105</v>
      </c>
      <c r="AT926" s="220">
        <f t="shared" si="111"/>
        <v>276.25</v>
      </c>
    </row>
    <row r="927" spans="2:46">
      <c r="B927" s="24" t="s">
        <v>3414</v>
      </c>
      <c r="C927" s="342" t="s">
        <v>3534</v>
      </c>
      <c r="D927" s="457" t="s">
        <v>259</v>
      </c>
      <c r="E927" s="458"/>
      <c r="F927" s="458"/>
      <c r="G927" s="458"/>
      <c r="H927" s="458"/>
      <c r="I927" s="458"/>
      <c r="J927" s="458"/>
      <c r="K927" s="458"/>
      <c r="L927" s="458"/>
      <c r="M927" s="458"/>
      <c r="N927" s="458"/>
      <c r="O927" s="458"/>
      <c r="P927" s="458"/>
      <c r="Q927" s="458"/>
      <c r="R927" s="458"/>
      <c r="S927" s="458"/>
      <c r="T927" s="458"/>
      <c r="U927" s="458"/>
      <c r="V927" s="458"/>
      <c r="W927" s="458"/>
      <c r="X927" s="458"/>
      <c r="Y927" s="458"/>
      <c r="Z927" s="459"/>
      <c r="AA927" s="459"/>
      <c r="AB927" s="459"/>
      <c r="AC927" s="459"/>
      <c r="AD927" s="459"/>
      <c r="AE927" s="459"/>
      <c r="AF927" s="459"/>
      <c r="AG927" s="459"/>
      <c r="AH927" s="459"/>
      <c r="AI927" s="459"/>
      <c r="AJ927" s="459"/>
      <c r="AK927" s="459"/>
      <c r="AL927" s="459"/>
      <c r="AM927" s="459"/>
      <c r="AN927" s="459"/>
      <c r="AO927" s="460"/>
      <c r="AP927" s="460"/>
      <c r="AQ927" s="460"/>
      <c r="AR927" s="226">
        <v>0</v>
      </c>
      <c r="AS927" s="226">
        <v>0</v>
      </c>
      <c r="AT927" s="220">
        <f t="shared" si="111"/>
        <v>0</v>
      </c>
    </row>
    <row r="928" spans="2:46">
      <c r="B928" s="24" t="s">
        <v>3415</v>
      </c>
      <c r="C928" s="342" t="s">
        <v>3535</v>
      </c>
      <c r="D928" s="457" t="s">
        <v>341</v>
      </c>
      <c r="E928" s="458"/>
      <c r="F928" s="458"/>
      <c r="G928" s="458"/>
      <c r="H928" s="458"/>
      <c r="I928" s="458"/>
      <c r="J928" s="458"/>
      <c r="K928" s="458"/>
      <c r="L928" s="458"/>
      <c r="M928" s="458"/>
      <c r="N928" s="458"/>
      <c r="O928" s="458"/>
      <c r="P928" s="458"/>
      <c r="Q928" s="458"/>
      <c r="R928" s="458"/>
      <c r="S928" s="458"/>
      <c r="T928" s="458"/>
      <c r="U928" s="458"/>
      <c r="V928" s="458"/>
      <c r="W928" s="458"/>
      <c r="X928" s="458"/>
      <c r="Y928" s="458"/>
      <c r="Z928" s="459"/>
      <c r="AA928" s="459"/>
      <c r="AB928" s="459"/>
      <c r="AC928" s="459"/>
      <c r="AD928" s="459"/>
      <c r="AE928" s="459"/>
      <c r="AF928" s="459"/>
      <c r="AG928" s="459"/>
      <c r="AH928" s="459"/>
      <c r="AI928" s="459"/>
      <c r="AJ928" s="459"/>
      <c r="AK928" s="459"/>
      <c r="AL928" s="459"/>
      <c r="AM928" s="459"/>
      <c r="AN928" s="459"/>
      <c r="AO928" s="460"/>
      <c r="AP928" s="460"/>
      <c r="AQ928" s="460"/>
      <c r="AR928" s="226">
        <v>0</v>
      </c>
      <c r="AS928" s="226">
        <v>0</v>
      </c>
      <c r="AT928" s="220">
        <f t="shared" si="111"/>
        <v>0</v>
      </c>
    </row>
    <row r="929" spans="2:46">
      <c r="B929" s="24" t="s">
        <v>3416</v>
      </c>
      <c r="C929" s="342" t="s">
        <v>3536</v>
      </c>
      <c r="D929" s="457" t="s">
        <v>3</v>
      </c>
      <c r="E929" s="458"/>
      <c r="F929" s="458"/>
      <c r="G929" s="458"/>
      <c r="H929" s="458"/>
      <c r="I929" s="458"/>
      <c r="J929" s="458"/>
      <c r="K929" s="458"/>
      <c r="L929" s="458"/>
      <c r="M929" s="458"/>
      <c r="N929" s="458"/>
      <c r="O929" s="458"/>
      <c r="P929" s="458"/>
      <c r="Q929" s="458"/>
      <c r="R929" s="458"/>
      <c r="S929" s="458"/>
      <c r="T929" s="458"/>
      <c r="U929" s="458"/>
      <c r="V929" s="458"/>
      <c r="W929" s="458"/>
      <c r="X929" s="458"/>
      <c r="Y929" s="458"/>
      <c r="Z929" s="459"/>
      <c r="AA929" s="459"/>
      <c r="AB929" s="459"/>
      <c r="AC929" s="459"/>
      <c r="AD929" s="459"/>
      <c r="AE929" s="459"/>
      <c r="AF929" s="459"/>
      <c r="AG929" s="459"/>
      <c r="AH929" s="459"/>
      <c r="AI929" s="459"/>
      <c r="AJ929" s="459"/>
      <c r="AK929" s="459"/>
      <c r="AL929" s="459"/>
      <c r="AM929" s="459"/>
      <c r="AN929" s="459"/>
      <c r="AO929" s="460"/>
      <c r="AP929" s="460"/>
      <c r="AQ929" s="460"/>
      <c r="AR929" s="226">
        <v>12</v>
      </c>
      <c r="AS929" s="226">
        <v>1015</v>
      </c>
      <c r="AT929" s="220">
        <f t="shared" si="111"/>
        <v>253.75</v>
      </c>
    </row>
    <row r="930" spans="2:46">
      <c r="B930" s="24" t="s">
        <v>3417</v>
      </c>
      <c r="C930" s="342" t="s">
        <v>3537</v>
      </c>
      <c r="D930" s="457" t="s">
        <v>19</v>
      </c>
      <c r="E930" s="458"/>
      <c r="F930" s="458"/>
      <c r="G930" s="458"/>
      <c r="H930" s="458"/>
      <c r="I930" s="458"/>
      <c r="J930" s="458"/>
      <c r="K930" s="458"/>
      <c r="L930" s="458"/>
      <c r="M930" s="458"/>
      <c r="N930" s="458"/>
      <c r="O930" s="458"/>
      <c r="P930" s="458"/>
      <c r="Q930" s="458"/>
      <c r="R930" s="458"/>
      <c r="S930" s="458"/>
      <c r="T930" s="458"/>
      <c r="U930" s="458"/>
      <c r="V930" s="458"/>
      <c r="W930" s="458"/>
      <c r="X930" s="458"/>
      <c r="Y930" s="458"/>
      <c r="Z930" s="459"/>
      <c r="AA930" s="459"/>
      <c r="AB930" s="459"/>
      <c r="AC930" s="459"/>
      <c r="AD930" s="459"/>
      <c r="AE930" s="459"/>
      <c r="AF930" s="459"/>
      <c r="AG930" s="459"/>
      <c r="AH930" s="459"/>
      <c r="AI930" s="459"/>
      <c r="AJ930" s="459"/>
      <c r="AK930" s="459"/>
      <c r="AL930" s="459"/>
      <c r="AM930" s="459"/>
      <c r="AN930" s="459"/>
      <c r="AO930" s="460"/>
      <c r="AP930" s="460"/>
      <c r="AQ930" s="460"/>
      <c r="AR930" s="226">
        <v>0</v>
      </c>
      <c r="AS930" s="226">
        <v>0</v>
      </c>
      <c r="AT930" s="220">
        <f t="shared" si="111"/>
        <v>0</v>
      </c>
    </row>
    <row r="931" spans="2:46">
      <c r="B931" s="24" t="s">
        <v>3418</v>
      </c>
      <c r="C931" s="342" t="s">
        <v>3538</v>
      </c>
      <c r="D931" s="457" t="s">
        <v>3</v>
      </c>
      <c r="E931" s="458"/>
      <c r="F931" s="458"/>
      <c r="G931" s="458"/>
      <c r="H931" s="458"/>
      <c r="I931" s="458"/>
      <c r="J931" s="458"/>
      <c r="K931" s="458"/>
      <c r="L931" s="458"/>
      <c r="M931" s="458"/>
      <c r="N931" s="458"/>
      <c r="O931" s="458"/>
      <c r="P931" s="458"/>
      <c r="Q931" s="458"/>
      <c r="R931" s="458"/>
      <c r="S931" s="458"/>
      <c r="T931" s="458"/>
      <c r="U931" s="458"/>
      <c r="V931" s="458"/>
      <c r="W931" s="458"/>
      <c r="X931" s="458"/>
      <c r="Y931" s="458"/>
      <c r="Z931" s="459"/>
      <c r="AA931" s="459"/>
      <c r="AB931" s="459"/>
      <c r="AC931" s="459"/>
      <c r="AD931" s="459"/>
      <c r="AE931" s="459"/>
      <c r="AF931" s="459"/>
      <c r="AG931" s="459"/>
      <c r="AH931" s="459"/>
      <c r="AI931" s="459"/>
      <c r="AJ931" s="459"/>
      <c r="AK931" s="459"/>
      <c r="AL931" s="459"/>
      <c r="AM931" s="459"/>
      <c r="AN931" s="459"/>
      <c r="AO931" s="460"/>
      <c r="AP931" s="460"/>
      <c r="AQ931" s="460"/>
      <c r="AR931" s="226">
        <v>80</v>
      </c>
      <c r="AS931" s="226">
        <v>7463</v>
      </c>
      <c r="AT931" s="220">
        <f t="shared" si="111"/>
        <v>1865.75</v>
      </c>
    </row>
    <row r="932" spans="2:46">
      <c r="B932" s="24" t="s">
        <v>3419</v>
      </c>
      <c r="C932" s="342" t="s">
        <v>3539</v>
      </c>
      <c r="D932" s="462" t="s">
        <v>5</v>
      </c>
      <c r="E932" s="458"/>
      <c r="F932" s="458"/>
      <c r="G932" s="458"/>
      <c r="H932" s="458"/>
      <c r="I932" s="458"/>
      <c r="J932" s="458"/>
      <c r="K932" s="458"/>
      <c r="L932" s="458"/>
      <c r="M932" s="458"/>
      <c r="N932" s="458"/>
      <c r="O932" s="458"/>
      <c r="P932" s="458"/>
      <c r="Q932" s="458"/>
      <c r="R932" s="458"/>
      <c r="S932" s="458"/>
      <c r="T932" s="458"/>
      <c r="U932" s="458"/>
      <c r="V932" s="458"/>
      <c r="W932" s="458"/>
      <c r="X932" s="458"/>
      <c r="Y932" s="458"/>
      <c r="Z932" s="459"/>
      <c r="AA932" s="459"/>
      <c r="AB932" s="459"/>
      <c r="AC932" s="459"/>
      <c r="AD932" s="459"/>
      <c r="AE932" s="459"/>
      <c r="AF932" s="459"/>
      <c r="AG932" s="459"/>
      <c r="AH932" s="459"/>
      <c r="AI932" s="459"/>
      <c r="AJ932" s="459"/>
      <c r="AK932" s="459"/>
      <c r="AL932" s="459"/>
      <c r="AM932" s="459"/>
      <c r="AN932" s="459"/>
      <c r="AO932" s="460"/>
      <c r="AP932" s="460"/>
      <c r="AQ932" s="460"/>
      <c r="AR932" s="226">
        <v>25</v>
      </c>
      <c r="AS932" s="226">
        <v>2105</v>
      </c>
      <c r="AT932" s="220">
        <f t="shared" si="111"/>
        <v>526.25</v>
      </c>
    </row>
    <row r="933" spans="2:46">
      <c r="B933" s="24" t="s">
        <v>3420</v>
      </c>
      <c r="C933" s="342" t="s">
        <v>3540</v>
      </c>
      <c r="D933" s="462" t="s">
        <v>5</v>
      </c>
      <c r="E933" s="458"/>
      <c r="F933" s="458"/>
      <c r="G933" s="458"/>
      <c r="H933" s="458"/>
      <c r="I933" s="458"/>
      <c r="J933" s="458"/>
      <c r="K933" s="458"/>
      <c r="L933" s="458"/>
      <c r="M933" s="458"/>
      <c r="N933" s="458"/>
      <c r="O933" s="458"/>
      <c r="P933" s="458"/>
      <c r="Q933" s="458"/>
      <c r="R933" s="458"/>
      <c r="S933" s="458"/>
      <c r="T933" s="458"/>
      <c r="U933" s="458"/>
      <c r="V933" s="458"/>
      <c r="W933" s="458"/>
      <c r="X933" s="458"/>
      <c r="Y933" s="458"/>
      <c r="Z933" s="459"/>
      <c r="AA933" s="459"/>
      <c r="AB933" s="459"/>
      <c r="AC933" s="459"/>
      <c r="AD933" s="459"/>
      <c r="AE933" s="459"/>
      <c r="AF933" s="459"/>
      <c r="AG933" s="459"/>
      <c r="AH933" s="459"/>
      <c r="AI933" s="459"/>
      <c r="AJ933" s="459"/>
      <c r="AK933" s="459"/>
      <c r="AL933" s="459"/>
      <c r="AM933" s="459"/>
      <c r="AN933" s="459"/>
      <c r="AO933" s="460"/>
      <c r="AP933" s="460"/>
      <c r="AQ933" s="460"/>
      <c r="AR933" s="226">
        <v>12</v>
      </c>
      <c r="AS933" s="226">
        <v>1785</v>
      </c>
      <c r="AT933" s="220">
        <f t="shared" si="111"/>
        <v>446.25</v>
      </c>
    </row>
    <row r="934" spans="2:46">
      <c r="B934" s="24" t="s">
        <v>3421</v>
      </c>
      <c r="C934" s="342" t="s">
        <v>3541</v>
      </c>
      <c r="D934" s="462" t="s">
        <v>5</v>
      </c>
      <c r="E934" s="458"/>
      <c r="F934" s="458"/>
      <c r="G934" s="458"/>
      <c r="H934" s="458"/>
      <c r="I934" s="458"/>
      <c r="J934" s="458"/>
      <c r="K934" s="458"/>
      <c r="L934" s="458"/>
      <c r="M934" s="458"/>
      <c r="N934" s="458"/>
      <c r="O934" s="458"/>
      <c r="P934" s="458"/>
      <c r="Q934" s="458"/>
      <c r="R934" s="458"/>
      <c r="S934" s="458"/>
      <c r="T934" s="458"/>
      <c r="U934" s="458"/>
      <c r="V934" s="458"/>
      <c r="W934" s="458"/>
      <c r="X934" s="458"/>
      <c r="Y934" s="458"/>
      <c r="Z934" s="459"/>
      <c r="AA934" s="459"/>
      <c r="AB934" s="459"/>
      <c r="AC934" s="459"/>
      <c r="AD934" s="459"/>
      <c r="AE934" s="459"/>
      <c r="AF934" s="459"/>
      <c r="AG934" s="459"/>
      <c r="AH934" s="459"/>
      <c r="AI934" s="459"/>
      <c r="AJ934" s="459"/>
      <c r="AK934" s="459"/>
      <c r="AL934" s="459"/>
      <c r="AM934" s="459"/>
      <c r="AN934" s="459"/>
      <c r="AO934" s="460"/>
      <c r="AP934" s="460"/>
      <c r="AQ934" s="460"/>
      <c r="AR934" s="226">
        <v>120</v>
      </c>
      <c r="AS934" s="226">
        <v>12185</v>
      </c>
      <c r="AT934" s="220">
        <f t="shared" ref="AT934:AT983" si="112">AS934*25%</f>
        <v>3046.25</v>
      </c>
    </row>
    <row r="935" spans="2:46">
      <c r="B935" s="24" t="s">
        <v>3422</v>
      </c>
      <c r="C935" s="342" t="s">
        <v>3542</v>
      </c>
      <c r="D935" s="462" t="s">
        <v>5</v>
      </c>
      <c r="E935" s="458"/>
      <c r="F935" s="458"/>
      <c r="G935" s="458"/>
      <c r="H935" s="458"/>
      <c r="I935" s="458"/>
      <c r="J935" s="458"/>
      <c r="K935" s="458"/>
      <c r="L935" s="458"/>
      <c r="M935" s="458"/>
      <c r="N935" s="458"/>
      <c r="O935" s="458"/>
      <c r="P935" s="458"/>
      <c r="Q935" s="458"/>
      <c r="R935" s="458"/>
      <c r="S935" s="458"/>
      <c r="T935" s="458"/>
      <c r="U935" s="458"/>
      <c r="V935" s="458"/>
      <c r="W935" s="458"/>
      <c r="X935" s="458"/>
      <c r="Y935" s="458"/>
      <c r="Z935" s="459"/>
      <c r="AA935" s="459"/>
      <c r="AB935" s="459"/>
      <c r="AC935" s="459"/>
      <c r="AD935" s="459"/>
      <c r="AE935" s="459"/>
      <c r="AF935" s="459"/>
      <c r="AG935" s="459"/>
      <c r="AH935" s="459"/>
      <c r="AI935" s="459"/>
      <c r="AJ935" s="459"/>
      <c r="AK935" s="459"/>
      <c r="AL935" s="459"/>
      <c r="AM935" s="459"/>
      <c r="AN935" s="459"/>
      <c r="AO935" s="460"/>
      <c r="AP935" s="460"/>
      <c r="AQ935" s="460"/>
      <c r="AR935" s="226">
        <v>230</v>
      </c>
      <c r="AS935" s="226">
        <v>25559</v>
      </c>
      <c r="AT935" s="220">
        <f t="shared" si="112"/>
        <v>6389.75</v>
      </c>
    </row>
    <row r="936" spans="2:46">
      <c r="B936" s="24" t="s">
        <v>3423</v>
      </c>
      <c r="C936" s="342" t="s">
        <v>3543</v>
      </c>
      <c r="D936" s="462" t="s">
        <v>5</v>
      </c>
      <c r="E936" s="458"/>
      <c r="F936" s="458"/>
      <c r="G936" s="458"/>
      <c r="H936" s="458"/>
      <c r="I936" s="458"/>
      <c r="J936" s="458"/>
      <c r="K936" s="458"/>
      <c r="L936" s="458"/>
      <c r="M936" s="458"/>
      <c r="N936" s="458"/>
      <c r="O936" s="458"/>
      <c r="P936" s="458"/>
      <c r="Q936" s="458"/>
      <c r="R936" s="458"/>
      <c r="S936" s="458"/>
      <c r="T936" s="458"/>
      <c r="U936" s="458"/>
      <c r="V936" s="458"/>
      <c r="W936" s="458"/>
      <c r="X936" s="458"/>
      <c r="Y936" s="458"/>
      <c r="Z936" s="459"/>
      <c r="AA936" s="459"/>
      <c r="AB936" s="459"/>
      <c r="AC936" s="459"/>
      <c r="AD936" s="459"/>
      <c r="AE936" s="459"/>
      <c r="AF936" s="459"/>
      <c r="AG936" s="459"/>
      <c r="AH936" s="459"/>
      <c r="AI936" s="459"/>
      <c r="AJ936" s="459"/>
      <c r="AK936" s="459"/>
      <c r="AL936" s="459"/>
      <c r="AM936" s="459"/>
      <c r="AN936" s="459"/>
      <c r="AO936" s="460"/>
      <c r="AP936" s="460"/>
      <c r="AQ936" s="460"/>
      <c r="AR936" s="226">
        <v>36</v>
      </c>
      <c r="AS936" s="226">
        <v>3495</v>
      </c>
      <c r="AT936" s="220">
        <f t="shared" si="112"/>
        <v>873.75</v>
      </c>
    </row>
    <row r="937" spans="2:46">
      <c r="B937" s="24" t="s">
        <v>3424</v>
      </c>
      <c r="C937" s="342" t="s">
        <v>3544</v>
      </c>
      <c r="D937" s="462" t="s">
        <v>5</v>
      </c>
      <c r="E937" s="458"/>
      <c r="F937" s="458"/>
      <c r="G937" s="458"/>
      <c r="H937" s="458"/>
      <c r="I937" s="458"/>
      <c r="J937" s="458"/>
      <c r="K937" s="458"/>
      <c r="L937" s="458"/>
      <c r="M937" s="458"/>
      <c r="N937" s="458"/>
      <c r="O937" s="458"/>
      <c r="P937" s="458"/>
      <c r="Q937" s="458"/>
      <c r="R937" s="458"/>
      <c r="S937" s="458"/>
      <c r="T937" s="458"/>
      <c r="U937" s="458"/>
      <c r="V937" s="458"/>
      <c r="W937" s="458"/>
      <c r="X937" s="458"/>
      <c r="Y937" s="458"/>
      <c r="Z937" s="459"/>
      <c r="AA937" s="459"/>
      <c r="AB937" s="459"/>
      <c r="AC937" s="459"/>
      <c r="AD937" s="459"/>
      <c r="AE937" s="459"/>
      <c r="AF937" s="459"/>
      <c r="AG937" s="459"/>
      <c r="AH937" s="459"/>
      <c r="AI937" s="459"/>
      <c r="AJ937" s="459"/>
      <c r="AK937" s="459"/>
      <c r="AL937" s="459"/>
      <c r="AM937" s="459"/>
      <c r="AN937" s="459"/>
      <c r="AO937" s="460"/>
      <c r="AP937" s="460"/>
      <c r="AQ937" s="460"/>
      <c r="AR937" s="226">
        <v>30</v>
      </c>
      <c r="AS937" s="226">
        <v>3690</v>
      </c>
      <c r="AT937" s="220">
        <f t="shared" si="112"/>
        <v>922.5</v>
      </c>
    </row>
    <row r="938" spans="2:46">
      <c r="B938" s="24" t="s">
        <v>3425</v>
      </c>
      <c r="C938" s="342" t="s">
        <v>3545</v>
      </c>
      <c r="D938" s="462" t="s">
        <v>5</v>
      </c>
      <c r="E938" s="458"/>
      <c r="F938" s="458"/>
      <c r="G938" s="458"/>
      <c r="H938" s="458"/>
      <c r="I938" s="458"/>
      <c r="J938" s="458"/>
      <c r="K938" s="458"/>
      <c r="L938" s="458"/>
      <c r="M938" s="458"/>
      <c r="N938" s="458"/>
      <c r="O938" s="458"/>
      <c r="P938" s="458"/>
      <c r="Q938" s="458"/>
      <c r="R938" s="458"/>
      <c r="S938" s="458"/>
      <c r="T938" s="458"/>
      <c r="U938" s="458"/>
      <c r="V938" s="458"/>
      <c r="W938" s="458"/>
      <c r="X938" s="458"/>
      <c r="Y938" s="458"/>
      <c r="Z938" s="459"/>
      <c r="AA938" s="459"/>
      <c r="AB938" s="459"/>
      <c r="AC938" s="459"/>
      <c r="AD938" s="459"/>
      <c r="AE938" s="459"/>
      <c r="AF938" s="459"/>
      <c r="AG938" s="459"/>
      <c r="AH938" s="459"/>
      <c r="AI938" s="459"/>
      <c r="AJ938" s="459"/>
      <c r="AK938" s="459"/>
      <c r="AL938" s="459"/>
      <c r="AM938" s="459"/>
      <c r="AN938" s="459"/>
      <c r="AO938" s="460"/>
      <c r="AP938" s="460"/>
      <c r="AQ938" s="460"/>
      <c r="AR938" s="226">
        <v>6</v>
      </c>
      <c r="AS938" s="226">
        <v>890</v>
      </c>
      <c r="AT938" s="220">
        <f t="shared" si="112"/>
        <v>222.5</v>
      </c>
    </row>
    <row r="939" spans="2:46">
      <c r="B939" s="24" t="s">
        <v>3426</v>
      </c>
      <c r="C939" s="342" t="s">
        <v>3546</v>
      </c>
      <c r="D939" s="462" t="s">
        <v>5</v>
      </c>
      <c r="E939" s="458"/>
      <c r="F939" s="458"/>
      <c r="G939" s="458"/>
      <c r="H939" s="458"/>
      <c r="I939" s="458"/>
      <c r="J939" s="458"/>
      <c r="K939" s="458"/>
      <c r="L939" s="458"/>
      <c r="M939" s="458"/>
      <c r="N939" s="458"/>
      <c r="O939" s="458"/>
      <c r="P939" s="458"/>
      <c r="Q939" s="458"/>
      <c r="R939" s="458"/>
      <c r="S939" s="458"/>
      <c r="T939" s="458"/>
      <c r="U939" s="458"/>
      <c r="V939" s="458"/>
      <c r="W939" s="458"/>
      <c r="X939" s="458"/>
      <c r="Y939" s="458"/>
      <c r="Z939" s="459"/>
      <c r="AA939" s="459"/>
      <c r="AB939" s="459"/>
      <c r="AC939" s="459"/>
      <c r="AD939" s="459"/>
      <c r="AE939" s="459"/>
      <c r="AF939" s="459"/>
      <c r="AG939" s="459"/>
      <c r="AH939" s="459"/>
      <c r="AI939" s="459"/>
      <c r="AJ939" s="459"/>
      <c r="AK939" s="459"/>
      <c r="AL939" s="459"/>
      <c r="AM939" s="459"/>
      <c r="AN939" s="459"/>
      <c r="AO939" s="460"/>
      <c r="AP939" s="460"/>
      <c r="AQ939" s="460"/>
      <c r="AR939" s="226">
        <v>39</v>
      </c>
      <c r="AS939" s="226">
        <v>5325</v>
      </c>
      <c r="AT939" s="220">
        <f t="shared" si="112"/>
        <v>1331.25</v>
      </c>
    </row>
    <row r="940" spans="2:46">
      <c r="B940" s="24" t="s">
        <v>3427</v>
      </c>
      <c r="C940" s="342" t="s">
        <v>3547</v>
      </c>
      <c r="D940" s="462" t="s">
        <v>5</v>
      </c>
      <c r="E940" s="458"/>
      <c r="F940" s="458"/>
      <c r="G940" s="458"/>
      <c r="H940" s="458"/>
      <c r="I940" s="458"/>
      <c r="J940" s="458"/>
      <c r="K940" s="458"/>
      <c r="L940" s="458"/>
      <c r="M940" s="458"/>
      <c r="N940" s="458"/>
      <c r="O940" s="458"/>
      <c r="P940" s="458"/>
      <c r="Q940" s="458"/>
      <c r="R940" s="458"/>
      <c r="S940" s="458"/>
      <c r="T940" s="458"/>
      <c r="U940" s="458"/>
      <c r="V940" s="458"/>
      <c r="W940" s="458"/>
      <c r="X940" s="458"/>
      <c r="Y940" s="458"/>
      <c r="Z940" s="459"/>
      <c r="AA940" s="459"/>
      <c r="AB940" s="459"/>
      <c r="AC940" s="459"/>
      <c r="AD940" s="459"/>
      <c r="AE940" s="459"/>
      <c r="AF940" s="459"/>
      <c r="AG940" s="459"/>
      <c r="AH940" s="459"/>
      <c r="AI940" s="459"/>
      <c r="AJ940" s="459"/>
      <c r="AK940" s="459"/>
      <c r="AL940" s="459"/>
      <c r="AM940" s="459"/>
      <c r="AN940" s="459"/>
      <c r="AO940" s="460"/>
      <c r="AP940" s="460"/>
      <c r="AQ940" s="460"/>
      <c r="AR940" s="226">
        <v>69</v>
      </c>
      <c r="AS940" s="226">
        <v>7355</v>
      </c>
      <c r="AT940" s="220">
        <f t="shared" si="112"/>
        <v>1838.75</v>
      </c>
    </row>
    <row r="941" spans="2:46">
      <c r="B941" s="24" t="s">
        <v>3428</v>
      </c>
      <c r="C941" s="342" t="s">
        <v>3548</v>
      </c>
      <c r="D941" s="462" t="s">
        <v>5</v>
      </c>
      <c r="E941" s="458"/>
      <c r="F941" s="458"/>
      <c r="G941" s="458"/>
      <c r="H941" s="458"/>
      <c r="I941" s="458"/>
      <c r="J941" s="458"/>
      <c r="K941" s="458"/>
      <c r="L941" s="458"/>
      <c r="M941" s="458"/>
      <c r="N941" s="458"/>
      <c r="O941" s="458"/>
      <c r="P941" s="458"/>
      <c r="Q941" s="458"/>
      <c r="R941" s="458"/>
      <c r="S941" s="458"/>
      <c r="T941" s="458"/>
      <c r="U941" s="458"/>
      <c r="V941" s="458"/>
      <c r="W941" s="458"/>
      <c r="X941" s="458"/>
      <c r="Y941" s="458"/>
      <c r="Z941" s="459"/>
      <c r="AA941" s="459"/>
      <c r="AB941" s="459"/>
      <c r="AC941" s="459"/>
      <c r="AD941" s="459"/>
      <c r="AE941" s="459"/>
      <c r="AF941" s="459"/>
      <c r="AG941" s="459"/>
      <c r="AH941" s="459"/>
      <c r="AI941" s="459"/>
      <c r="AJ941" s="459"/>
      <c r="AK941" s="459"/>
      <c r="AL941" s="459"/>
      <c r="AM941" s="459"/>
      <c r="AN941" s="459"/>
      <c r="AO941" s="460"/>
      <c r="AP941" s="460"/>
      <c r="AQ941" s="460"/>
      <c r="AR941" s="226">
        <v>31</v>
      </c>
      <c r="AS941" s="226">
        <v>3485</v>
      </c>
      <c r="AT941" s="220">
        <f t="shared" si="112"/>
        <v>871.25</v>
      </c>
    </row>
    <row r="942" spans="2:46">
      <c r="B942" s="24" t="s">
        <v>3429</v>
      </c>
      <c r="C942" s="342" t="s">
        <v>3549</v>
      </c>
      <c r="D942" s="457" t="s">
        <v>313</v>
      </c>
      <c r="E942" s="458"/>
      <c r="F942" s="458"/>
      <c r="G942" s="458"/>
      <c r="H942" s="458"/>
      <c r="I942" s="458"/>
      <c r="J942" s="458"/>
      <c r="K942" s="458"/>
      <c r="L942" s="458"/>
      <c r="M942" s="458"/>
      <c r="N942" s="458"/>
      <c r="O942" s="458"/>
      <c r="P942" s="458"/>
      <c r="Q942" s="458"/>
      <c r="R942" s="458"/>
      <c r="S942" s="458"/>
      <c r="T942" s="458"/>
      <c r="U942" s="458"/>
      <c r="V942" s="458"/>
      <c r="W942" s="458"/>
      <c r="X942" s="458"/>
      <c r="Y942" s="458"/>
      <c r="Z942" s="459"/>
      <c r="AA942" s="459"/>
      <c r="AB942" s="459"/>
      <c r="AC942" s="459"/>
      <c r="AD942" s="459"/>
      <c r="AE942" s="459"/>
      <c r="AF942" s="459"/>
      <c r="AG942" s="459"/>
      <c r="AH942" s="459"/>
      <c r="AI942" s="459"/>
      <c r="AJ942" s="459"/>
      <c r="AK942" s="459"/>
      <c r="AL942" s="459"/>
      <c r="AM942" s="459"/>
      <c r="AN942" s="459"/>
      <c r="AO942" s="460"/>
      <c r="AP942" s="460"/>
      <c r="AQ942" s="460"/>
      <c r="AR942" s="226">
        <v>8</v>
      </c>
      <c r="AS942" s="226">
        <v>820</v>
      </c>
      <c r="AT942" s="220">
        <f t="shared" si="112"/>
        <v>205</v>
      </c>
    </row>
    <row r="943" spans="2:46">
      <c r="B943" s="24" t="s">
        <v>3430</v>
      </c>
      <c r="C943" s="342" t="s">
        <v>3550</v>
      </c>
      <c r="D943" s="457" t="s">
        <v>313</v>
      </c>
      <c r="E943" s="458"/>
      <c r="F943" s="458"/>
      <c r="G943" s="458"/>
      <c r="H943" s="458"/>
      <c r="I943" s="458"/>
      <c r="J943" s="458"/>
      <c r="K943" s="458"/>
      <c r="L943" s="458"/>
      <c r="M943" s="458"/>
      <c r="N943" s="458"/>
      <c r="O943" s="458"/>
      <c r="P943" s="458"/>
      <c r="Q943" s="458"/>
      <c r="R943" s="458"/>
      <c r="S943" s="458"/>
      <c r="T943" s="458"/>
      <c r="U943" s="458"/>
      <c r="V943" s="458"/>
      <c r="W943" s="458"/>
      <c r="X943" s="458"/>
      <c r="Y943" s="458"/>
      <c r="Z943" s="459"/>
      <c r="AA943" s="459"/>
      <c r="AB943" s="459"/>
      <c r="AC943" s="459"/>
      <c r="AD943" s="459"/>
      <c r="AE943" s="459"/>
      <c r="AF943" s="459"/>
      <c r="AG943" s="459"/>
      <c r="AH943" s="459"/>
      <c r="AI943" s="459"/>
      <c r="AJ943" s="459"/>
      <c r="AK943" s="459"/>
      <c r="AL943" s="459"/>
      <c r="AM943" s="459"/>
      <c r="AN943" s="459"/>
      <c r="AO943" s="460"/>
      <c r="AP943" s="460"/>
      <c r="AQ943" s="460"/>
      <c r="AR943" s="226">
        <v>17</v>
      </c>
      <c r="AS943" s="226">
        <v>1465</v>
      </c>
      <c r="AT943" s="220">
        <f t="shared" si="112"/>
        <v>366.25</v>
      </c>
    </row>
    <row r="944" spans="2:46">
      <c r="B944" s="24" t="s">
        <v>3431</v>
      </c>
      <c r="C944" s="342" t="s">
        <v>3551</v>
      </c>
      <c r="D944" s="462" t="s">
        <v>5</v>
      </c>
      <c r="E944" s="458"/>
      <c r="F944" s="458"/>
      <c r="G944" s="458"/>
      <c r="H944" s="458"/>
      <c r="I944" s="458"/>
      <c r="J944" s="458"/>
      <c r="K944" s="458"/>
      <c r="L944" s="458"/>
      <c r="M944" s="458"/>
      <c r="N944" s="458"/>
      <c r="O944" s="458"/>
      <c r="P944" s="458"/>
      <c r="Q944" s="458"/>
      <c r="R944" s="458"/>
      <c r="S944" s="458"/>
      <c r="T944" s="458"/>
      <c r="U944" s="458"/>
      <c r="V944" s="458"/>
      <c r="W944" s="458"/>
      <c r="X944" s="458"/>
      <c r="Y944" s="458"/>
      <c r="Z944" s="459"/>
      <c r="AA944" s="459"/>
      <c r="AB944" s="459"/>
      <c r="AC944" s="459"/>
      <c r="AD944" s="459"/>
      <c r="AE944" s="459"/>
      <c r="AF944" s="459"/>
      <c r="AG944" s="459"/>
      <c r="AH944" s="459"/>
      <c r="AI944" s="459"/>
      <c r="AJ944" s="459"/>
      <c r="AK944" s="459"/>
      <c r="AL944" s="459"/>
      <c r="AM944" s="459"/>
      <c r="AN944" s="459"/>
      <c r="AO944" s="460"/>
      <c r="AP944" s="460"/>
      <c r="AQ944" s="460"/>
      <c r="AR944" s="226">
        <v>8</v>
      </c>
      <c r="AS944" s="226">
        <v>595</v>
      </c>
      <c r="AT944" s="220">
        <f t="shared" si="112"/>
        <v>148.75</v>
      </c>
    </row>
    <row r="945" spans="2:46">
      <c r="B945" s="24" t="s">
        <v>3432</v>
      </c>
      <c r="C945" s="342" t="s">
        <v>3552</v>
      </c>
      <c r="D945" s="457" t="s">
        <v>123</v>
      </c>
      <c r="E945" s="458"/>
      <c r="F945" s="458"/>
      <c r="G945" s="458"/>
      <c r="H945" s="458"/>
      <c r="I945" s="458"/>
      <c r="J945" s="458"/>
      <c r="K945" s="458"/>
      <c r="L945" s="458"/>
      <c r="M945" s="458"/>
      <c r="N945" s="458"/>
      <c r="O945" s="458"/>
      <c r="P945" s="458"/>
      <c r="Q945" s="458"/>
      <c r="R945" s="458"/>
      <c r="S945" s="458"/>
      <c r="T945" s="458"/>
      <c r="U945" s="458"/>
      <c r="V945" s="458"/>
      <c r="W945" s="458"/>
      <c r="X945" s="458"/>
      <c r="Y945" s="458"/>
      <c r="Z945" s="459"/>
      <c r="AA945" s="459"/>
      <c r="AB945" s="459"/>
      <c r="AC945" s="459"/>
      <c r="AD945" s="459"/>
      <c r="AE945" s="459"/>
      <c r="AF945" s="459"/>
      <c r="AG945" s="459"/>
      <c r="AH945" s="459"/>
      <c r="AI945" s="459"/>
      <c r="AJ945" s="459"/>
      <c r="AK945" s="459"/>
      <c r="AL945" s="459"/>
      <c r="AM945" s="459"/>
      <c r="AN945" s="459"/>
      <c r="AO945" s="460"/>
      <c r="AP945" s="460"/>
      <c r="AQ945" s="460"/>
      <c r="AR945" s="226">
        <v>50</v>
      </c>
      <c r="AS945" s="226">
        <v>3870</v>
      </c>
      <c r="AT945" s="220">
        <f t="shared" si="112"/>
        <v>967.5</v>
      </c>
    </row>
    <row r="946" spans="2:46">
      <c r="B946" s="24" t="s">
        <v>3433</v>
      </c>
      <c r="C946" s="342" t="s">
        <v>3553</v>
      </c>
      <c r="D946" s="457" t="s">
        <v>125</v>
      </c>
      <c r="E946" s="458"/>
      <c r="F946" s="458"/>
      <c r="G946" s="458"/>
      <c r="H946" s="458"/>
      <c r="I946" s="458"/>
      <c r="J946" s="458"/>
      <c r="K946" s="458"/>
      <c r="L946" s="458"/>
      <c r="M946" s="458"/>
      <c r="N946" s="458"/>
      <c r="O946" s="458"/>
      <c r="P946" s="458"/>
      <c r="Q946" s="458"/>
      <c r="R946" s="458"/>
      <c r="S946" s="458"/>
      <c r="T946" s="458"/>
      <c r="U946" s="458"/>
      <c r="V946" s="458"/>
      <c r="W946" s="458"/>
      <c r="X946" s="458"/>
      <c r="Y946" s="458"/>
      <c r="Z946" s="459"/>
      <c r="AA946" s="459"/>
      <c r="AB946" s="459"/>
      <c r="AC946" s="459"/>
      <c r="AD946" s="459"/>
      <c r="AE946" s="459"/>
      <c r="AF946" s="459"/>
      <c r="AG946" s="459"/>
      <c r="AH946" s="459"/>
      <c r="AI946" s="459"/>
      <c r="AJ946" s="459"/>
      <c r="AK946" s="459"/>
      <c r="AL946" s="459"/>
      <c r="AM946" s="459"/>
      <c r="AN946" s="459"/>
      <c r="AO946" s="460"/>
      <c r="AP946" s="460"/>
      <c r="AQ946" s="460"/>
      <c r="AR946" s="226">
        <v>17</v>
      </c>
      <c r="AS946" s="226">
        <v>1695</v>
      </c>
      <c r="AT946" s="220">
        <f t="shared" si="112"/>
        <v>423.75</v>
      </c>
    </row>
    <row r="947" spans="2:46">
      <c r="B947" s="24" t="s">
        <v>3434</v>
      </c>
      <c r="C947" s="342" t="s">
        <v>3554</v>
      </c>
      <c r="D947" s="462" t="s">
        <v>5</v>
      </c>
      <c r="E947" s="458"/>
      <c r="F947" s="458"/>
      <c r="G947" s="458"/>
      <c r="H947" s="458"/>
      <c r="I947" s="458"/>
      <c r="J947" s="458"/>
      <c r="K947" s="458"/>
      <c r="L947" s="458"/>
      <c r="M947" s="458"/>
      <c r="N947" s="458"/>
      <c r="O947" s="458"/>
      <c r="P947" s="458"/>
      <c r="Q947" s="458"/>
      <c r="R947" s="458"/>
      <c r="S947" s="458"/>
      <c r="T947" s="458"/>
      <c r="U947" s="458"/>
      <c r="V947" s="458"/>
      <c r="W947" s="458"/>
      <c r="X947" s="458"/>
      <c r="Y947" s="458"/>
      <c r="Z947" s="459"/>
      <c r="AA947" s="459"/>
      <c r="AB947" s="459"/>
      <c r="AC947" s="459"/>
      <c r="AD947" s="459"/>
      <c r="AE947" s="459"/>
      <c r="AF947" s="459"/>
      <c r="AG947" s="459"/>
      <c r="AH947" s="459"/>
      <c r="AI947" s="459"/>
      <c r="AJ947" s="459"/>
      <c r="AK947" s="459"/>
      <c r="AL947" s="459"/>
      <c r="AM947" s="459"/>
      <c r="AN947" s="459"/>
      <c r="AO947" s="460"/>
      <c r="AP947" s="460"/>
      <c r="AQ947" s="460"/>
      <c r="AR947" s="226">
        <v>11</v>
      </c>
      <c r="AS947" s="226">
        <v>1355</v>
      </c>
      <c r="AT947" s="220">
        <f t="shared" si="112"/>
        <v>338.75</v>
      </c>
    </row>
    <row r="948" spans="2:46">
      <c r="B948" s="24" t="s">
        <v>3435</v>
      </c>
      <c r="C948" s="342" t="s">
        <v>3555</v>
      </c>
      <c r="D948" s="462" t="s">
        <v>5</v>
      </c>
      <c r="E948" s="458"/>
      <c r="F948" s="458"/>
      <c r="G948" s="458"/>
      <c r="H948" s="458"/>
      <c r="I948" s="458"/>
      <c r="J948" s="458"/>
      <c r="K948" s="458"/>
      <c r="L948" s="458"/>
      <c r="M948" s="458"/>
      <c r="N948" s="458"/>
      <c r="O948" s="458"/>
      <c r="P948" s="458"/>
      <c r="Q948" s="458"/>
      <c r="R948" s="458"/>
      <c r="S948" s="458"/>
      <c r="T948" s="458"/>
      <c r="U948" s="458"/>
      <c r="V948" s="458"/>
      <c r="W948" s="458"/>
      <c r="X948" s="458"/>
      <c r="Y948" s="458"/>
      <c r="Z948" s="459"/>
      <c r="AA948" s="459"/>
      <c r="AB948" s="459"/>
      <c r="AC948" s="459"/>
      <c r="AD948" s="459"/>
      <c r="AE948" s="459"/>
      <c r="AF948" s="459"/>
      <c r="AG948" s="459"/>
      <c r="AH948" s="459"/>
      <c r="AI948" s="459"/>
      <c r="AJ948" s="459"/>
      <c r="AK948" s="459"/>
      <c r="AL948" s="459"/>
      <c r="AM948" s="459"/>
      <c r="AN948" s="459"/>
      <c r="AO948" s="460"/>
      <c r="AP948" s="460"/>
      <c r="AQ948" s="460"/>
      <c r="AR948" s="226">
        <v>17</v>
      </c>
      <c r="AS948" s="226">
        <v>1780</v>
      </c>
      <c r="AT948" s="220">
        <f t="shared" si="112"/>
        <v>445</v>
      </c>
    </row>
    <row r="949" spans="2:46">
      <c r="B949" s="24" t="s">
        <v>3436</v>
      </c>
      <c r="C949" s="342" t="s">
        <v>3556</v>
      </c>
      <c r="D949" s="462" t="s">
        <v>5</v>
      </c>
      <c r="E949" s="458"/>
      <c r="F949" s="458"/>
      <c r="G949" s="458"/>
      <c r="H949" s="458"/>
      <c r="I949" s="458"/>
      <c r="J949" s="458"/>
      <c r="K949" s="458"/>
      <c r="L949" s="458"/>
      <c r="M949" s="458"/>
      <c r="N949" s="458"/>
      <c r="O949" s="458"/>
      <c r="P949" s="458"/>
      <c r="Q949" s="458"/>
      <c r="R949" s="458"/>
      <c r="S949" s="458"/>
      <c r="T949" s="458"/>
      <c r="U949" s="458"/>
      <c r="V949" s="458"/>
      <c r="W949" s="458"/>
      <c r="X949" s="458"/>
      <c r="Y949" s="458"/>
      <c r="Z949" s="459"/>
      <c r="AA949" s="459"/>
      <c r="AB949" s="459"/>
      <c r="AC949" s="459"/>
      <c r="AD949" s="459"/>
      <c r="AE949" s="459"/>
      <c r="AF949" s="459"/>
      <c r="AG949" s="459"/>
      <c r="AH949" s="459"/>
      <c r="AI949" s="459"/>
      <c r="AJ949" s="459"/>
      <c r="AK949" s="459"/>
      <c r="AL949" s="459"/>
      <c r="AM949" s="459"/>
      <c r="AN949" s="459"/>
      <c r="AO949" s="460"/>
      <c r="AP949" s="460"/>
      <c r="AQ949" s="460"/>
      <c r="AR949" s="226">
        <v>9</v>
      </c>
      <c r="AS949" s="226">
        <v>795</v>
      </c>
      <c r="AT949" s="220">
        <f t="shared" si="112"/>
        <v>198.75</v>
      </c>
    </row>
    <row r="950" spans="2:46">
      <c r="B950" s="24" t="s">
        <v>3437</v>
      </c>
      <c r="C950" s="342" t="s">
        <v>3557</v>
      </c>
      <c r="D950" s="457" t="s">
        <v>125</v>
      </c>
      <c r="E950" s="458"/>
      <c r="F950" s="458"/>
      <c r="G950" s="458"/>
      <c r="H950" s="458"/>
      <c r="I950" s="458"/>
      <c r="J950" s="458"/>
      <c r="K950" s="458"/>
      <c r="L950" s="458"/>
      <c r="M950" s="458"/>
      <c r="N950" s="458"/>
      <c r="O950" s="458"/>
      <c r="P950" s="458"/>
      <c r="Q950" s="458"/>
      <c r="R950" s="458"/>
      <c r="S950" s="458"/>
      <c r="T950" s="458"/>
      <c r="U950" s="458"/>
      <c r="V950" s="458"/>
      <c r="W950" s="458"/>
      <c r="X950" s="458"/>
      <c r="Y950" s="458"/>
      <c r="Z950" s="459"/>
      <c r="AA950" s="459"/>
      <c r="AB950" s="459"/>
      <c r="AC950" s="459"/>
      <c r="AD950" s="459"/>
      <c r="AE950" s="459"/>
      <c r="AF950" s="459"/>
      <c r="AG950" s="459"/>
      <c r="AH950" s="459"/>
      <c r="AI950" s="459"/>
      <c r="AJ950" s="459"/>
      <c r="AK950" s="459"/>
      <c r="AL950" s="459"/>
      <c r="AM950" s="459"/>
      <c r="AN950" s="459"/>
      <c r="AO950" s="460"/>
      <c r="AP950" s="460"/>
      <c r="AQ950" s="460"/>
      <c r="AR950" s="226">
        <v>35</v>
      </c>
      <c r="AS950" s="226">
        <v>2920</v>
      </c>
      <c r="AT950" s="220">
        <f t="shared" si="112"/>
        <v>730</v>
      </c>
    </row>
    <row r="951" spans="2:46">
      <c r="B951" s="24" t="s">
        <v>3438</v>
      </c>
      <c r="C951" s="342" t="s">
        <v>3558</v>
      </c>
      <c r="D951" s="457" t="s">
        <v>43</v>
      </c>
      <c r="E951" s="458"/>
      <c r="F951" s="458"/>
      <c r="G951" s="458"/>
      <c r="H951" s="458"/>
      <c r="I951" s="458"/>
      <c r="J951" s="458"/>
      <c r="K951" s="458"/>
      <c r="L951" s="458"/>
      <c r="M951" s="458"/>
      <c r="N951" s="458"/>
      <c r="O951" s="458"/>
      <c r="P951" s="458"/>
      <c r="Q951" s="458"/>
      <c r="R951" s="458"/>
      <c r="S951" s="458"/>
      <c r="T951" s="458"/>
      <c r="U951" s="458"/>
      <c r="V951" s="458"/>
      <c r="W951" s="458"/>
      <c r="X951" s="458"/>
      <c r="Y951" s="458"/>
      <c r="Z951" s="459"/>
      <c r="AA951" s="459"/>
      <c r="AB951" s="459"/>
      <c r="AC951" s="459"/>
      <c r="AD951" s="459"/>
      <c r="AE951" s="459"/>
      <c r="AF951" s="459"/>
      <c r="AG951" s="459"/>
      <c r="AH951" s="459"/>
      <c r="AI951" s="459"/>
      <c r="AJ951" s="459"/>
      <c r="AK951" s="459"/>
      <c r="AL951" s="459"/>
      <c r="AM951" s="459"/>
      <c r="AN951" s="459"/>
      <c r="AO951" s="460"/>
      <c r="AP951" s="460"/>
      <c r="AQ951" s="460"/>
      <c r="AR951" s="226">
        <v>0</v>
      </c>
      <c r="AS951" s="226">
        <v>0</v>
      </c>
      <c r="AT951" s="220">
        <f t="shared" si="112"/>
        <v>0</v>
      </c>
    </row>
    <row r="952" spans="2:46">
      <c r="B952" s="24" t="s">
        <v>3439</v>
      </c>
      <c r="C952" s="342" t="s">
        <v>3559</v>
      </c>
      <c r="D952" s="462" t="s">
        <v>5</v>
      </c>
      <c r="E952" s="458"/>
      <c r="F952" s="458"/>
      <c r="G952" s="458"/>
      <c r="H952" s="458"/>
      <c r="I952" s="458"/>
      <c r="J952" s="458"/>
      <c r="K952" s="458"/>
      <c r="L952" s="458"/>
      <c r="M952" s="458"/>
      <c r="N952" s="458"/>
      <c r="O952" s="458"/>
      <c r="P952" s="458"/>
      <c r="Q952" s="458"/>
      <c r="R952" s="458"/>
      <c r="S952" s="458"/>
      <c r="T952" s="458"/>
      <c r="U952" s="458"/>
      <c r="V952" s="458"/>
      <c r="W952" s="458"/>
      <c r="X952" s="458"/>
      <c r="Y952" s="458"/>
      <c r="Z952" s="459"/>
      <c r="AA952" s="459"/>
      <c r="AB952" s="459"/>
      <c r="AC952" s="459"/>
      <c r="AD952" s="459"/>
      <c r="AE952" s="459"/>
      <c r="AF952" s="459"/>
      <c r="AG952" s="459"/>
      <c r="AH952" s="459"/>
      <c r="AI952" s="459"/>
      <c r="AJ952" s="459"/>
      <c r="AK952" s="459"/>
      <c r="AL952" s="459"/>
      <c r="AM952" s="459"/>
      <c r="AN952" s="459"/>
      <c r="AO952" s="460"/>
      <c r="AP952" s="460"/>
      <c r="AQ952" s="460"/>
      <c r="AR952" s="226">
        <v>2</v>
      </c>
      <c r="AS952" s="226">
        <v>140</v>
      </c>
      <c r="AT952" s="220">
        <f t="shared" si="112"/>
        <v>35</v>
      </c>
    </row>
    <row r="953" spans="2:46">
      <c r="B953" s="24" t="s">
        <v>3440</v>
      </c>
      <c r="C953" s="342" t="s">
        <v>3560</v>
      </c>
      <c r="D953" s="462" t="s">
        <v>5</v>
      </c>
      <c r="E953" s="458"/>
      <c r="F953" s="458"/>
      <c r="G953" s="458"/>
      <c r="H953" s="458"/>
      <c r="I953" s="458"/>
      <c r="J953" s="458"/>
      <c r="K953" s="458"/>
      <c r="L953" s="458"/>
      <c r="M953" s="458"/>
      <c r="N953" s="458"/>
      <c r="O953" s="458"/>
      <c r="P953" s="458"/>
      <c r="Q953" s="458"/>
      <c r="R953" s="458"/>
      <c r="S953" s="458"/>
      <c r="T953" s="458"/>
      <c r="U953" s="458"/>
      <c r="V953" s="458"/>
      <c r="W953" s="458"/>
      <c r="X953" s="458"/>
      <c r="Y953" s="458"/>
      <c r="Z953" s="459"/>
      <c r="AA953" s="459"/>
      <c r="AB953" s="459"/>
      <c r="AC953" s="459"/>
      <c r="AD953" s="459"/>
      <c r="AE953" s="459"/>
      <c r="AF953" s="459"/>
      <c r="AG953" s="459"/>
      <c r="AH953" s="459"/>
      <c r="AI953" s="459"/>
      <c r="AJ953" s="459"/>
      <c r="AK953" s="459"/>
      <c r="AL953" s="459"/>
      <c r="AM953" s="459"/>
      <c r="AN953" s="459"/>
      <c r="AO953" s="460"/>
      <c r="AP953" s="460"/>
      <c r="AQ953" s="460"/>
      <c r="AR953" s="226">
        <v>20</v>
      </c>
      <c r="AS953" s="226">
        <v>3035</v>
      </c>
      <c r="AT953" s="220">
        <f t="shared" si="112"/>
        <v>758.75</v>
      </c>
    </row>
    <row r="954" spans="2:46">
      <c r="B954" s="24" t="s">
        <v>3441</v>
      </c>
      <c r="C954" s="342" t="s">
        <v>3561</v>
      </c>
      <c r="D954" s="462" t="s">
        <v>5</v>
      </c>
      <c r="E954" s="458"/>
      <c r="F954" s="458"/>
      <c r="G954" s="458"/>
      <c r="H954" s="458"/>
      <c r="I954" s="458"/>
      <c r="J954" s="458"/>
      <c r="K954" s="458"/>
      <c r="L954" s="458"/>
      <c r="M954" s="458"/>
      <c r="N954" s="458"/>
      <c r="O954" s="458"/>
      <c r="P954" s="458"/>
      <c r="Q954" s="458"/>
      <c r="R954" s="458"/>
      <c r="S954" s="458"/>
      <c r="T954" s="458"/>
      <c r="U954" s="458"/>
      <c r="V954" s="458"/>
      <c r="W954" s="458"/>
      <c r="X954" s="458"/>
      <c r="Y954" s="458"/>
      <c r="Z954" s="459"/>
      <c r="AA954" s="459"/>
      <c r="AB954" s="459"/>
      <c r="AC954" s="459"/>
      <c r="AD954" s="459"/>
      <c r="AE954" s="459"/>
      <c r="AF954" s="459"/>
      <c r="AG954" s="459"/>
      <c r="AH954" s="459"/>
      <c r="AI954" s="459"/>
      <c r="AJ954" s="459"/>
      <c r="AK954" s="459"/>
      <c r="AL954" s="459"/>
      <c r="AM954" s="459"/>
      <c r="AN954" s="459"/>
      <c r="AO954" s="460"/>
      <c r="AP954" s="460"/>
      <c r="AQ954" s="460"/>
      <c r="AR954" s="226">
        <v>39</v>
      </c>
      <c r="AS954" s="226">
        <v>2395</v>
      </c>
      <c r="AT954" s="220">
        <f t="shared" si="112"/>
        <v>598.75</v>
      </c>
    </row>
    <row r="955" spans="2:46">
      <c r="B955" s="24" t="s">
        <v>3442</v>
      </c>
      <c r="C955" s="342" t="s">
        <v>3562</v>
      </c>
      <c r="D955" s="462" t="s">
        <v>5</v>
      </c>
      <c r="E955" s="458"/>
      <c r="F955" s="458"/>
      <c r="G955" s="458"/>
      <c r="H955" s="458"/>
      <c r="I955" s="458"/>
      <c r="J955" s="458"/>
      <c r="K955" s="458"/>
      <c r="L955" s="458"/>
      <c r="M955" s="458"/>
      <c r="N955" s="458"/>
      <c r="O955" s="458"/>
      <c r="P955" s="458"/>
      <c r="Q955" s="458"/>
      <c r="R955" s="458"/>
      <c r="S955" s="458"/>
      <c r="T955" s="458"/>
      <c r="U955" s="458"/>
      <c r="V955" s="458"/>
      <c r="W955" s="458"/>
      <c r="X955" s="458"/>
      <c r="Y955" s="458"/>
      <c r="Z955" s="459"/>
      <c r="AA955" s="459"/>
      <c r="AB955" s="459"/>
      <c r="AC955" s="459"/>
      <c r="AD955" s="459"/>
      <c r="AE955" s="459"/>
      <c r="AF955" s="459"/>
      <c r="AG955" s="459"/>
      <c r="AH955" s="459"/>
      <c r="AI955" s="459"/>
      <c r="AJ955" s="459"/>
      <c r="AK955" s="459"/>
      <c r="AL955" s="459"/>
      <c r="AM955" s="459"/>
      <c r="AN955" s="459"/>
      <c r="AO955" s="460"/>
      <c r="AP955" s="460"/>
      <c r="AQ955" s="460"/>
      <c r="AR955" s="226">
        <v>3</v>
      </c>
      <c r="AS955" s="226">
        <v>180</v>
      </c>
      <c r="AT955" s="220">
        <f t="shared" si="112"/>
        <v>45</v>
      </c>
    </row>
    <row r="956" spans="2:46">
      <c r="B956" s="24" t="s">
        <v>3443</v>
      </c>
      <c r="C956" s="342" t="s">
        <v>3563</v>
      </c>
      <c r="D956" s="462" t="s">
        <v>5</v>
      </c>
      <c r="E956" s="458"/>
      <c r="F956" s="458"/>
      <c r="G956" s="458"/>
      <c r="H956" s="458"/>
      <c r="I956" s="458"/>
      <c r="J956" s="458"/>
      <c r="K956" s="458"/>
      <c r="L956" s="458"/>
      <c r="M956" s="458"/>
      <c r="N956" s="458"/>
      <c r="O956" s="458"/>
      <c r="P956" s="458"/>
      <c r="Q956" s="458"/>
      <c r="R956" s="458"/>
      <c r="S956" s="458"/>
      <c r="T956" s="458"/>
      <c r="U956" s="458"/>
      <c r="V956" s="458"/>
      <c r="W956" s="458"/>
      <c r="X956" s="458"/>
      <c r="Y956" s="458"/>
      <c r="Z956" s="459"/>
      <c r="AA956" s="459"/>
      <c r="AB956" s="459"/>
      <c r="AC956" s="459"/>
      <c r="AD956" s="459"/>
      <c r="AE956" s="459"/>
      <c r="AF956" s="459"/>
      <c r="AG956" s="459"/>
      <c r="AH956" s="459"/>
      <c r="AI956" s="459"/>
      <c r="AJ956" s="459"/>
      <c r="AK956" s="459"/>
      <c r="AL956" s="459"/>
      <c r="AM956" s="459"/>
      <c r="AN956" s="459"/>
      <c r="AO956" s="460"/>
      <c r="AP956" s="460"/>
      <c r="AQ956" s="460"/>
      <c r="AR956" s="226">
        <v>13</v>
      </c>
      <c r="AS956" s="226">
        <v>1090</v>
      </c>
      <c r="AT956" s="220">
        <f t="shared" si="112"/>
        <v>272.5</v>
      </c>
    </row>
    <row r="957" spans="2:46">
      <c r="B957" s="24" t="s">
        <v>3444</v>
      </c>
      <c r="C957" s="342" t="s">
        <v>3564</v>
      </c>
      <c r="D957" s="457" t="s">
        <v>23</v>
      </c>
      <c r="E957" s="458"/>
      <c r="F957" s="458"/>
      <c r="G957" s="458"/>
      <c r="H957" s="458"/>
      <c r="I957" s="458"/>
      <c r="J957" s="458"/>
      <c r="K957" s="458"/>
      <c r="L957" s="458"/>
      <c r="M957" s="458"/>
      <c r="N957" s="458"/>
      <c r="O957" s="458"/>
      <c r="P957" s="458"/>
      <c r="Q957" s="458"/>
      <c r="R957" s="458"/>
      <c r="S957" s="458"/>
      <c r="T957" s="458"/>
      <c r="U957" s="458"/>
      <c r="V957" s="458"/>
      <c r="W957" s="458"/>
      <c r="X957" s="458"/>
      <c r="Y957" s="458"/>
      <c r="Z957" s="459"/>
      <c r="AA957" s="459"/>
      <c r="AB957" s="459"/>
      <c r="AC957" s="459"/>
      <c r="AD957" s="459"/>
      <c r="AE957" s="459"/>
      <c r="AF957" s="459"/>
      <c r="AG957" s="459"/>
      <c r="AH957" s="459"/>
      <c r="AI957" s="459"/>
      <c r="AJ957" s="459"/>
      <c r="AK957" s="459"/>
      <c r="AL957" s="459"/>
      <c r="AM957" s="459"/>
      <c r="AN957" s="459"/>
      <c r="AO957" s="460"/>
      <c r="AP957" s="460"/>
      <c r="AQ957" s="460"/>
      <c r="AR957" s="226">
        <v>16</v>
      </c>
      <c r="AS957" s="226">
        <v>1560</v>
      </c>
      <c r="AT957" s="220">
        <f t="shared" si="112"/>
        <v>390</v>
      </c>
    </row>
    <row r="958" spans="2:46">
      <c r="B958" s="24" t="s">
        <v>3445</v>
      </c>
      <c r="C958" s="342" t="s">
        <v>3565</v>
      </c>
      <c r="D958" s="457" t="s">
        <v>23</v>
      </c>
      <c r="E958" s="458"/>
      <c r="F958" s="458"/>
      <c r="G958" s="458"/>
      <c r="H958" s="458"/>
      <c r="I958" s="458"/>
      <c r="J958" s="458"/>
      <c r="K958" s="458"/>
      <c r="L958" s="458"/>
      <c r="M958" s="458"/>
      <c r="N958" s="458"/>
      <c r="O958" s="458"/>
      <c r="P958" s="458"/>
      <c r="Q958" s="458"/>
      <c r="R958" s="458"/>
      <c r="S958" s="458"/>
      <c r="T958" s="458"/>
      <c r="U958" s="458"/>
      <c r="V958" s="458"/>
      <c r="W958" s="458"/>
      <c r="X958" s="458"/>
      <c r="Y958" s="458"/>
      <c r="Z958" s="459"/>
      <c r="AA958" s="459"/>
      <c r="AB958" s="459"/>
      <c r="AC958" s="459"/>
      <c r="AD958" s="459"/>
      <c r="AE958" s="459"/>
      <c r="AF958" s="459"/>
      <c r="AG958" s="459"/>
      <c r="AH958" s="459"/>
      <c r="AI958" s="459"/>
      <c r="AJ958" s="459"/>
      <c r="AK958" s="459"/>
      <c r="AL958" s="459"/>
      <c r="AM958" s="459"/>
      <c r="AN958" s="459"/>
      <c r="AO958" s="460"/>
      <c r="AP958" s="460"/>
      <c r="AQ958" s="460"/>
      <c r="AR958" s="226">
        <v>4</v>
      </c>
      <c r="AS958" s="226">
        <v>290</v>
      </c>
      <c r="AT958" s="220">
        <f t="shared" si="112"/>
        <v>72.5</v>
      </c>
    </row>
    <row r="959" spans="2:46">
      <c r="B959" s="24" t="s">
        <v>3446</v>
      </c>
      <c r="C959" s="342" t="s">
        <v>3566</v>
      </c>
      <c r="D959" s="462" t="s">
        <v>5</v>
      </c>
      <c r="E959" s="458"/>
      <c r="F959" s="458"/>
      <c r="G959" s="458"/>
      <c r="H959" s="458"/>
      <c r="I959" s="458"/>
      <c r="J959" s="458"/>
      <c r="K959" s="458"/>
      <c r="L959" s="458"/>
      <c r="M959" s="458"/>
      <c r="N959" s="458"/>
      <c r="O959" s="458"/>
      <c r="P959" s="458"/>
      <c r="Q959" s="458"/>
      <c r="R959" s="458"/>
      <c r="S959" s="458"/>
      <c r="T959" s="458"/>
      <c r="U959" s="458"/>
      <c r="V959" s="458"/>
      <c r="W959" s="458"/>
      <c r="X959" s="458"/>
      <c r="Y959" s="458"/>
      <c r="Z959" s="459"/>
      <c r="AA959" s="459"/>
      <c r="AB959" s="459"/>
      <c r="AC959" s="459"/>
      <c r="AD959" s="459"/>
      <c r="AE959" s="459"/>
      <c r="AF959" s="459"/>
      <c r="AG959" s="459"/>
      <c r="AH959" s="459"/>
      <c r="AI959" s="459"/>
      <c r="AJ959" s="459"/>
      <c r="AK959" s="459"/>
      <c r="AL959" s="459"/>
      <c r="AM959" s="459"/>
      <c r="AN959" s="459"/>
      <c r="AO959" s="460"/>
      <c r="AP959" s="460"/>
      <c r="AQ959" s="460"/>
      <c r="AR959" s="226">
        <v>2</v>
      </c>
      <c r="AS959" s="226">
        <v>210</v>
      </c>
      <c r="AT959" s="220">
        <f t="shared" si="112"/>
        <v>52.5</v>
      </c>
    </row>
    <row r="960" spans="2:46">
      <c r="B960" s="24" t="s">
        <v>3447</v>
      </c>
      <c r="C960" s="342" t="s">
        <v>3567</v>
      </c>
      <c r="D960" s="462" t="s">
        <v>5</v>
      </c>
      <c r="E960" s="458"/>
      <c r="F960" s="458"/>
      <c r="G960" s="458"/>
      <c r="H960" s="458"/>
      <c r="I960" s="458"/>
      <c r="J960" s="458"/>
      <c r="K960" s="458"/>
      <c r="L960" s="458"/>
      <c r="M960" s="458"/>
      <c r="N960" s="458"/>
      <c r="O960" s="458"/>
      <c r="P960" s="458"/>
      <c r="Q960" s="458"/>
      <c r="R960" s="458"/>
      <c r="S960" s="458"/>
      <c r="T960" s="458"/>
      <c r="U960" s="458"/>
      <c r="V960" s="458"/>
      <c r="W960" s="458"/>
      <c r="X960" s="458"/>
      <c r="Y960" s="458"/>
      <c r="Z960" s="459"/>
      <c r="AA960" s="459"/>
      <c r="AB960" s="459"/>
      <c r="AC960" s="459"/>
      <c r="AD960" s="459"/>
      <c r="AE960" s="459"/>
      <c r="AF960" s="459"/>
      <c r="AG960" s="459"/>
      <c r="AH960" s="459"/>
      <c r="AI960" s="459"/>
      <c r="AJ960" s="459"/>
      <c r="AK960" s="459"/>
      <c r="AL960" s="459"/>
      <c r="AM960" s="459"/>
      <c r="AN960" s="459"/>
      <c r="AO960" s="460"/>
      <c r="AP960" s="460"/>
      <c r="AQ960" s="460"/>
      <c r="AR960" s="226">
        <v>1</v>
      </c>
      <c r="AS960" s="226">
        <v>250</v>
      </c>
      <c r="AT960" s="220">
        <f t="shared" si="112"/>
        <v>62.5</v>
      </c>
    </row>
    <row r="961" spans="2:46">
      <c r="B961" s="24" t="s">
        <v>3448</v>
      </c>
      <c r="C961" s="342" t="s">
        <v>3568</v>
      </c>
      <c r="D961" s="457" t="s">
        <v>552</v>
      </c>
      <c r="E961" s="458"/>
      <c r="F961" s="458"/>
      <c r="G961" s="458"/>
      <c r="H961" s="458"/>
      <c r="I961" s="458"/>
      <c r="J961" s="458"/>
      <c r="K961" s="458"/>
      <c r="L961" s="458"/>
      <c r="M961" s="458"/>
      <c r="N961" s="458"/>
      <c r="O961" s="458"/>
      <c r="P961" s="458"/>
      <c r="Q961" s="458"/>
      <c r="R961" s="458"/>
      <c r="S961" s="458"/>
      <c r="T961" s="458"/>
      <c r="U961" s="458"/>
      <c r="V961" s="458"/>
      <c r="W961" s="458"/>
      <c r="X961" s="458"/>
      <c r="Y961" s="458"/>
      <c r="Z961" s="459"/>
      <c r="AA961" s="459"/>
      <c r="AB961" s="459"/>
      <c r="AC961" s="459"/>
      <c r="AD961" s="459"/>
      <c r="AE961" s="459"/>
      <c r="AF961" s="459"/>
      <c r="AG961" s="459"/>
      <c r="AH961" s="459"/>
      <c r="AI961" s="459"/>
      <c r="AJ961" s="459"/>
      <c r="AK961" s="459"/>
      <c r="AL961" s="459"/>
      <c r="AM961" s="459"/>
      <c r="AN961" s="459"/>
      <c r="AO961" s="460"/>
      <c r="AP961" s="460"/>
      <c r="AQ961" s="460"/>
      <c r="AR961" s="226">
        <v>0</v>
      </c>
      <c r="AS961" s="226">
        <v>0</v>
      </c>
      <c r="AT961" s="220">
        <f t="shared" si="112"/>
        <v>0</v>
      </c>
    </row>
    <row r="962" spans="2:46">
      <c r="B962" s="24" t="s">
        <v>3449</v>
      </c>
      <c r="C962" s="342" t="s">
        <v>3569</v>
      </c>
      <c r="D962" s="457" t="s">
        <v>222</v>
      </c>
      <c r="E962" s="458"/>
      <c r="F962" s="458"/>
      <c r="G962" s="458"/>
      <c r="H962" s="458"/>
      <c r="I962" s="458"/>
      <c r="J962" s="458"/>
      <c r="K962" s="458"/>
      <c r="L962" s="458"/>
      <c r="M962" s="458"/>
      <c r="N962" s="458"/>
      <c r="O962" s="458"/>
      <c r="P962" s="458"/>
      <c r="Q962" s="458"/>
      <c r="R962" s="458"/>
      <c r="S962" s="458"/>
      <c r="T962" s="458"/>
      <c r="U962" s="458"/>
      <c r="V962" s="458"/>
      <c r="W962" s="458"/>
      <c r="X962" s="458"/>
      <c r="Y962" s="458"/>
      <c r="Z962" s="459"/>
      <c r="AA962" s="459"/>
      <c r="AB962" s="459"/>
      <c r="AC962" s="459"/>
      <c r="AD962" s="459"/>
      <c r="AE962" s="459"/>
      <c r="AF962" s="459"/>
      <c r="AG962" s="459"/>
      <c r="AH962" s="459"/>
      <c r="AI962" s="459"/>
      <c r="AJ962" s="459"/>
      <c r="AK962" s="459"/>
      <c r="AL962" s="459"/>
      <c r="AM962" s="459"/>
      <c r="AN962" s="459"/>
      <c r="AO962" s="460"/>
      <c r="AP962" s="460"/>
      <c r="AQ962" s="460"/>
      <c r="AR962" s="226">
        <v>0</v>
      </c>
      <c r="AS962" s="226">
        <v>0</v>
      </c>
      <c r="AT962" s="220">
        <f t="shared" si="112"/>
        <v>0</v>
      </c>
    </row>
    <row r="963" spans="2:46">
      <c r="B963" s="24" t="s">
        <v>3450</v>
      </c>
      <c r="C963" s="342" t="s">
        <v>3570</v>
      </c>
      <c r="D963" s="457" t="s">
        <v>222</v>
      </c>
      <c r="E963" s="458"/>
      <c r="F963" s="458"/>
      <c r="G963" s="458"/>
      <c r="H963" s="458"/>
      <c r="I963" s="458"/>
      <c r="J963" s="458"/>
      <c r="K963" s="458"/>
      <c r="L963" s="458"/>
      <c r="M963" s="458"/>
      <c r="N963" s="458"/>
      <c r="O963" s="458"/>
      <c r="P963" s="458"/>
      <c r="Q963" s="458"/>
      <c r="R963" s="458"/>
      <c r="S963" s="458"/>
      <c r="T963" s="458"/>
      <c r="U963" s="458"/>
      <c r="V963" s="458"/>
      <c r="W963" s="458"/>
      <c r="X963" s="458"/>
      <c r="Y963" s="458"/>
      <c r="Z963" s="459"/>
      <c r="AA963" s="459"/>
      <c r="AB963" s="459"/>
      <c r="AC963" s="459"/>
      <c r="AD963" s="459"/>
      <c r="AE963" s="459"/>
      <c r="AF963" s="459"/>
      <c r="AG963" s="459"/>
      <c r="AH963" s="459"/>
      <c r="AI963" s="459"/>
      <c r="AJ963" s="459"/>
      <c r="AK963" s="459"/>
      <c r="AL963" s="459"/>
      <c r="AM963" s="459"/>
      <c r="AN963" s="459"/>
      <c r="AO963" s="460"/>
      <c r="AP963" s="460"/>
      <c r="AQ963" s="460"/>
      <c r="AR963" s="226">
        <v>0</v>
      </c>
      <c r="AS963" s="226">
        <v>0</v>
      </c>
      <c r="AT963" s="220">
        <f t="shared" si="112"/>
        <v>0</v>
      </c>
    </row>
    <row r="964" spans="2:46">
      <c r="B964" s="24" t="s">
        <v>3451</v>
      </c>
      <c r="C964" s="342" t="s">
        <v>3571</v>
      </c>
      <c r="D964" s="457" t="s">
        <v>222</v>
      </c>
      <c r="E964" s="458"/>
      <c r="F964" s="458"/>
      <c r="G964" s="458"/>
      <c r="H964" s="458"/>
      <c r="I964" s="458"/>
      <c r="J964" s="458"/>
      <c r="K964" s="458"/>
      <c r="L964" s="458"/>
      <c r="M964" s="458"/>
      <c r="N964" s="458"/>
      <c r="O964" s="458"/>
      <c r="P964" s="458"/>
      <c r="Q964" s="458"/>
      <c r="R964" s="458"/>
      <c r="S964" s="458"/>
      <c r="T964" s="458"/>
      <c r="U964" s="458"/>
      <c r="V964" s="458"/>
      <c r="W964" s="458"/>
      <c r="X964" s="458"/>
      <c r="Y964" s="458"/>
      <c r="Z964" s="459"/>
      <c r="AA964" s="459"/>
      <c r="AB964" s="459"/>
      <c r="AC964" s="459"/>
      <c r="AD964" s="459"/>
      <c r="AE964" s="459"/>
      <c r="AF964" s="459"/>
      <c r="AG964" s="459"/>
      <c r="AH964" s="459"/>
      <c r="AI964" s="459"/>
      <c r="AJ964" s="459"/>
      <c r="AK964" s="459"/>
      <c r="AL964" s="459"/>
      <c r="AM964" s="459"/>
      <c r="AN964" s="459"/>
      <c r="AO964" s="460"/>
      <c r="AP964" s="460"/>
      <c r="AQ964" s="460"/>
      <c r="AR964" s="226">
        <v>0</v>
      </c>
      <c r="AS964" s="226">
        <v>0</v>
      </c>
      <c r="AT964" s="220">
        <f t="shared" si="112"/>
        <v>0</v>
      </c>
    </row>
    <row r="965" spans="2:46">
      <c r="B965" s="24" t="s">
        <v>3452</v>
      </c>
      <c r="C965" s="342" t="s">
        <v>3572</v>
      </c>
      <c r="D965" s="457" t="s">
        <v>207</v>
      </c>
      <c r="E965" s="458"/>
      <c r="F965" s="458"/>
      <c r="G965" s="458"/>
      <c r="H965" s="458"/>
      <c r="I965" s="458"/>
      <c r="J965" s="458"/>
      <c r="K965" s="458"/>
      <c r="L965" s="458"/>
      <c r="M965" s="458"/>
      <c r="N965" s="458"/>
      <c r="O965" s="458"/>
      <c r="P965" s="458"/>
      <c r="Q965" s="458"/>
      <c r="R965" s="458"/>
      <c r="S965" s="458"/>
      <c r="T965" s="458"/>
      <c r="U965" s="458"/>
      <c r="V965" s="458"/>
      <c r="W965" s="458"/>
      <c r="X965" s="458"/>
      <c r="Y965" s="458"/>
      <c r="Z965" s="459"/>
      <c r="AA965" s="459"/>
      <c r="AB965" s="459"/>
      <c r="AC965" s="459"/>
      <c r="AD965" s="459"/>
      <c r="AE965" s="459"/>
      <c r="AF965" s="459"/>
      <c r="AG965" s="459"/>
      <c r="AH965" s="459"/>
      <c r="AI965" s="459"/>
      <c r="AJ965" s="459"/>
      <c r="AK965" s="459"/>
      <c r="AL965" s="459"/>
      <c r="AM965" s="459"/>
      <c r="AN965" s="459"/>
      <c r="AO965" s="460"/>
      <c r="AP965" s="460"/>
      <c r="AQ965" s="460"/>
      <c r="AR965" s="226">
        <v>0</v>
      </c>
      <c r="AS965" s="226">
        <v>0</v>
      </c>
      <c r="AT965" s="220">
        <f t="shared" si="112"/>
        <v>0</v>
      </c>
    </row>
    <row r="966" spans="2:46">
      <c r="B966" s="24" t="s">
        <v>3453</v>
      </c>
      <c r="C966" s="342" t="s">
        <v>3573</v>
      </c>
      <c r="D966" s="457" t="s">
        <v>207</v>
      </c>
      <c r="E966" s="458"/>
      <c r="F966" s="458"/>
      <c r="G966" s="458"/>
      <c r="H966" s="458"/>
      <c r="I966" s="458"/>
      <c r="J966" s="458"/>
      <c r="K966" s="458"/>
      <c r="L966" s="458"/>
      <c r="M966" s="458"/>
      <c r="N966" s="458"/>
      <c r="O966" s="458"/>
      <c r="P966" s="458"/>
      <c r="Q966" s="458"/>
      <c r="R966" s="458"/>
      <c r="S966" s="458"/>
      <c r="T966" s="458"/>
      <c r="U966" s="458"/>
      <c r="V966" s="458"/>
      <c r="W966" s="458"/>
      <c r="X966" s="458"/>
      <c r="Y966" s="458"/>
      <c r="Z966" s="459"/>
      <c r="AA966" s="459"/>
      <c r="AB966" s="459"/>
      <c r="AC966" s="459"/>
      <c r="AD966" s="459"/>
      <c r="AE966" s="459"/>
      <c r="AF966" s="459"/>
      <c r="AG966" s="459"/>
      <c r="AH966" s="459"/>
      <c r="AI966" s="459"/>
      <c r="AJ966" s="459"/>
      <c r="AK966" s="459"/>
      <c r="AL966" s="459"/>
      <c r="AM966" s="459"/>
      <c r="AN966" s="459"/>
      <c r="AO966" s="460"/>
      <c r="AP966" s="460"/>
      <c r="AQ966" s="460"/>
      <c r="AR966" s="226">
        <v>0</v>
      </c>
      <c r="AS966" s="226">
        <v>0</v>
      </c>
      <c r="AT966" s="220">
        <f t="shared" si="112"/>
        <v>0</v>
      </c>
    </row>
    <row r="967" spans="2:46">
      <c r="B967" s="24" t="s">
        <v>3454</v>
      </c>
      <c r="C967" s="342" t="s">
        <v>3574</v>
      </c>
      <c r="D967" s="457" t="s">
        <v>322</v>
      </c>
      <c r="E967" s="458"/>
      <c r="F967" s="458"/>
      <c r="G967" s="458"/>
      <c r="H967" s="458"/>
      <c r="I967" s="458"/>
      <c r="J967" s="458"/>
      <c r="K967" s="458"/>
      <c r="L967" s="458"/>
      <c r="M967" s="458"/>
      <c r="N967" s="458"/>
      <c r="O967" s="458"/>
      <c r="P967" s="458"/>
      <c r="Q967" s="458"/>
      <c r="R967" s="458"/>
      <c r="S967" s="458"/>
      <c r="T967" s="458"/>
      <c r="U967" s="458"/>
      <c r="V967" s="458"/>
      <c r="W967" s="458"/>
      <c r="X967" s="458"/>
      <c r="Y967" s="458"/>
      <c r="Z967" s="459"/>
      <c r="AA967" s="459"/>
      <c r="AB967" s="459"/>
      <c r="AC967" s="459"/>
      <c r="AD967" s="459"/>
      <c r="AE967" s="459"/>
      <c r="AF967" s="459"/>
      <c r="AG967" s="459"/>
      <c r="AH967" s="459"/>
      <c r="AI967" s="459"/>
      <c r="AJ967" s="459"/>
      <c r="AK967" s="459"/>
      <c r="AL967" s="459"/>
      <c r="AM967" s="459"/>
      <c r="AN967" s="459"/>
      <c r="AO967" s="460"/>
      <c r="AP967" s="460"/>
      <c r="AQ967" s="460"/>
      <c r="AR967" s="226">
        <v>0</v>
      </c>
      <c r="AS967" s="226">
        <v>0</v>
      </c>
      <c r="AT967" s="220">
        <f t="shared" si="112"/>
        <v>0</v>
      </c>
    </row>
    <row r="968" spans="2:46">
      <c r="B968" s="24" t="s">
        <v>3455</v>
      </c>
      <c r="C968" s="342" t="s">
        <v>3575</v>
      </c>
      <c r="D968" s="457" t="s">
        <v>38</v>
      </c>
      <c r="E968" s="458"/>
      <c r="F968" s="458"/>
      <c r="G968" s="458"/>
      <c r="H968" s="458"/>
      <c r="I968" s="458"/>
      <c r="J968" s="458"/>
      <c r="K968" s="458"/>
      <c r="L968" s="458"/>
      <c r="M968" s="458"/>
      <c r="N968" s="458"/>
      <c r="O968" s="458"/>
      <c r="P968" s="458"/>
      <c r="Q968" s="458"/>
      <c r="R968" s="458"/>
      <c r="S968" s="458"/>
      <c r="T968" s="458"/>
      <c r="U968" s="458"/>
      <c r="V968" s="458"/>
      <c r="W968" s="458"/>
      <c r="X968" s="458"/>
      <c r="Y968" s="458"/>
      <c r="Z968" s="459"/>
      <c r="AA968" s="459"/>
      <c r="AB968" s="459"/>
      <c r="AC968" s="459"/>
      <c r="AD968" s="459"/>
      <c r="AE968" s="459"/>
      <c r="AF968" s="459"/>
      <c r="AG968" s="459"/>
      <c r="AH968" s="459"/>
      <c r="AI968" s="459"/>
      <c r="AJ968" s="459"/>
      <c r="AK968" s="459"/>
      <c r="AL968" s="459"/>
      <c r="AM968" s="459"/>
      <c r="AN968" s="459"/>
      <c r="AO968" s="460"/>
      <c r="AP968" s="460"/>
      <c r="AQ968" s="460"/>
      <c r="AR968" s="226">
        <v>5</v>
      </c>
      <c r="AS968" s="226">
        <v>310</v>
      </c>
      <c r="AT968" s="220">
        <f t="shared" si="112"/>
        <v>77.5</v>
      </c>
    </row>
    <row r="969" spans="2:46">
      <c r="B969" s="24" t="s">
        <v>3456</v>
      </c>
      <c r="C969" s="342" t="s">
        <v>3576</v>
      </c>
      <c r="D969" s="462" t="s">
        <v>5</v>
      </c>
      <c r="E969" s="458"/>
      <c r="F969" s="458"/>
      <c r="G969" s="458"/>
      <c r="H969" s="458"/>
      <c r="I969" s="458"/>
      <c r="J969" s="458"/>
      <c r="K969" s="458"/>
      <c r="L969" s="458"/>
      <c r="M969" s="458"/>
      <c r="N969" s="458"/>
      <c r="O969" s="458"/>
      <c r="P969" s="458"/>
      <c r="Q969" s="458"/>
      <c r="R969" s="458"/>
      <c r="S969" s="458"/>
      <c r="T969" s="458"/>
      <c r="U969" s="458"/>
      <c r="V969" s="458"/>
      <c r="W969" s="458"/>
      <c r="X969" s="458"/>
      <c r="Y969" s="458"/>
      <c r="Z969" s="459"/>
      <c r="AA969" s="459"/>
      <c r="AB969" s="459"/>
      <c r="AC969" s="459"/>
      <c r="AD969" s="459"/>
      <c r="AE969" s="459"/>
      <c r="AF969" s="459"/>
      <c r="AG969" s="459"/>
      <c r="AH969" s="459"/>
      <c r="AI969" s="459"/>
      <c r="AJ969" s="459"/>
      <c r="AK969" s="459"/>
      <c r="AL969" s="459"/>
      <c r="AM969" s="459"/>
      <c r="AN969" s="459"/>
      <c r="AO969" s="460"/>
      <c r="AP969" s="460"/>
      <c r="AQ969" s="460"/>
      <c r="AR969" s="226">
        <v>0</v>
      </c>
      <c r="AS969" s="226">
        <v>0</v>
      </c>
      <c r="AT969" s="220">
        <f t="shared" si="112"/>
        <v>0</v>
      </c>
    </row>
    <row r="970" spans="2:46">
      <c r="B970" s="24" t="s">
        <v>3457</v>
      </c>
      <c r="C970" s="342" t="s">
        <v>3577</v>
      </c>
      <c r="D970" s="457" t="s">
        <v>3</v>
      </c>
      <c r="E970" s="458"/>
      <c r="F970" s="458"/>
      <c r="G970" s="458"/>
      <c r="H970" s="458"/>
      <c r="I970" s="458"/>
      <c r="J970" s="458"/>
      <c r="K970" s="458"/>
      <c r="L970" s="458"/>
      <c r="M970" s="458"/>
      <c r="N970" s="458"/>
      <c r="O970" s="458"/>
      <c r="P970" s="458"/>
      <c r="Q970" s="458"/>
      <c r="R970" s="458"/>
      <c r="S970" s="458"/>
      <c r="T970" s="458"/>
      <c r="U970" s="458"/>
      <c r="V970" s="458"/>
      <c r="W970" s="458"/>
      <c r="X970" s="458"/>
      <c r="Y970" s="458"/>
      <c r="Z970" s="459"/>
      <c r="AA970" s="459"/>
      <c r="AB970" s="459"/>
      <c r="AC970" s="459"/>
      <c r="AD970" s="459"/>
      <c r="AE970" s="459"/>
      <c r="AF970" s="459"/>
      <c r="AG970" s="459"/>
      <c r="AH970" s="459"/>
      <c r="AI970" s="459"/>
      <c r="AJ970" s="459"/>
      <c r="AK970" s="459"/>
      <c r="AL970" s="459"/>
      <c r="AM970" s="459"/>
      <c r="AN970" s="459"/>
      <c r="AO970" s="460"/>
      <c r="AP970" s="460"/>
      <c r="AQ970" s="460"/>
      <c r="AR970" s="226">
        <v>0</v>
      </c>
      <c r="AS970" s="226">
        <v>0</v>
      </c>
      <c r="AT970" s="220">
        <f t="shared" si="112"/>
        <v>0</v>
      </c>
    </row>
    <row r="971" spans="2:46">
      <c r="B971" s="24" t="s">
        <v>3458</v>
      </c>
      <c r="C971" s="342" t="s">
        <v>3578</v>
      </c>
      <c r="D971" s="457" t="s">
        <v>3</v>
      </c>
      <c r="E971" s="458"/>
      <c r="F971" s="458"/>
      <c r="G971" s="458"/>
      <c r="H971" s="458"/>
      <c r="I971" s="458"/>
      <c r="J971" s="458"/>
      <c r="K971" s="458"/>
      <c r="L971" s="458"/>
      <c r="M971" s="458"/>
      <c r="N971" s="458"/>
      <c r="O971" s="458"/>
      <c r="P971" s="458"/>
      <c r="Q971" s="458"/>
      <c r="R971" s="458"/>
      <c r="S971" s="458"/>
      <c r="T971" s="458"/>
      <c r="U971" s="458"/>
      <c r="V971" s="458"/>
      <c r="W971" s="458"/>
      <c r="X971" s="458"/>
      <c r="Y971" s="458"/>
      <c r="Z971" s="459"/>
      <c r="AA971" s="459"/>
      <c r="AB971" s="459"/>
      <c r="AC971" s="459"/>
      <c r="AD971" s="459"/>
      <c r="AE971" s="459"/>
      <c r="AF971" s="459"/>
      <c r="AG971" s="459"/>
      <c r="AH971" s="459"/>
      <c r="AI971" s="459"/>
      <c r="AJ971" s="459"/>
      <c r="AK971" s="459"/>
      <c r="AL971" s="459"/>
      <c r="AM971" s="459"/>
      <c r="AN971" s="459"/>
      <c r="AO971" s="460"/>
      <c r="AP971" s="460"/>
      <c r="AQ971" s="460"/>
      <c r="AR971" s="226">
        <v>0</v>
      </c>
      <c r="AS971" s="226">
        <v>0</v>
      </c>
      <c r="AT971" s="220">
        <f t="shared" si="112"/>
        <v>0</v>
      </c>
    </row>
    <row r="972" spans="2:46">
      <c r="B972" s="24" t="s">
        <v>3459</v>
      </c>
      <c r="C972" s="342" t="s">
        <v>3579</v>
      </c>
      <c r="D972" s="457" t="s">
        <v>3</v>
      </c>
      <c r="E972" s="458"/>
      <c r="F972" s="458"/>
      <c r="G972" s="458"/>
      <c r="H972" s="458"/>
      <c r="I972" s="458"/>
      <c r="J972" s="458"/>
      <c r="K972" s="458"/>
      <c r="L972" s="458"/>
      <c r="M972" s="458"/>
      <c r="N972" s="458"/>
      <c r="O972" s="458"/>
      <c r="P972" s="458"/>
      <c r="Q972" s="458"/>
      <c r="R972" s="458"/>
      <c r="S972" s="458"/>
      <c r="T972" s="458"/>
      <c r="U972" s="458"/>
      <c r="V972" s="458"/>
      <c r="W972" s="458"/>
      <c r="X972" s="458"/>
      <c r="Y972" s="458"/>
      <c r="Z972" s="459"/>
      <c r="AA972" s="459"/>
      <c r="AB972" s="459"/>
      <c r="AC972" s="459"/>
      <c r="AD972" s="459"/>
      <c r="AE972" s="459"/>
      <c r="AF972" s="459"/>
      <c r="AG972" s="459"/>
      <c r="AH972" s="459"/>
      <c r="AI972" s="459"/>
      <c r="AJ972" s="459"/>
      <c r="AK972" s="459"/>
      <c r="AL972" s="459"/>
      <c r="AM972" s="459"/>
      <c r="AN972" s="459"/>
      <c r="AO972" s="460"/>
      <c r="AP972" s="460"/>
      <c r="AQ972" s="460"/>
      <c r="AR972" s="226">
        <v>0</v>
      </c>
      <c r="AS972" s="226">
        <v>0</v>
      </c>
      <c r="AT972" s="220">
        <f t="shared" si="112"/>
        <v>0</v>
      </c>
    </row>
    <row r="973" spans="2:46">
      <c r="B973" s="24" t="s">
        <v>3460</v>
      </c>
      <c r="C973" s="342" t="s">
        <v>3580</v>
      </c>
      <c r="D973" s="457" t="s">
        <v>123</v>
      </c>
      <c r="E973" s="458"/>
      <c r="F973" s="458"/>
      <c r="G973" s="458"/>
      <c r="H973" s="458"/>
      <c r="I973" s="458"/>
      <c r="J973" s="458"/>
      <c r="K973" s="458"/>
      <c r="L973" s="458"/>
      <c r="M973" s="458"/>
      <c r="N973" s="458"/>
      <c r="O973" s="458"/>
      <c r="P973" s="458"/>
      <c r="Q973" s="458"/>
      <c r="R973" s="458"/>
      <c r="S973" s="458"/>
      <c r="T973" s="458"/>
      <c r="U973" s="458"/>
      <c r="V973" s="458"/>
      <c r="W973" s="458"/>
      <c r="X973" s="458"/>
      <c r="Y973" s="458"/>
      <c r="Z973" s="459"/>
      <c r="AA973" s="459"/>
      <c r="AB973" s="459"/>
      <c r="AC973" s="459"/>
      <c r="AD973" s="459"/>
      <c r="AE973" s="459"/>
      <c r="AF973" s="459"/>
      <c r="AG973" s="459"/>
      <c r="AH973" s="459"/>
      <c r="AI973" s="459"/>
      <c r="AJ973" s="459"/>
      <c r="AK973" s="459"/>
      <c r="AL973" s="459"/>
      <c r="AM973" s="459"/>
      <c r="AN973" s="459"/>
      <c r="AO973" s="460"/>
      <c r="AP973" s="460"/>
      <c r="AQ973" s="460"/>
      <c r="AR973" s="226">
        <v>0</v>
      </c>
      <c r="AS973" s="226">
        <v>0</v>
      </c>
      <c r="AT973" s="220">
        <f t="shared" si="112"/>
        <v>0</v>
      </c>
    </row>
    <row r="974" spans="2:46">
      <c r="B974" s="24" t="s">
        <v>3461</v>
      </c>
      <c r="C974" s="342" t="s">
        <v>3581</v>
      </c>
      <c r="D974" s="462" t="s">
        <v>5</v>
      </c>
      <c r="E974" s="458"/>
      <c r="F974" s="458"/>
      <c r="G974" s="458"/>
      <c r="H974" s="458"/>
      <c r="I974" s="458"/>
      <c r="J974" s="458"/>
      <c r="K974" s="458"/>
      <c r="L974" s="458"/>
      <c r="M974" s="458"/>
      <c r="N974" s="458"/>
      <c r="O974" s="458"/>
      <c r="P974" s="458"/>
      <c r="Q974" s="458"/>
      <c r="R974" s="458"/>
      <c r="S974" s="458"/>
      <c r="T974" s="458"/>
      <c r="U974" s="458"/>
      <c r="V974" s="458"/>
      <c r="W974" s="458"/>
      <c r="X974" s="458"/>
      <c r="Y974" s="458"/>
      <c r="Z974" s="459"/>
      <c r="AA974" s="459"/>
      <c r="AB974" s="459"/>
      <c r="AC974" s="459"/>
      <c r="AD974" s="459"/>
      <c r="AE974" s="459"/>
      <c r="AF974" s="459"/>
      <c r="AG974" s="459"/>
      <c r="AH974" s="459"/>
      <c r="AI974" s="459"/>
      <c r="AJ974" s="459"/>
      <c r="AK974" s="459"/>
      <c r="AL974" s="459"/>
      <c r="AM974" s="459"/>
      <c r="AN974" s="459"/>
      <c r="AO974" s="460"/>
      <c r="AP974" s="460"/>
      <c r="AQ974" s="460"/>
      <c r="AR974" s="226">
        <v>0</v>
      </c>
      <c r="AS974" s="226">
        <v>0</v>
      </c>
      <c r="AT974" s="220">
        <f t="shared" si="112"/>
        <v>0</v>
      </c>
    </row>
    <row r="975" spans="2:46">
      <c r="B975" s="24" t="s">
        <v>3462</v>
      </c>
      <c r="C975" s="342" t="s">
        <v>3582</v>
      </c>
      <c r="D975" s="457" t="s">
        <v>148</v>
      </c>
      <c r="E975" s="458"/>
      <c r="F975" s="458"/>
      <c r="G975" s="458"/>
      <c r="H975" s="458"/>
      <c r="I975" s="458"/>
      <c r="J975" s="458"/>
      <c r="K975" s="458"/>
      <c r="L975" s="458"/>
      <c r="M975" s="458"/>
      <c r="N975" s="458"/>
      <c r="O975" s="458"/>
      <c r="P975" s="458"/>
      <c r="Q975" s="458"/>
      <c r="R975" s="458"/>
      <c r="S975" s="458"/>
      <c r="T975" s="458"/>
      <c r="U975" s="458"/>
      <c r="V975" s="458"/>
      <c r="W975" s="458"/>
      <c r="X975" s="458"/>
      <c r="Y975" s="458"/>
      <c r="Z975" s="459"/>
      <c r="AA975" s="459"/>
      <c r="AB975" s="459"/>
      <c r="AC975" s="459"/>
      <c r="AD975" s="459"/>
      <c r="AE975" s="459"/>
      <c r="AF975" s="459"/>
      <c r="AG975" s="459"/>
      <c r="AH975" s="459"/>
      <c r="AI975" s="459"/>
      <c r="AJ975" s="459"/>
      <c r="AK975" s="459"/>
      <c r="AL975" s="459"/>
      <c r="AM975" s="459"/>
      <c r="AN975" s="459"/>
      <c r="AO975" s="460"/>
      <c r="AP975" s="460"/>
      <c r="AQ975" s="460"/>
      <c r="AR975" s="226">
        <v>0</v>
      </c>
      <c r="AS975" s="226">
        <v>0</v>
      </c>
      <c r="AT975" s="220">
        <f t="shared" si="112"/>
        <v>0</v>
      </c>
    </row>
    <row r="976" spans="2:46">
      <c r="B976" s="24" t="s">
        <v>3463</v>
      </c>
      <c r="C976" s="342" t="s">
        <v>3583</v>
      </c>
      <c r="D976" s="457" t="s">
        <v>552</v>
      </c>
      <c r="E976" s="458"/>
      <c r="F976" s="458"/>
      <c r="G976" s="458"/>
      <c r="H976" s="458"/>
      <c r="I976" s="458"/>
      <c r="J976" s="458"/>
      <c r="K976" s="458"/>
      <c r="L976" s="458"/>
      <c r="M976" s="458"/>
      <c r="N976" s="458"/>
      <c r="O976" s="458"/>
      <c r="P976" s="458"/>
      <c r="Q976" s="458"/>
      <c r="R976" s="458"/>
      <c r="S976" s="458"/>
      <c r="T976" s="458"/>
      <c r="U976" s="458"/>
      <c r="V976" s="458"/>
      <c r="W976" s="458"/>
      <c r="X976" s="458"/>
      <c r="Y976" s="458"/>
      <c r="Z976" s="459"/>
      <c r="AA976" s="459"/>
      <c r="AB976" s="459"/>
      <c r="AC976" s="459"/>
      <c r="AD976" s="459"/>
      <c r="AE976" s="459"/>
      <c r="AF976" s="459"/>
      <c r="AG976" s="459"/>
      <c r="AH976" s="459"/>
      <c r="AI976" s="459"/>
      <c r="AJ976" s="459"/>
      <c r="AK976" s="459"/>
      <c r="AL976" s="459"/>
      <c r="AM976" s="459"/>
      <c r="AN976" s="459"/>
      <c r="AO976" s="460"/>
      <c r="AP976" s="460"/>
      <c r="AQ976" s="460"/>
      <c r="AR976" s="226">
        <v>0</v>
      </c>
      <c r="AS976" s="226">
        <v>0</v>
      </c>
      <c r="AT976" s="220">
        <f t="shared" si="112"/>
        <v>0</v>
      </c>
    </row>
    <row r="977" spans="2:47">
      <c r="B977" s="24" t="s">
        <v>3464</v>
      </c>
      <c r="C977" s="342" t="s">
        <v>3584</v>
      </c>
      <c r="D977" s="457" t="s">
        <v>552</v>
      </c>
      <c r="E977" s="458"/>
      <c r="F977" s="458"/>
      <c r="G977" s="458"/>
      <c r="H977" s="458"/>
      <c r="I977" s="458"/>
      <c r="J977" s="458"/>
      <c r="K977" s="458"/>
      <c r="L977" s="458"/>
      <c r="M977" s="458"/>
      <c r="N977" s="458"/>
      <c r="O977" s="458"/>
      <c r="P977" s="458"/>
      <c r="Q977" s="458"/>
      <c r="R977" s="458"/>
      <c r="S977" s="458"/>
      <c r="T977" s="458"/>
      <c r="U977" s="458"/>
      <c r="V977" s="458"/>
      <c r="W977" s="458"/>
      <c r="X977" s="458"/>
      <c r="Y977" s="458"/>
      <c r="Z977" s="459"/>
      <c r="AA977" s="459"/>
      <c r="AB977" s="459"/>
      <c r="AC977" s="459"/>
      <c r="AD977" s="459"/>
      <c r="AE977" s="459"/>
      <c r="AF977" s="459"/>
      <c r="AG977" s="459"/>
      <c r="AH977" s="459"/>
      <c r="AI977" s="459"/>
      <c r="AJ977" s="459"/>
      <c r="AK977" s="459"/>
      <c r="AL977" s="459"/>
      <c r="AM977" s="459"/>
      <c r="AN977" s="459"/>
      <c r="AO977" s="460"/>
      <c r="AP977" s="460"/>
      <c r="AQ977" s="460"/>
      <c r="AR977" s="226">
        <v>0</v>
      </c>
      <c r="AS977" s="226">
        <v>0</v>
      </c>
      <c r="AT977" s="220">
        <f t="shared" si="112"/>
        <v>0</v>
      </c>
    </row>
    <row r="978" spans="2:47">
      <c r="B978" s="24" t="s">
        <v>3465</v>
      </c>
      <c r="C978" s="342" t="s">
        <v>3180</v>
      </c>
      <c r="D978" s="462" t="s">
        <v>5</v>
      </c>
      <c r="E978" s="458"/>
      <c r="F978" s="458"/>
      <c r="G978" s="458"/>
      <c r="H978" s="458"/>
      <c r="I978" s="458"/>
      <c r="J978" s="458"/>
      <c r="K978" s="458"/>
      <c r="L978" s="458"/>
      <c r="M978" s="458"/>
      <c r="N978" s="458"/>
      <c r="O978" s="458"/>
      <c r="P978" s="458"/>
      <c r="Q978" s="458"/>
      <c r="R978" s="458"/>
      <c r="S978" s="458"/>
      <c r="T978" s="458"/>
      <c r="U978" s="458"/>
      <c r="V978" s="458"/>
      <c r="W978" s="458"/>
      <c r="X978" s="458"/>
      <c r="Y978" s="458"/>
      <c r="Z978" s="459"/>
      <c r="AA978" s="459"/>
      <c r="AB978" s="459"/>
      <c r="AC978" s="459"/>
      <c r="AD978" s="459"/>
      <c r="AE978" s="459"/>
      <c r="AF978" s="459"/>
      <c r="AG978" s="459"/>
      <c r="AH978" s="459"/>
      <c r="AI978" s="459"/>
      <c r="AJ978" s="459"/>
      <c r="AK978" s="459"/>
      <c r="AL978" s="459"/>
      <c r="AM978" s="459"/>
      <c r="AN978" s="459"/>
      <c r="AO978" s="460"/>
      <c r="AP978" s="460"/>
      <c r="AQ978" s="460"/>
      <c r="AR978" s="226">
        <v>0</v>
      </c>
      <c r="AS978" s="226">
        <v>0</v>
      </c>
      <c r="AT978" s="220">
        <f t="shared" si="112"/>
        <v>0</v>
      </c>
    </row>
    <row r="979" spans="2:47">
      <c r="B979" s="24" t="s">
        <v>3466</v>
      </c>
      <c r="C979" s="342" t="s">
        <v>3585</v>
      </c>
      <c r="D979" s="462" t="s">
        <v>5</v>
      </c>
      <c r="E979" s="458"/>
      <c r="F979" s="458"/>
      <c r="G979" s="458"/>
      <c r="H979" s="458"/>
      <c r="I979" s="458"/>
      <c r="J979" s="458"/>
      <c r="K979" s="458"/>
      <c r="L979" s="458"/>
      <c r="M979" s="458"/>
      <c r="N979" s="458"/>
      <c r="O979" s="458"/>
      <c r="P979" s="458"/>
      <c r="Q979" s="458"/>
      <c r="R979" s="458"/>
      <c r="S979" s="458"/>
      <c r="T979" s="458"/>
      <c r="U979" s="458"/>
      <c r="V979" s="458"/>
      <c r="W979" s="458"/>
      <c r="X979" s="458"/>
      <c r="Y979" s="458"/>
      <c r="Z979" s="459"/>
      <c r="AA979" s="459"/>
      <c r="AB979" s="459"/>
      <c r="AC979" s="459"/>
      <c r="AD979" s="459"/>
      <c r="AE979" s="459"/>
      <c r="AF979" s="459"/>
      <c r="AG979" s="459"/>
      <c r="AH979" s="459"/>
      <c r="AI979" s="459"/>
      <c r="AJ979" s="459"/>
      <c r="AK979" s="459"/>
      <c r="AL979" s="459"/>
      <c r="AM979" s="459"/>
      <c r="AN979" s="459"/>
      <c r="AO979" s="460"/>
      <c r="AP979" s="460"/>
      <c r="AQ979" s="460"/>
      <c r="AR979" s="226">
        <v>0</v>
      </c>
      <c r="AS979" s="226">
        <v>0</v>
      </c>
      <c r="AT979" s="220">
        <f t="shared" si="112"/>
        <v>0</v>
      </c>
    </row>
    <row r="980" spans="2:47">
      <c r="B980" s="24" t="s">
        <v>3467</v>
      </c>
      <c r="C980" s="216" t="s">
        <v>3586</v>
      </c>
      <c r="D980" s="457" t="s">
        <v>12</v>
      </c>
      <c r="E980" s="458"/>
      <c r="F980" s="458"/>
      <c r="G980" s="458"/>
      <c r="H980" s="458"/>
      <c r="I980" s="458"/>
      <c r="J980" s="458"/>
      <c r="K980" s="458"/>
      <c r="L980" s="458"/>
      <c r="M980" s="458"/>
      <c r="N980" s="458"/>
      <c r="O980" s="458"/>
      <c r="P980" s="458"/>
      <c r="Q980" s="458"/>
      <c r="R980" s="458"/>
      <c r="S980" s="458"/>
      <c r="T980" s="458"/>
      <c r="U980" s="458"/>
      <c r="V980" s="458"/>
      <c r="W980" s="458"/>
      <c r="X980" s="458"/>
      <c r="Y980" s="458"/>
      <c r="Z980" s="459"/>
      <c r="AA980" s="459"/>
      <c r="AB980" s="459"/>
      <c r="AC980" s="459"/>
      <c r="AD980" s="459"/>
      <c r="AE980" s="459"/>
      <c r="AF980" s="459"/>
      <c r="AG980" s="459"/>
      <c r="AH980" s="459"/>
      <c r="AI980" s="459"/>
      <c r="AJ980" s="459"/>
      <c r="AK980" s="459"/>
      <c r="AL980" s="459"/>
      <c r="AM980" s="459"/>
      <c r="AN980" s="459"/>
      <c r="AO980" s="460"/>
      <c r="AP980" s="460"/>
      <c r="AQ980" s="460"/>
      <c r="AR980" s="226">
        <v>8</v>
      </c>
      <c r="AS980" s="226">
        <v>450</v>
      </c>
      <c r="AT980" s="220">
        <f t="shared" si="112"/>
        <v>112.5</v>
      </c>
    </row>
    <row r="981" spans="2:47">
      <c r="B981" s="24" t="s">
        <v>3468</v>
      </c>
      <c r="C981" s="216" t="s">
        <v>3587</v>
      </c>
      <c r="D981" s="457" t="s">
        <v>66</v>
      </c>
      <c r="E981" s="458"/>
      <c r="F981" s="458"/>
      <c r="G981" s="458"/>
      <c r="H981" s="458"/>
      <c r="I981" s="458"/>
      <c r="J981" s="458"/>
      <c r="K981" s="458"/>
      <c r="L981" s="458"/>
      <c r="M981" s="458"/>
      <c r="N981" s="458"/>
      <c r="O981" s="458"/>
      <c r="P981" s="458"/>
      <c r="Q981" s="458"/>
      <c r="R981" s="458"/>
      <c r="S981" s="458"/>
      <c r="T981" s="458"/>
      <c r="U981" s="458"/>
      <c r="V981" s="458"/>
      <c r="W981" s="458"/>
      <c r="X981" s="458"/>
      <c r="Y981" s="458"/>
      <c r="Z981" s="459"/>
      <c r="AA981" s="459"/>
      <c r="AB981" s="459"/>
      <c r="AC981" s="459"/>
      <c r="AD981" s="459"/>
      <c r="AE981" s="459"/>
      <c r="AF981" s="459"/>
      <c r="AG981" s="459"/>
      <c r="AH981" s="459"/>
      <c r="AI981" s="459"/>
      <c r="AJ981" s="459"/>
      <c r="AK981" s="459"/>
      <c r="AL981" s="459"/>
      <c r="AM981" s="459"/>
      <c r="AN981" s="459"/>
      <c r="AO981" s="460"/>
      <c r="AP981" s="460"/>
      <c r="AQ981" s="460"/>
      <c r="AR981" s="226">
        <v>2</v>
      </c>
      <c r="AS981" s="226">
        <v>125</v>
      </c>
      <c r="AT981" s="220">
        <f t="shared" si="112"/>
        <v>31.25</v>
      </c>
    </row>
    <row r="982" spans="2:47">
      <c r="B982" s="24" t="s">
        <v>3469</v>
      </c>
      <c r="C982" s="216" t="s">
        <v>3588</v>
      </c>
      <c r="D982" s="457" t="s">
        <v>19</v>
      </c>
      <c r="E982" s="458"/>
      <c r="F982" s="458"/>
      <c r="G982" s="458"/>
      <c r="H982" s="458"/>
      <c r="I982" s="458"/>
      <c r="J982" s="458"/>
      <c r="K982" s="458"/>
      <c r="L982" s="458"/>
      <c r="M982" s="458"/>
      <c r="N982" s="458"/>
      <c r="O982" s="458"/>
      <c r="P982" s="458"/>
      <c r="Q982" s="458"/>
      <c r="R982" s="458"/>
      <c r="S982" s="458"/>
      <c r="T982" s="458"/>
      <c r="U982" s="458"/>
      <c r="V982" s="458"/>
      <c r="W982" s="458"/>
      <c r="X982" s="458"/>
      <c r="Y982" s="458"/>
      <c r="Z982" s="459"/>
      <c r="AA982" s="459"/>
      <c r="AB982" s="459"/>
      <c r="AC982" s="459"/>
      <c r="AD982" s="459"/>
      <c r="AE982" s="459"/>
      <c r="AF982" s="459"/>
      <c r="AG982" s="459"/>
      <c r="AH982" s="459"/>
      <c r="AI982" s="459"/>
      <c r="AJ982" s="459"/>
      <c r="AK982" s="459"/>
      <c r="AL982" s="459"/>
      <c r="AM982" s="459"/>
      <c r="AN982" s="459"/>
      <c r="AO982" s="460"/>
      <c r="AP982" s="460"/>
      <c r="AQ982" s="460"/>
      <c r="AR982" s="226">
        <v>5</v>
      </c>
      <c r="AS982" s="226">
        <v>510</v>
      </c>
      <c r="AT982" s="220">
        <f t="shared" si="112"/>
        <v>127.5</v>
      </c>
    </row>
    <row r="983" spans="2:47">
      <c r="B983" s="24" t="s">
        <v>3470</v>
      </c>
      <c r="C983" s="216" t="s">
        <v>3589</v>
      </c>
      <c r="D983" s="457" t="s">
        <v>19</v>
      </c>
      <c r="E983" s="458"/>
      <c r="F983" s="458"/>
      <c r="G983" s="458"/>
      <c r="H983" s="458"/>
      <c r="I983" s="458"/>
      <c r="J983" s="458"/>
      <c r="K983" s="458"/>
      <c r="L983" s="458"/>
      <c r="M983" s="458"/>
      <c r="N983" s="458"/>
      <c r="O983" s="458"/>
      <c r="P983" s="458"/>
      <c r="Q983" s="458"/>
      <c r="R983" s="458"/>
      <c r="S983" s="458"/>
      <c r="T983" s="458"/>
      <c r="U983" s="458"/>
      <c r="V983" s="458"/>
      <c r="W983" s="458"/>
      <c r="X983" s="458"/>
      <c r="Y983" s="458"/>
      <c r="Z983" s="459"/>
      <c r="AA983" s="459"/>
      <c r="AB983" s="459"/>
      <c r="AC983" s="459"/>
      <c r="AD983" s="459"/>
      <c r="AE983" s="459"/>
      <c r="AF983" s="459"/>
      <c r="AG983" s="459"/>
      <c r="AH983" s="459"/>
      <c r="AI983" s="459"/>
      <c r="AJ983" s="459"/>
      <c r="AK983" s="459"/>
      <c r="AL983" s="459"/>
      <c r="AM983" s="459"/>
      <c r="AN983" s="459"/>
      <c r="AO983" s="460"/>
      <c r="AP983" s="460"/>
      <c r="AQ983" s="460"/>
      <c r="AR983" s="226">
        <v>0</v>
      </c>
      <c r="AS983" s="226">
        <v>0</v>
      </c>
      <c r="AT983" s="220">
        <f t="shared" si="112"/>
        <v>0</v>
      </c>
    </row>
    <row r="984" spans="2:47">
      <c r="B984" s="369" t="s">
        <v>925</v>
      </c>
      <c r="C984" s="370"/>
      <c r="D984" s="371"/>
      <c r="E984" s="223">
        <f t="shared" ref="E984:P984" si="113">SUM(E3:E302)</f>
        <v>1489</v>
      </c>
      <c r="F984" s="223">
        <f t="shared" si="113"/>
        <v>147140</v>
      </c>
      <c r="G984" s="223">
        <f t="shared" si="113"/>
        <v>36785</v>
      </c>
      <c r="H984" s="223">
        <f t="shared" si="113"/>
        <v>5036</v>
      </c>
      <c r="I984" s="223">
        <f t="shared" si="113"/>
        <v>476860</v>
      </c>
      <c r="J984" s="223">
        <f t="shared" si="113"/>
        <v>119215</v>
      </c>
      <c r="K984" s="223">
        <f t="shared" si="113"/>
        <v>11651</v>
      </c>
      <c r="L984" s="223">
        <f t="shared" si="113"/>
        <v>1102215</v>
      </c>
      <c r="M984" s="223">
        <f t="shared" si="113"/>
        <v>275553.75</v>
      </c>
      <c r="N984" s="223">
        <f t="shared" si="113"/>
        <v>0</v>
      </c>
      <c r="O984" s="223">
        <f t="shared" si="113"/>
        <v>1579055</v>
      </c>
      <c r="P984" s="223">
        <f t="shared" si="113"/>
        <v>394763.75</v>
      </c>
      <c r="Q984" s="224">
        <f t="shared" ref="Q984:V984" si="114">SUM(Q3:Q313)</f>
        <v>19597</v>
      </c>
      <c r="R984" s="224">
        <f t="shared" si="114"/>
        <v>2007142</v>
      </c>
      <c r="S984" s="224">
        <f t="shared" si="114"/>
        <v>501785.5</v>
      </c>
      <c r="T984" s="223">
        <f t="shared" si="114"/>
        <v>22603</v>
      </c>
      <c r="U984" s="223">
        <f t="shared" si="114"/>
        <v>2375920</v>
      </c>
      <c r="V984" s="223">
        <f t="shared" si="114"/>
        <v>593980</v>
      </c>
      <c r="W984" s="223">
        <f>SUM(W3:W373)</f>
        <v>21643</v>
      </c>
      <c r="X984" s="223">
        <f>SUM(X3:X379)</f>
        <v>2593704</v>
      </c>
      <c r="Y984" s="223">
        <f>SUM(Y3:Y379)</f>
        <v>648426</v>
      </c>
      <c r="Z984" s="225">
        <f>SUM(Z3:Z379)</f>
        <v>32265</v>
      </c>
      <c r="AA984" s="225">
        <f>SUM(AA3:AA379)</f>
        <v>3124779</v>
      </c>
      <c r="AB984" s="225">
        <f>SUM(AB3:AB379)</f>
        <v>781194.75</v>
      </c>
      <c r="AC984" s="225">
        <f>SUM(AC3:AC463)</f>
        <v>30652</v>
      </c>
      <c r="AD984" s="225">
        <f>SUM(AD3:AD463)</f>
        <v>2930257</v>
      </c>
      <c r="AE984" s="225">
        <f>SUM(AE3:AE463)</f>
        <v>732564.25</v>
      </c>
      <c r="AF984" s="231">
        <f>SUM(AF3:AF554)</f>
        <v>43573</v>
      </c>
      <c r="AG984" s="231">
        <f>SUM(AG3:AG554)</f>
        <v>4173774</v>
      </c>
      <c r="AH984" s="231">
        <f>SUM(AH2:AH554)</f>
        <v>1043443.75</v>
      </c>
      <c r="AI984" s="231">
        <f>SUM(AI3:AI617)</f>
        <v>50749</v>
      </c>
      <c r="AJ984" s="231">
        <f>SUM(AJ3:AJ617)</f>
        <v>4776000</v>
      </c>
      <c r="AK984" s="231">
        <f>SUM(AK3:AK617)</f>
        <v>1194000</v>
      </c>
      <c r="AL984" s="231">
        <f>SUM(AL3:AL745)</f>
        <v>55240</v>
      </c>
      <c r="AM984" s="231">
        <f>SUM(AM3:AM745)</f>
        <v>5315074</v>
      </c>
      <c r="AN984" s="231">
        <f>SUM(AN3:AN745)</f>
        <v>1328768.5</v>
      </c>
      <c r="AO984" s="231">
        <f>SUM(AO3:AO873)</f>
        <v>67140</v>
      </c>
      <c r="AP984" s="231">
        <f>SUM(AP3:AP873)</f>
        <v>6447405</v>
      </c>
      <c r="AQ984" s="231">
        <f>SUM(AQ3:AQ873)</f>
        <v>1611851.25</v>
      </c>
      <c r="AR984" s="231">
        <f>SUM(AR3:AR983)</f>
        <v>71993</v>
      </c>
      <c r="AS984" s="231">
        <f>SUM(AS3:AS983)</f>
        <v>6813857</v>
      </c>
      <c r="AT984" s="231">
        <f>SUM(AT3:AT983)</f>
        <v>1703464.25</v>
      </c>
      <c r="AU984" s="349"/>
    </row>
  </sheetData>
  <autoFilter ref="A2:Y984" xr:uid="{00000000-0009-0000-0000-000006000000}"/>
  <mergeCells count="18">
    <mergeCell ref="AR1:AT1"/>
    <mergeCell ref="AO1:AQ1"/>
    <mergeCell ref="W1:Y1"/>
    <mergeCell ref="T1:V1"/>
    <mergeCell ref="H1:J1"/>
    <mergeCell ref="K1:M1"/>
    <mergeCell ref="N1:P1"/>
    <mergeCell ref="Q1:S1"/>
    <mergeCell ref="AL1:AN1"/>
    <mergeCell ref="AI1:AK1"/>
    <mergeCell ref="AF1:AH1"/>
    <mergeCell ref="AC1:AE1"/>
    <mergeCell ref="Z1:AB1"/>
    <mergeCell ref="B984:D984"/>
    <mergeCell ref="B1:B2"/>
    <mergeCell ref="C1:C2"/>
    <mergeCell ref="D1:D2"/>
    <mergeCell ref="E1:G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BE68"/>
  <sheetViews>
    <sheetView showGridLines="0" zoomScaleNormal="100" workbookViewId="0">
      <pane xSplit="3" ySplit="2" topLeftCell="BC66" activePane="bottomRight" state="frozen"/>
      <selection activeCell="G24" sqref="G24"/>
      <selection pane="topRight" activeCell="G24" sqref="G24"/>
      <selection pane="bottomLeft" activeCell="G24" sqref="G24"/>
      <selection pane="bottomRight" activeCell="BD69" sqref="BD69"/>
    </sheetView>
  </sheetViews>
  <sheetFormatPr defaultColWidth="8.85546875" defaultRowHeight="12.75"/>
  <cols>
    <col min="1" max="1" width="6.42578125" style="37" customWidth="1"/>
    <col min="2" max="2" width="27.42578125" style="18" bestFit="1" customWidth="1"/>
    <col min="3" max="3" width="8.85546875" style="18"/>
    <col min="4" max="8" width="9.5703125" style="18" hidden="1" customWidth="1"/>
    <col min="9" max="9" width="10" style="18" hidden="1" customWidth="1"/>
    <col min="10" max="11" width="9.5703125" style="18" hidden="1" customWidth="1"/>
    <col min="12" max="12" width="10" style="18" hidden="1" customWidth="1"/>
    <col min="13" max="14" width="9.5703125" style="18" hidden="1" customWidth="1"/>
    <col min="15" max="15" width="10" style="18" hidden="1" customWidth="1"/>
    <col min="16" max="17" width="9.5703125" style="18" hidden="1" customWidth="1"/>
    <col min="18" max="18" width="10" style="18" hidden="1" customWidth="1"/>
    <col min="19" max="20" width="9.5703125" style="18" hidden="1" customWidth="1"/>
    <col min="21" max="21" width="10" style="18" hidden="1" customWidth="1"/>
    <col min="22" max="23" width="9.5703125" style="18" hidden="1" customWidth="1"/>
    <col min="24" max="24" width="10" style="18" hidden="1" customWidth="1"/>
    <col min="25" max="26" width="9.5703125" style="18" hidden="1" customWidth="1"/>
    <col min="27" max="28" width="10" style="18" hidden="1" customWidth="1"/>
    <col min="29" max="29" width="12.42578125" style="18" hidden="1" customWidth="1"/>
    <col min="30" max="31" width="11" style="18" hidden="1" customWidth="1"/>
    <col min="32" max="32" width="12.42578125" style="18" hidden="1" customWidth="1"/>
    <col min="33" max="33" width="12.28515625" style="18" hidden="1" customWidth="1"/>
    <col min="34" max="34" width="10.85546875" style="18" hidden="1" customWidth="1"/>
    <col min="35" max="35" width="11.140625" style="18" hidden="1" customWidth="1"/>
    <col min="36" max="36" width="10.85546875" style="18" hidden="1" customWidth="1"/>
    <col min="37" max="37" width="9" style="18" hidden="1" customWidth="1"/>
    <col min="38" max="38" width="11.140625" style="18" hidden="1" customWidth="1"/>
    <col min="39" max="39" width="9.85546875" style="18" hidden="1" customWidth="1"/>
    <col min="40" max="40" width="11.5703125" style="18" hidden="1" customWidth="1"/>
    <col min="41" max="41" width="13.7109375" style="18" hidden="1" customWidth="1"/>
    <col min="42" max="42" width="12.85546875" style="18" hidden="1" customWidth="1"/>
    <col min="43" max="43" width="10" style="18" hidden="1" customWidth="1"/>
    <col min="44" max="44" width="12.42578125" style="18" hidden="1" customWidth="1"/>
    <col min="45" max="45" width="11" style="18" hidden="1" customWidth="1"/>
    <col min="46" max="46" width="10" style="18" hidden="1" customWidth="1"/>
    <col min="47" max="47" width="12.42578125" style="18" hidden="1" customWidth="1"/>
    <col min="48" max="48" width="11" style="18" hidden="1" customWidth="1"/>
    <col min="49" max="49" width="0" style="18" hidden="1" customWidth="1"/>
    <col min="50" max="50" width="10" style="18" hidden="1" customWidth="1"/>
    <col min="51" max="51" width="13.5703125" style="18" hidden="1" customWidth="1"/>
    <col min="52" max="52" width="12.42578125" style="18" hidden="1" customWidth="1"/>
    <col min="53" max="53" width="10" style="18" hidden="1" customWidth="1"/>
    <col min="54" max="54" width="13.5703125" style="18" hidden="1" customWidth="1"/>
    <col min="55" max="55" width="12.42578125" style="18" customWidth="1"/>
    <col min="56" max="56" width="10" style="18" bestFit="1" customWidth="1"/>
    <col min="57" max="57" width="13.5703125" style="18" customWidth="1"/>
    <col min="58" max="61" width="8.85546875" style="18"/>
    <col min="62" max="62" width="12.5703125" style="18" customWidth="1"/>
    <col min="63" max="16384" width="8.85546875" style="18"/>
  </cols>
  <sheetData>
    <row r="1" spans="1:57">
      <c r="A1" s="385" t="s">
        <v>0</v>
      </c>
      <c r="B1" s="386" t="s">
        <v>2</v>
      </c>
      <c r="C1" s="385" t="s">
        <v>1</v>
      </c>
      <c r="D1" s="382">
        <v>42795</v>
      </c>
      <c r="E1" s="383"/>
      <c r="F1" s="384"/>
      <c r="G1" s="382">
        <v>42826</v>
      </c>
      <c r="H1" s="383"/>
      <c r="I1" s="384"/>
      <c r="J1" s="382">
        <v>42856</v>
      </c>
      <c r="K1" s="383"/>
      <c r="L1" s="384"/>
      <c r="M1" s="382">
        <v>42887</v>
      </c>
      <c r="N1" s="383"/>
      <c r="O1" s="384"/>
      <c r="P1" s="382">
        <v>42917</v>
      </c>
      <c r="Q1" s="383"/>
      <c r="R1" s="384"/>
      <c r="S1" s="382">
        <v>42948</v>
      </c>
      <c r="T1" s="383"/>
      <c r="U1" s="384"/>
      <c r="V1" s="382">
        <v>42979</v>
      </c>
      <c r="W1" s="383"/>
      <c r="X1" s="384"/>
      <c r="Y1" s="382">
        <v>43009</v>
      </c>
      <c r="Z1" s="383"/>
      <c r="AA1" s="384"/>
      <c r="AB1" s="378">
        <v>43040</v>
      </c>
      <c r="AC1" s="378"/>
      <c r="AD1" s="378"/>
      <c r="AE1" s="378">
        <v>43070</v>
      </c>
      <c r="AF1" s="378"/>
      <c r="AG1" s="378"/>
      <c r="AH1" s="378">
        <v>43101</v>
      </c>
      <c r="AI1" s="378"/>
      <c r="AJ1" s="378"/>
      <c r="AK1" s="378">
        <v>43132</v>
      </c>
      <c r="AL1" s="378"/>
      <c r="AM1" s="378"/>
      <c r="AN1" s="378">
        <v>43160</v>
      </c>
      <c r="AO1" s="378"/>
      <c r="AP1" s="378"/>
      <c r="AQ1" s="378">
        <v>43191</v>
      </c>
      <c r="AR1" s="378"/>
      <c r="AS1" s="378"/>
      <c r="AT1" s="378">
        <v>43221</v>
      </c>
      <c r="AU1" s="378"/>
      <c r="AV1" s="378"/>
      <c r="AW1" s="378">
        <v>43252</v>
      </c>
      <c r="AX1" s="378"/>
      <c r="AY1" s="378"/>
      <c r="AZ1" s="378">
        <v>43282</v>
      </c>
      <c r="BA1" s="378"/>
      <c r="BB1" s="378"/>
      <c r="BC1" s="378">
        <v>43313</v>
      </c>
      <c r="BD1" s="378"/>
      <c r="BE1" s="378"/>
    </row>
    <row r="2" spans="1:57">
      <c r="A2" s="385"/>
      <c r="B2" s="386"/>
      <c r="C2" s="385"/>
      <c r="D2" s="197" t="s">
        <v>923</v>
      </c>
      <c r="E2" s="197" t="s">
        <v>922</v>
      </c>
      <c r="F2" s="198">
        <v>0.25</v>
      </c>
      <c r="G2" s="197" t="s">
        <v>923</v>
      </c>
      <c r="H2" s="197" t="s">
        <v>922</v>
      </c>
      <c r="I2" s="198">
        <v>0.25</v>
      </c>
      <c r="J2" s="197" t="s">
        <v>923</v>
      </c>
      <c r="K2" s="197" t="s">
        <v>922</v>
      </c>
      <c r="L2" s="198">
        <v>0.25</v>
      </c>
      <c r="M2" s="197" t="s">
        <v>923</v>
      </c>
      <c r="N2" s="197" t="s">
        <v>922</v>
      </c>
      <c r="O2" s="198">
        <v>0.25</v>
      </c>
      <c r="P2" s="197" t="s">
        <v>923</v>
      </c>
      <c r="Q2" s="197" t="s">
        <v>922</v>
      </c>
      <c r="R2" s="198">
        <v>0.25</v>
      </c>
      <c r="S2" s="197" t="s">
        <v>923</v>
      </c>
      <c r="T2" s="199" t="s">
        <v>922</v>
      </c>
      <c r="U2" s="198">
        <v>0.25</v>
      </c>
      <c r="V2" s="197" t="s">
        <v>923</v>
      </c>
      <c r="W2" s="197" t="s">
        <v>922</v>
      </c>
      <c r="X2" s="198">
        <v>0.25</v>
      </c>
      <c r="Y2" s="197" t="s">
        <v>923</v>
      </c>
      <c r="Z2" s="197" t="s">
        <v>922</v>
      </c>
      <c r="AA2" s="198">
        <v>0.25</v>
      </c>
      <c r="AB2" s="197" t="s">
        <v>923</v>
      </c>
      <c r="AC2" s="197" t="s">
        <v>922</v>
      </c>
      <c r="AD2" s="198">
        <v>0.25</v>
      </c>
      <c r="AE2" s="197" t="s">
        <v>923</v>
      </c>
      <c r="AF2" s="197" t="s">
        <v>922</v>
      </c>
      <c r="AG2" s="198">
        <v>0.25</v>
      </c>
      <c r="AH2" s="197" t="s">
        <v>923</v>
      </c>
      <c r="AI2" s="197" t="s">
        <v>922</v>
      </c>
      <c r="AJ2" s="198">
        <v>0.25</v>
      </c>
      <c r="AK2" s="197" t="s">
        <v>923</v>
      </c>
      <c r="AL2" s="197" t="s">
        <v>922</v>
      </c>
      <c r="AM2" s="198">
        <v>0.25</v>
      </c>
      <c r="AN2" s="197" t="s">
        <v>923</v>
      </c>
      <c r="AO2" s="197" t="s">
        <v>922</v>
      </c>
      <c r="AP2" s="198">
        <v>0.25</v>
      </c>
      <c r="AQ2" s="202" t="s">
        <v>923</v>
      </c>
      <c r="AR2" s="202" t="s">
        <v>922</v>
      </c>
      <c r="AS2" s="198">
        <v>0.25</v>
      </c>
      <c r="AT2" s="228" t="s">
        <v>923</v>
      </c>
      <c r="AU2" s="228" t="s">
        <v>922</v>
      </c>
      <c r="AV2" s="198">
        <v>0.25</v>
      </c>
      <c r="AW2" s="247" t="s">
        <v>923</v>
      </c>
      <c r="AX2" s="247" t="s">
        <v>922</v>
      </c>
      <c r="AY2" s="198">
        <v>0.25</v>
      </c>
      <c r="AZ2" s="299" t="s">
        <v>923</v>
      </c>
      <c r="BA2" s="299" t="s">
        <v>922</v>
      </c>
      <c r="BB2" s="198">
        <v>0.25</v>
      </c>
      <c r="BC2" s="351" t="s">
        <v>923</v>
      </c>
      <c r="BD2" s="351" t="s">
        <v>922</v>
      </c>
      <c r="BE2" s="198">
        <v>0.25</v>
      </c>
    </row>
    <row r="3" spans="1:57">
      <c r="A3" s="200" t="s">
        <v>1699</v>
      </c>
      <c r="B3" s="27" t="s">
        <v>4</v>
      </c>
      <c r="C3" s="24" t="str">
        <f>VLOOKUP(B3,Remark!C:D,2,0)</f>
        <v>RMA2</v>
      </c>
      <c r="D3" s="28">
        <v>106</v>
      </c>
      <c r="E3" s="28">
        <v>11206</v>
      </c>
      <c r="F3" s="59">
        <f>E3*25%</f>
        <v>2801.5</v>
      </c>
      <c r="G3" s="28">
        <v>639</v>
      </c>
      <c r="H3" s="28">
        <v>55809</v>
      </c>
      <c r="I3" s="59">
        <f>H3*25%</f>
        <v>13952.25</v>
      </c>
      <c r="J3" s="28">
        <v>789</v>
      </c>
      <c r="K3" s="28">
        <v>77523</v>
      </c>
      <c r="L3" s="59">
        <f t="shared" ref="L3:L4" si="0">K3*25%</f>
        <v>19380.75</v>
      </c>
      <c r="M3" s="29">
        <v>792</v>
      </c>
      <c r="N3" s="29">
        <v>84746</v>
      </c>
      <c r="O3" s="59">
        <f t="shared" ref="O3:O5" si="1">N3*25%</f>
        <v>21186.5</v>
      </c>
      <c r="P3" s="29">
        <v>996</v>
      </c>
      <c r="Q3" s="29">
        <v>100012</v>
      </c>
      <c r="R3" s="59">
        <f t="shared" ref="R3:R5" si="2">Q3*25%</f>
        <v>25003</v>
      </c>
      <c r="S3" s="29">
        <f>1250+83</f>
        <v>1333</v>
      </c>
      <c r="T3" s="29">
        <f>122384+7951</f>
        <v>130335</v>
      </c>
      <c r="U3" s="59">
        <f t="shared" ref="U3:U14" si="3">T3*25%</f>
        <v>32583.75</v>
      </c>
      <c r="V3" s="29">
        <f>1417+8</f>
        <v>1425</v>
      </c>
      <c r="W3" s="29">
        <f>131593+1214</f>
        <v>132807</v>
      </c>
      <c r="X3" s="59">
        <f t="shared" ref="X3:X14" si="4">W3*25%</f>
        <v>33201.75</v>
      </c>
      <c r="Y3" s="29">
        <v>1795</v>
      </c>
      <c r="Z3" s="29">
        <v>159523</v>
      </c>
      <c r="AA3" s="59">
        <f t="shared" ref="AA3:AA13" si="5">Z3*25%</f>
        <v>39880.75</v>
      </c>
      <c r="AB3" s="29">
        <v>1717</v>
      </c>
      <c r="AC3" s="29">
        <v>157727</v>
      </c>
      <c r="AD3" s="59">
        <f t="shared" ref="AD3:AD38" si="6">AC3*25%</f>
        <v>39431.75</v>
      </c>
      <c r="AE3" s="76">
        <v>2150</v>
      </c>
      <c r="AF3" s="76">
        <v>196662</v>
      </c>
      <c r="AG3" s="59">
        <f>AF3*25%</f>
        <v>49165.5</v>
      </c>
      <c r="AH3" s="103">
        <v>2344</v>
      </c>
      <c r="AI3" s="103">
        <v>202444</v>
      </c>
      <c r="AJ3" s="120">
        <f>AI3*25%</f>
        <v>50611</v>
      </c>
      <c r="AK3" s="99">
        <v>2358</v>
      </c>
      <c r="AL3" s="99">
        <v>203374</v>
      </c>
      <c r="AM3" s="190">
        <f>AL3*25%</f>
        <v>50843.5</v>
      </c>
      <c r="AN3" s="193">
        <v>2639</v>
      </c>
      <c r="AO3" s="99">
        <v>226151</v>
      </c>
      <c r="AP3" s="121">
        <f>AO3*25%</f>
        <v>56537.75</v>
      </c>
      <c r="AQ3" s="76">
        <v>2676</v>
      </c>
      <c r="AR3" s="76">
        <v>223404</v>
      </c>
      <c r="AS3" s="121">
        <f>AR3*25%</f>
        <v>55851</v>
      </c>
      <c r="AT3" s="76">
        <v>2895</v>
      </c>
      <c r="AU3" s="76">
        <v>241559</v>
      </c>
      <c r="AV3" s="121">
        <f>AU3*25%</f>
        <v>60389.75</v>
      </c>
      <c r="AW3" s="259">
        <v>2776</v>
      </c>
      <c r="AX3" s="259">
        <v>231674</v>
      </c>
      <c r="AY3" s="264">
        <f>AX3*25%</f>
        <v>57918.5</v>
      </c>
      <c r="AZ3" s="259">
        <v>281419</v>
      </c>
      <c r="BA3" s="259">
        <v>3427</v>
      </c>
      <c r="BB3" s="264">
        <f>BA3*25%</f>
        <v>856.75</v>
      </c>
      <c r="BC3" s="259">
        <v>3351</v>
      </c>
      <c r="BD3" s="259">
        <f>266393+69498</f>
        <v>335891</v>
      </c>
      <c r="BE3" s="264">
        <f>BD3*25%</f>
        <v>83972.75</v>
      </c>
    </row>
    <row r="4" spans="1:57">
      <c r="A4" s="200" t="s">
        <v>1700</v>
      </c>
      <c r="B4" s="27" t="s">
        <v>6</v>
      </c>
      <c r="C4" s="24" t="str">
        <f>VLOOKUP(B4,Remark!C:D,2,0)</f>
        <v>Kerry</v>
      </c>
      <c r="D4" s="29"/>
      <c r="E4" s="29"/>
      <c r="F4" s="29"/>
      <c r="G4" s="28">
        <v>132</v>
      </c>
      <c r="H4" s="29">
        <v>12358</v>
      </c>
      <c r="I4" s="59">
        <f>H4*25%</f>
        <v>3089.5</v>
      </c>
      <c r="J4" s="28">
        <v>391</v>
      </c>
      <c r="K4" s="29">
        <v>26108</v>
      </c>
      <c r="L4" s="59">
        <f t="shared" si="0"/>
        <v>6527</v>
      </c>
      <c r="M4" s="29">
        <v>576</v>
      </c>
      <c r="N4" s="29">
        <v>44266</v>
      </c>
      <c r="O4" s="59">
        <f t="shared" si="1"/>
        <v>11066.5</v>
      </c>
      <c r="P4" s="29">
        <v>748</v>
      </c>
      <c r="Q4" s="29">
        <v>67554</v>
      </c>
      <c r="R4" s="59">
        <f t="shared" si="2"/>
        <v>16888.5</v>
      </c>
      <c r="S4" s="29">
        <f>1168+119</f>
        <v>1287</v>
      </c>
      <c r="T4" s="29">
        <f>98552+9387</f>
        <v>107939</v>
      </c>
      <c r="U4" s="59">
        <f t="shared" si="3"/>
        <v>26984.75</v>
      </c>
      <c r="V4" s="29">
        <f>14+995</f>
        <v>1009</v>
      </c>
      <c r="W4" s="29">
        <f>1198+74095</f>
        <v>75293</v>
      </c>
      <c r="X4" s="59">
        <f t="shared" si="4"/>
        <v>18823.25</v>
      </c>
      <c r="Y4" s="29">
        <v>1140</v>
      </c>
      <c r="Z4" s="29">
        <v>90262</v>
      </c>
      <c r="AA4" s="59">
        <f t="shared" si="5"/>
        <v>22565.5</v>
      </c>
      <c r="AB4" s="29">
        <v>1070</v>
      </c>
      <c r="AC4" s="29">
        <v>83974</v>
      </c>
      <c r="AD4" s="59">
        <f t="shared" si="6"/>
        <v>20993.5</v>
      </c>
      <c r="AE4" s="76">
        <v>1250</v>
      </c>
      <c r="AF4" s="76">
        <v>117502</v>
      </c>
      <c r="AG4" s="59">
        <f t="shared" ref="AG4:AG12" si="7">AF4*25%</f>
        <v>29375.5</v>
      </c>
      <c r="AH4" s="103">
        <v>1935</v>
      </c>
      <c r="AI4" s="103">
        <v>155635</v>
      </c>
      <c r="AJ4" s="120">
        <f t="shared" ref="AJ4:AJ13" si="8">AI4*25%</f>
        <v>38908.75</v>
      </c>
      <c r="AK4" s="99">
        <v>1888</v>
      </c>
      <c r="AL4" s="99">
        <v>147878</v>
      </c>
      <c r="AM4" s="190">
        <f t="shared" ref="AM4:AM59" si="9">AL4*25%</f>
        <v>36969.5</v>
      </c>
      <c r="AN4" s="193">
        <v>2212</v>
      </c>
      <c r="AO4" s="99">
        <v>163228</v>
      </c>
      <c r="AP4" s="121">
        <f t="shared" ref="AP4:AP13" si="10">AO4*25%</f>
        <v>40807</v>
      </c>
      <c r="AQ4" s="76">
        <v>1783</v>
      </c>
      <c r="AR4" s="76">
        <v>134087</v>
      </c>
      <c r="AS4" s="121">
        <f t="shared" ref="AS4:AS61" si="11">AR4*25%</f>
        <v>33521.75</v>
      </c>
      <c r="AT4" s="76">
        <v>2019</v>
      </c>
      <c r="AU4" s="76">
        <v>160833</v>
      </c>
      <c r="AV4" s="121">
        <f t="shared" ref="AV4:AV61" si="12">AU4*25%</f>
        <v>40208.25</v>
      </c>
      <c r="AW4" s="259">
        <v>2070</v>
      </c>
      <c r="AX4" s="259">
        <v>162378</v>
      </c>
      <c r="AY4" s="264">
        <f t="shared" ref="AY4:AY67" si="13">AX4*25%</f>
        <v>40594.5</v>
      </c>
      <c r="AZ4" s="259">
        <v>171770</v>
      </c>
      <c r="BA4" s="259">
        <v>2144</v>
      </c>
      <c r="BB4" s="264">
        <f t="shared" ref="BB4:BB67" si="14">BA4*25%</f>
        <v>536</v>
      </c>
      <c r="BC4" s="259">
        <v>1988</v>
      </c>
      <c r="BD4" s="259">
        <v>152000</v>
      </c>
      <c r="BE4" s="264">
        <f t="shared" ref="BE4:BE67" si="15">BD4*25%</f>
        <v>38000</v>
      </c>
    </row>
    <row r="5" spans="1:57">
      <c r="A5" s="200" t="s">
        <v>1701</v>
      </c>
      <c r="B5" s="27" t="s">
        <v>7</v>
      </c>
      <c r="C5" s="24" t="str">
        <f>VLOOKUP(B5,Remark!C:D,2,0)</f>
        <v>Kerry</v>
      </c>
      <c r="D5" s="29"/>
      <c r="E5" s="29"/>
      <c r="F5" s="29"/>
      <c r="G5" s="29"/>
      <c r="H5" s="29"/>
      <c r="I5" s="29"/>
      <c r="J5" s="29"/>
      <c r="K5" s="29"/>
      <c r="L5" s="29"/>
      <c r="M5" s="29">
        <v>25</v>
      </c>
      <c r="N5" s="29">
        <v>1943</v>
      </c>
      <c r="O5" s="59">
        <f t="shared" si="1"/>
        <v>485.75</v>
      </c>
      <c r="P5" s="29">
        <v>174</v>
      </c>
      <c r="Q5" s="29">
        <v>11680</v>
      </c>
      <c r="R5" s="59">
        <f t="shared" si="2"/>
        <v>2920</v>
      </c>
      <c r="S5" s="29">
        <f>190+14</f>
        <v>204</v>
      </c>
      <c r="T5" s="29">
        <f>14754+952</f>
        <v>15706</v>
      </c>
      <c r="U5" s="59">
        <f t="shared" si="3"/>
        <v>3926.5</v>
      </c>
      <c r="V5" s="29">
        <f>145+33</f>
        <v>178</v>
      </c>
      <c r="W5" s="29">
        <f>11395+2805</f>
        <v>14200</v>
      </c>
      <c r="X5" s="59">
        <f t="shared" si="4"/>
        <v>3550</v>
      </c>
      <c r="Y5" s="29">
        <v>207</v>
      </c>
      <c r="Z5" s="29">
        <v>15607</v>
      </c>
      <c r="AA5" s="59">
        <f t="shared" si="5"/>
        <v>3901.75</v>
      </c>
      <c r="AB5" s="29">
        <v>217</v>
      </c>
      <c r="AC5" s="29">
        <v>17351</v>
      </c>
      <c r="AD5" s="59">
        <f t="shared" si="6"/>
        <v>4337.75</v>
      </c>
      <c r="AE5" s="76">
        <v>323</v>
      </c>
      <c r="AF5" s="76">
        <v>26157</v>
      </c>
      <c r="AG5" s="59">
        <f t="shared" si="7"/>
        <v>6539.25</v>
      </c>
      <c r="AH5" s="103">
        <v>411</v>
      </c>
      <c r="AI5" s="103">
        <v>25661</v>
      </c>
      <c r="AJ5" s="120">
        <f t="shared" si="8"/>
        <v>6415.25</v>
      </c>
      <c r="AK5" s="99">
        <v>466</v>
      </c>
      <c r="AL5" s="99">
        <v>30234</v>
      </c>
      <c r="AM5" s="190">
        <f t="shared" si="9"/>
        <v>7558.5</v>
      </c>
      <c r="AN5" s="193">
        <v>462</v>
      </c>
      <c r="AO5" s="99">
        <v>29852</v>
      </c>
      <c r="AP5" s="121">
        <f t="shared" si="10"/>
        <v>7463</v>
      </c>
      <c r="AQ5" s="76">
        <v>389</v>
      </c>
      <c r="AR5" s="76">
        <v>25705</v>
      </c>
      <c r="AS5" s="121">
        <f t="shared" si="11"/>
        <v>6426.25</v>
      </c>
      <c r="AT5" s="76">
        <v>1107</v>
      </c>
      <c r="AU5" s="76">
        <v>63319</v>
      </c>
      <c r="AV5" s="121">
        <f t="shared" si="12"/>
        <v>15829.75</v>
      </c>
      <c r="AW5" s="259">
        <v>515</v>
      </c>
      <c r="AX5" s="259">
        <v>39859</v>
      </c>
      <c r="AY5" s="264">
        <f t="shared" si="13"/>
        <v>9964.75</v>
      </c>
      <c r="AZ5" s="259">
        <v>32518</v>
      </c>
      <c r="BA5" s="259">
        <v>394</v>
      </c>
      <c r="BB5" s="264">
        <f t="shared" si="14"/>
        <v>98.5</v>
      </c>
      <c r="BC5" s="259">
        <v>563</v>
      </c>
      <c r="BD5" s="259">
        <v>43323</v>
      </c>
      <c r="BE5" s="264">
        <f t="shared" si="15"/>
        <v>10830.75</v>
      </c>
    </row>
    <row r="6" spans="1:57">
      <c r="A6" s="200" t="s">
        <v>1702</v>
      </c>
      <c r="B6" s="27" t="s">
        <v>8</v>
      </c>
      <c r="C6" s="24" t="str">
        <f>VLOOKUP(B6,Remark!C:D,2,0)</f>
        <v>Kerry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>
        <v>62</v>
      </c>
      <c r="T6" s="30">
        <v>6452</v>
      </c>
      <c r="U6" s="59">
        <f t="shared" si="3"/>
        <v>1613</v>
      </c>
      <c r="V6" s="29">
        <f>158+65</f>
        <v>223</v>
      </c>
      <c r="W6" s="29">
        <f>13558+4861</f>
        <v>18419</v>
      </c>
      <c r="X6" s="59">
        <f t="shared" si="4"/>
        <v>4604.75</v>
      </c>
      <c r="Y6" s="29">
        <v>289</v>
      </c>
      <c r="Z6" s="29">
        <v>21917</v>
      </c>
      <c r="AA6" s="59">
        <f t="shared" si="5"/>
        <v>5479.25</v>
      </c>
      <c r="AB6" s="29">
        <v>330</v>
      </c>
      <c r="AC6" s="29">
        <v>32740</v>
      </c>
      <c r="AD6" s="59">
        <f t="shared" si="6"/>
        <v>8185</v>
      </c>
      <c r="AE6" s="76">
        <v>395</v>
      </c>
      <c r="AF6" s="76">
        <v>33699</v>
      </c>
      <c r="AG6" s="59">
        <f t="shared" si="7"/>
        <v>8424.75</v>
      </c>
      <c r="AH6" s="103">
        <v>379</v>
      </c>
      <c r="AI6" s="103">
        <v>34641</v>
      </c>
      <c r="AJ6" s="120">
        <f t="shared" si="8"/>
        <v>8660.25</v>
      </c>
      <c r="AK6" s="99">
        <v>464</v>
      </c>
      <c r="AL6" s="99">
        <v>38420</v>
      </c>
      <c r="AM6" s="190">
        <f t="shared" si="9"/>
        <v>9605</v>
      </c>
      <c r="AN6" s="193">
        <v>506</v>
      </c>
      <c r="AO6" s="99">
        <v>40952</v>
      </c>
      <c r="AP6" s="121">
        <f t="shared" si="10"/>
        <v>10238</v>
      </c>
      <c r="AQ6" s="76">
        <v>536</v>
      </c>
      <c r="AR6" s="76">
        <v>41620</v>
      </c>
      <c r="AS6" s="121">
        <f t="shared" si="11"/>
        <v>10405</v>
      </c>
      <c r="AT6" s="76">
        <v>665</v>
      </c>
      <c r="AU6" s="76">
        <v>58953</v>
      </c>
      <c r="AV6" s="121">
        <f t="shared" si="12"/>
        <v>14738.25</v>
      </c>
      <c r="AW6" s="259">
        <v>852</v>
      </c>
      <c r="AX6" s="259">
        <v>68098</v>
      </c>
      <c r="AY6" s="264">
        <f t="shared" si="13"/>
        <v>17024.5</v>
      </c>
      <c r="AZ6" s="259">
        <v>61898</v>
      </c>
      <c r="BA6" s="259">
        <v>744</v>
      </c>
      <c r="BB6" s="264">
        <f t="shared" si="14"/>
        <v>186</v>
      </c>
      <c r="BC6" s="259">
        <v>847</v>
      </c>
      <c r="BD6" s="259">
        <v>76683</v>
      </c>
      <c r="BE6" s="264">
        <f t="shared" si="15"/>
        <v>19170.75</v>
      </c>
    </row>
    <row r="7" spans="1:57">
      <c r="A7" s="200" t="s">
        <v>1703</v>
      </c>
      <c r="B7" s="27" t="s">
        <v>9</v>
      </c>
      <c r="C7" s="24" t="str">
        <f>VLOOKUP(B7,Remark!C:D,2,0)</f>
        <v>Kerry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>
        <v>54</v>
      </c>
      <c r="T7" s="30">
        <v>7784</v>
      </c>
      <c r="U7" s="59">
        <f t="shared" si="3"/>
        <v>1946</v>
      </c>
      <c r="V7" s="29">
        <f>92+33</f>
        <v>125</v>
      </c>
      <c r="W7" s="29">
        <f>9338+2919</f>
        <v>12257</v>
      </c>
      <c r="X7" s="59">
        <f t="shared" si="4"/>
        <v>3064.25</v>
      </c>
      <c r="Y7" s="29">
        <v>205</v>
      </c>
      <c r="Z7" s="29">
        <v>23929</v>
      </c>
      <c r="AA7" s="59">
        <f t="shared" si="5"/>
        <v>5982.25</v>
      </c>
      <c r="AB7" s="29">
        <v>211</v>
      </c>
      <c r="AC7" s="29">
        <v>20937</v>
      </c>
      <c r="AD7" s="59">
        <f t="shared" si="6"/>
        <v>5234.25</v>
      </c>
      <c r="AE7" s="76">
        <v>230</v>
      </c>
      <c r="AF7" s="76">
        <v>24886</v>
      </c>
      <c r="AG7" s="59">
        <f t="shared" si="7"/>
        <v>6221.5</v>
      </c>
      <c r="AH7" s="103">
        <v>205</v>
      </c>
      <c r="AI7" s="103">
        <v>20699</v>
      </c>
      <c r="AJ7" s="120">
        <f t="shared" si="8"/>
        <v>5174.75</v>
      </c>
      <c r="AK7" s="99">
        <v>220</v>
      </c>
      <c r="AL7" s="99">
        <v>19946</v>
      </c>
      <c r="AM7" s="190">
        <f t="shared" si="9"/>
        <v>4986.5</v>
      </c>
      <c r="AN7" s="193">
        <v>311</v>
      </c>
      <c r="AO7" s="99">
        <v>33257</v>
      </c>
      <c r="AP7" s="121">
        <f t="shared" si="10"/>
        <v>8314.25</v>
      </c>
      <c r="AQ7" s="76">
        <v>246</v>
      </c>
      <c r="AR7" s="76">
        <v>24630</v>
      </c>
      <c r="AS7" s="121">
        <f t="shared" si="11"/>
        <v>6157.5</v>
      </c>
      <c r="AT7" s="76">
        <v>362</v>
      </c>
      <c r="AU7" s="76">
        <v>35884</v>
      </c>
      <c r="AV7" s="121">
        <f t="shared" si="12"/>
        <v>8971</v>
      </c>
      <c r="AW7" s="259">
        <v>452</v>
      </c>
      <c r="AX7" s="259">
        <v>45016</v>
      </c>
      <c r="AY7" s="264">
        <f t="shared" si="13"/>
        <v>11254</v>
      </c>
      <c r="AZ7" s="259">
        <v>44407</v>
      </c>
      <c r="BA7" s="259">
        <v>461</v>
      </c>
      <c r="BB7" s="264">
        <f t="shared" si="14"/>
        <v>115.25</v>
      </c>
      <c r="BC7" s="259">
        <v>504</v>
      </c>
      <c r="BD7" s="259">
        <v>47028</v>
      </c>
      <c r="BE7" s="264">
        <f t="shared" si="15"/>
        <v>11757</v>
      </c>
    </row>
    <row r="8" spans="1:57">
      <c r="A8" s="200" t="s">
        <v>1704</v>
      </c>
      <c r="B8" s="27" t="s">
        <v>10</v>
      </c>
      <c r="C8" s="24" t="str">
        <f>VLOOKUP(B8,Remark!C:D,2,0)</f>
        <v>Kerry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>
        <f>95+3</f>
        <v>98</v>
      </c>
      <c r="T8" s="30">
        <f>7079+317</f>
        <v>7396</v>
      </c>
      <c r="U8" s="59">
        <f t="shared" si="3"/>
        <v>1849</v>
      </c>
      <c r="V8" s="29">
        <f>3+110</f>
        <v>113</v>
      </c>
      <c r="W8" s="29">
        <f>237+10064</f>
        <v>10301</v>
      </c>
      <c r="X8" s="59">
        <f t="shared" si="4"/>
        <v>2575.25</v>
      </c>
      <c r="Y8" s="29">
        <v>192</v>
      </c>
      <c r="Z8" s="29">
        <v>20072</v>
      </c>
      <c r="AA8" s="59">
        <f t="shared" si="5"/>
        <v>5018</v>
      </c>
      <c r="AB8" s="29">
        <v>272</v>
      </c>
      <c r="AC8" s="29">
        <v>24488</v>
      </c>
      <c r="AD8" s="59">
        <f t="shared" si="6"/>
        <v>6122</v>
      </c>
      <c r="AE8" s="76">
        <v>252</v>
      </c>
      <c r="AF8" s="76">
        <v>20198</v>
      </c>
      <c r="AG8" s="59">
        <f t="shared" si="7"/>
        <v>5049.5</v>
      </c>
      <c r="AH8" s="103">
        <v>393</v>
      </c>
      <c r="AI8" s="103">
        <v>29703</v>
      </c>
      <c r="AJ8" s="120">
        <f t="shared" si="8"/>
        <v>7425.75</v>
      </c>
      <c r="AK8" s="99">
        <v>422</v>
      </c>
      <c r="AL8" s="99">
        <v>32418</v>
      </c>
      <c r="AM8" s="190">
        <f t="shared" si="9"/>
        <v>8104.5</v>
      </c>
      <c r="AN8" s="193">
        <v>482</v>
      </c>
      <c r="AO8" s="99">
        <v>39262</v>
      </c>
      <c r="AP8" s="121">
        <f t="shared" si="10"/>
        <v>9815.5</v>
      </c>
      <c r="AQ8" s="76">
        <v>608</v>
      </c>
      <c r="AR8" s="76">
        <v>46902</v>
      </c>
      <c r="AS8" s="121">
        <f t="shared" si="11"/>
        <v>11725.5</v>
      </c>
      <c r="AT8" s="76">
        <v>728</v>
      </c>
      <c r="AU8" s="76">
        <v>54940</v>
      </c>
      <c r="AV8" s="121">
        <f t="shared" si="12"/>
        <v>13735</v>
      </c>
      <c r="AW8" s="259">
        <v>734</v>
      </c>
      <c r="AX8" s="259">
        <v>61488</v>
      </c>
      <c r="AY8" s="264">
        <f t="shared" si="13"/>
        <v>15372</v>
      </c>
      <c r="AZ8" s="259">
        <v>55350</v>
      </c>
      <c r="BA8" s="259">
        <v>656</v>
      </c>
      <c r="BB8" s="264">
        <f t="shared" si="14"/>
        <v>164</v>
      </c>
      <c r="BC8" s="259">
        <v>780</v>
      </c>
      <c r="BD8" s="259">
        <v>68566</v>
      </c>
      <c r="BE8" s="264">
        <f t="shared" si="15"/>
        <v>17141.5</v>
      </c>
    </row>
    <row r="9" spans="1:57">
      <c r="A9" s="200" t="s">
        <v>1705</v>
      </c>
      <c r="B9" s="27" t="s">
        <v>11</v>
      </c>
      <c r="C9" s="24" t="str">
        <f>VLOOKUP(B9,Remark!C:D,2,0)</f>
        <v>Kerry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>
        <v>40</v>
      </c>
      <c r="T9" s="30">
        <v>3288</v>
      </c>
      <c r="U9" s="59">
        <f t="shared" si="3"/>
        <v>822</v>
      </c>
      <c r="V9" s="29">
        <f>78+16</f>
        <v>94</v>
      </c>
      <c r="W9" s="29">
        <f>5998+1410</f>
        <v>7408</v>
      </c>
      <c r="X9" s="59">
        <f t="shared" si="4"/>
        <v>1852</v>
      </c>
      <c r="Y9" s="29">
        <v>178</v>
      </c>
      <c r="Z9" s="29">
        <v>17946</v>
      </c>
      <c r="AA9" s="59">
        <f t="shared" si="5"/>
        <v>4486.5</v>
      </c>
      <c r="AB9" s="29">
        <v>268</v>
      </c>
      <c r="AC9" s="29">
        <v>26460</v>
      </c>
      <c r="AD9" s="59">
        <f t="shared" si="6"/>
        <v>6615</v>
      </c>
      <c r="AE9" s="76">
        <v>643</v>
      </c>
      <c r="AF9" s="76">
        <v>56259</v>
      </c>
      <c r="AG9" s="59">
        <f t="shared" si="7"/>
        <v>14064.75</v>
      </c>
      <c r="AH9" s="103">
        <v>423</v>
      </c>
      <c r="AI9" s="103">
        <v>40033</v>
      </c>
      <c r="AJ9" s="120">
        <f t="shared" si="8"/>
        <v>10008.25</v>
      </c>
      <c r="AK9" s="99">
        <v>380</v>
      </c>
      <c r="AL9" s="99">
        <v>29864</v>
      </c>
      <c r="AM9" s="190">
        <f t="shared" si="9"/>
        <v>7466</v>
      </c>
      <c r="AN9" s="193">
        <v>450</v>
      </c>
      <c r="AO9" s="99">
        <v>40666</v>
      </c>
      <c r="AP9" s="121">
        <f t="shared" si="10"/>
        <v>10166.5</v>
      </c>
      <c r="AQ9" s="76">
        <v>799</v>
      </c>
      <c r="AR9" s="76">
        <v>58061</v>
      </c>
      <c r="AS9" s="121">
        <f t="shared" si="11"/>
        <v>14515.25</v>
      </c>
      <c r="AT9" s="76">
        <v>923</v>
      </c>
      <c r="AU9" s="76">
        <v>71227</v>
      </c>
      <c r="AV9" s="121">
        <f t="shared" si="12"/>
        <v>17806.75</v>
      </c>
      <c r="AW9" s="259">
        <v>1012</v>
      </c>
      <c r="AX9" s="259">
        <v>83358</v>
      </c>
      <c r="AY9" s="264">
        <f t="shared" si="13"/>
        <v>20839.5</v>
      </c>
      <c r="AZ9" s="259">
        <v>81875</v>
      </c>
      <c r="BA9" s="259">
        <v>1077</v>
      </c>
      <c r="BB9" s="264">
        <f t="shared" si="14"/>
        <v>269.25</v>
      </c>
      <c r="BC9" s="259">
        <v>1133</v>
      </c>
      <c r="BD9" s="259">
        <v>85265</v>
      </c>
      <c r="BE9" s="264">
        <f t="shared" si="15"/>
        <v>21316.25</v>
      </c>
    </row>
    <row r="10" spans="1:57">
      <c r="A10" s="200" t="s">
        <v>1706</v>
      </c>
      <c r="B10" s="27" t="s">
        <v>13</v>
      </c>
      <c r="C10" s="24" t="str">
        <f>VLOOKUP(B10,Remark!C:D,2,0)</f>
        <v>SUKS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>
        <v>82</v>
      </c>
      <c r="T10" s="30">
        <v>6740</v>
      </c>
      <c r="U10" s="59">
        <f t="shared" si="3"/>
        <v>1685</v>
      </c>
      <c r="V10" s="29">
        <f>96+43</f>
        <v>139</v>
      </c>
      <c r="W10" s="29">
        <f>7690+3363</f>
        <v>11053</v>
      </c>
      <c r="X10" s="59">
        <f t="shared" si="4"/>
        <v>2763.25</v>
      </c>
      <c r="Y10" s="29">
        <v>200</v>
      </c>
      <c r="Z10" s="29">
        <v>16776</v>
      </c>
      <c r="AA10" s="59">
        <f t="shared" si="5"/>
        <v>4194</v>
      </c>
      <c r="AB10" s="29">
        <v>325</v>
      </c>
      <c r="AC10" s="29">
        <v>30091</v>
      </c>
      <c r="AD10" s="59">
        <f t="shared" si="6"/>
        <v>7522.75</v>
      </c>
      <c r="AE10" s="76">
        <v>388</v>
      </c>
      <c r="AF10" s="76">
        <v>36410</v>
      </c>
      <c r="AG10" s="59">
        <f t="shared" si="7"/>
        <v>9102.5</v>
      </c>
      <c r="AH10" s="103">
        <v>380</v>
      </c>
      <c r="AI10" s="103">
        <v>31934</v>
      </c>
      <c r="AJ10" s="120">
        <f t="shared" si="8"/>
        <v>7983.5</v>
      </c>
      <c r="AK10" s="99">
        <v>333</v>
      </c>
      <c r="AL10" s="99">
        <v>28971</v>
      </c>
      <c r="AM10" s="190">
        <f t="shared" si="9"/>
        <v>7242.75</v>
      </c>
      <c r="AN10" s="193">
        <v>505</v>
      </c>
      <c r="AO10" s="99">
        <v>40263</v>
      </c>
      <c r="AP10" s="121">
        <f t="shared" si="10"/>
        <v>10065.75</v>
      </c>
      <c r="AQ10" s="76">
        <v>483</v>
      </c>
      <c r="AR10" s="76">
        <v>39879</v>
      </c>
      <c r="AS10" s="121">
        <f t="shared" si="11"/>
        <v>9969.75</v>
      </c>
      <c r="AT10" s="76">
        <v>521</v>
      </c>
      <c r="AU10" s="76">
        <v>43607</v>
      </c>
      <c r="AV10" s="121">
        <f t="shared" si="12"/>
        <v>10901.75</v>
      </c>
      <c r="AW10" s="259">
        <v>551</v>
      </c>
      <c r="AX10" s="259">
        <v>48391</v>
      </c>
      <c r="AY10" s="264">
        <f t="shared" si="13"/>
        <v>12097.75</v>
      </c>
      <c r="AZ10" s="259">
        <v>38846</v>
      </c>
      <c r="BA10" s="259">
        <v>472</v>
      </c>
      <c r="BB10" s="264">
        <f t="shared" si="14"/>
        <v>118</v>
      </c>
      <c r="BC10" s="259">
        <v>595</v>
      </c>
      <c r="BD10" s="259">
        <f>48957+9593.5</f>
        <v>58550.5</v>
      </c>
      <c r="BE10" s="264">
        <f t="shared" si="15"/>
        <v>14637.625</v>
      </c>
    </row>
    <row r="11" spans="1:57">
      <c r="A11" s="200" t="s">
        <v>1707</v>
      </c>
      <c r="B11" s="27" t="s">
        <v>15</v>
      </c>
      <c r="C11" s="24" t="str">
        <f>VLOOKUP(B11,Remark!C:D,2,0)</f>
        <v>BKAE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>
        <v>58</v>
      </c>
      <c r="T11" s="30">
        <v>4508</v>
      </c>
      <c r="U11" s="59">
        <f t="shared" si="3"/>
        <v>1127</v>
      </c>
      <c r="V11" s="29">
        <f>17+91</f>
        <v>108</v>
      </c>
      <c r="W11" s="29">
        <f>1719+8399</f>
        <v>10118</v>
      </c>
      <c r="X11" s="59">
        <f t="shared" si="4"/>
        <v>2529.5</v>
      </c>
      <c r="Y11" s="29">
        <v>186</v>
      </c>
      <c r="Z11" s="29">
        <v>15516</v>
      </c>
      <c r="AA11" s="59">
        <f t="shared" si="5"/>
        <v>3879</v>
      </c>
      <c r="AB11" s="29">
        <v>144</v>
      </c>
      <c r="AC11" s="29">
        <v>12430</v>
      </c>
      <c r="AD11" s="59">
        <f t="shared" si="6"/>
        <v>3107.5</v>
      </c>
      <c r="AE11" s="76">
        <v>141</v>
      </c>
      <c r="AF11" s="76">
        <v>14575</v>
      </c>
      <c r="AG11" s="59">
        <f t="shared" si="7"/>
        <v>3643.75</v>
      </c>
      <c r="AH11" s="103">
        <v>199</v>
      </c>
      <c r="AI11" s="103">
        <v>14951</v>
      </c>
      <c r="AJ11" s="120">
        <f t="shared" si="8"/>
        <v>3737.75</v>
      </c>
      <c r="AK11" s="99">
        <v>267</v>
      </c>
      <c r="AL11" s="99">
        <v>19251</v>
      </c>
      <c r="AM11" s="190">
        <f t="shared" si="9"/>
        <v>4812.75</v>
      </c>
      <c r="AN11" s="193">
        <v>214</v>
      </c>
      <c r="AO11" s="99">
        <v>21258</v>
      </c>
      <c r="AP11" s="121">
        <f t="shared" si="10"/>
        <v>5314.5</v>
      </c>
      <c r="AQ11" s="76">
        <v>410</v>
      </c>
      <c r="AR11" s="76">
        <v>37770</v>
      </c>
      <c r="AS11" s="121">
        <f t="shared" si="11"/>
        <v>9442.5</v>
      </c>
      <c r="AT11" s="76">
        <v>307</v>
      </c>
      <c r="AU11" s="76">
        <v>26023</v>
      </c>
      <c r="AV11" s="121">
        <f t="shared" si="12"/>
        <v>6505.75</v>
      </c>
      <c r="AW11" s="259">
        <v>288</v>
      </c>
      <c r="AX11" s="259">
        <v>21312</v>
      </c>
      <c r="AY11" s="264">
        <f t="shared" si="13"/>
        <v>5328</v>
      </c>
      <c r="AZ11" s="259">
        <v>16568</v>
      </c>
      <c r="BA11" s="259">
        <v>186</v>
      </c>
      <c r="BB11" s="264">
        <f t="shared" si="14"/>
        <v>46.5</v>
      </c>
      <c r="BC11" s="259">
        <v>128</v>
      </c>
      <c r="BD11" s="259">
        <f>11440+4095.5</f>
        <v>15535.5</v>
      </c>
      <c r="BE11" s="264">
        <f t="shared" si="15"/>
        <v>3883.875</v>
      </c>
    </row>
    <row r="12" spans="1:57">
      <c r="A12" s="200" t="s">
        <v>1708</v>
      </c>
      <c r="B12" s="27" t="s">
        <v>17</v>
      </c>
      <c r="C12" s="24" t="str">
        <f>VLOOKUP(B12,Remark!C:D,2,0)</f>
        <v>CHC4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>
        <v>33</v>
      </c>
      <c r="T12" s="31">
        <v>3309</v>
      </c>
      <c r="U12" s="59">
        <f t="shared" si="3"/>
        <v>827.25</v>
      </c>
      <c r="V12" s="29">
        <f>52+202</f>
        <v>254</v>
      </c>
      <c r="W12" s="29">
        <f>4712+17938</f>
        <v>22650</v>
      </c>
      <c r="X12" s="59">
        <f t="shared" si="4"/>
        <v>5662.5</v>
      </c>
      <c r="Y12" s="29">
        <v>470</v>
      </c>
      <c r="Z12" s="29">
        <v>40906</v>
      </c>
      <c r="AA12" s="59">
        <f t="shared" si="5"/>
        <v>10226.5</v>
      </c>
      <c r="AB12" s="29">
        <v>504</v>
      </c>
      <c r="AC12" s="29">
        <v>46954</v>
      </c>
      <c r="AD12" s="59">
        <f t="shared" si="6"/>
        <v>11738.5</v>
      </c>
      <c r="AE12" s="76">
        <v>725</v>
      </c>
      <c r="AF12" s="76">
        <v>77231</v>
      </c>
      <c r="AG12" s="59">
        <f t="shared" si="7"/>
        <v>19307.75</v>
      </c>
      <c r="AH12" s="103">
        <v>903</v>
      </c>
      <c r="AI12" s="103">
        <v>90665</v>
      </c>
      <c r="AJ12" s="120">
        <f t="shared" si="8"/>
        <v>22666.25</v>
      </c>
      <c r="AK12" s="99">
        <v>1110</v>
      </c>
      <c r="AL12" s="99">
        <v>111550</v>
      </c>
      <c r="AM12" s="190">
        <f t="shared" si="9"/>
        <v>27887.5</v>
      </c>
      <c r="AN12" s="193">
        <v>1083</v>
      </c>
      <c r="AO12" s="99">
        <v>106391</v>
      </c>
      <c r="AP12" s="121">
        <f t="shared" si="10"/>
        <v>26597.75</v>
      </c>
      <c r="AQ12" s="76">
        <v>1182</v>
      </c>
      <c r="AR12" s="76">
        <v>117106</v>
      </c>
      <c r="AS12" s="121">
        <f t="shared" si="11"/>
        <v>29276.5</v>
      </c>
      <c r="AT12" s="76">
        <v>1379</v>
      </c>
      <c r="AU12" s="76">
        <v>141163</v>
      </c>
      <c r="AV12" s="121">
        <f t="shared" si="12"/>
        <v>35290.75</v>
      </c>
      <c r="AW12" s="259">
        <v>1336</v>
      </c>
      <c r="AX12" s="259">
        <v>132576</v>
      </c>
      <c r="AY12" s="264">
        <f t="shared" si="13"/>
        <v>33144</v>
      </c>
      <c r="AZ12" s="259">
        <v>134009</v>
      </c>
      <c r="BA12" s="259">
        <v>1349</v>
      </c>
      <c r="BB12" s="264">
        <f t="shared" si="14"/>
        <v>337.25</v>
      </c>
      <c r="BC12" s="259">
        <v>1657</v>
      </c>
      <c r="BD12" s="259">
        <f>163659+33165</f>
        <v>196824</v>
      </c>
      <c r="BE12" s="264">
        <f t="shared" si="15"/>
        <v>49206</v>
      </c>
    </row>
    <row r="13" spans="1:57">
      <c r="A13" s="200" t="s">
        <v>1709</v>
      </c>
      <c r="B13" s="27" t="s">
        <v>18</v>
      </c>
      <c r="C13" s="24" t="str">
        <f>VLOOKUP(B13,Remark!C:D,2,0)</f>
        <v>Kerry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>
        <v>29</v>
      </c>
      <c r="T13" s="30">
        <v>2879</v>
      </c>
      <c r="U13" s="59">
        <f t="shared" si="3"/>
        <v>719.75</v>
      </c>
      <c r="V13" s="29">
        <f>125+65</f>
        <v>190</v>
      </c>
      <c r="W13" s="29">
        <f>12115+5943</f>
        <v>18058</v>
      </c>
      <c r="X13" s="59">
        <f t="shared" si="4"/>
        <v>4514.5</v>
      </c>
      <c r="Y13" s="29">
        <v>450</v>
      </c>
      <c r="Z13" s="29">
        <v>42092</v>
      </c>
      <c r="AA13" s="59">
        <f t="shared" si="5"/>
        <v>10523</v>
      </c>
      <c r="AB13" s="29">
        <v>678</v>
      </c>
      <c r="AC13" s="29">
        <v>61006</v>
      </c>
      <c r="AD13" s="59">
        <f t="shared" si="6"/>
        <v>15251.5</v>
      </c>
      <c r="AE13" s="76">
        <v>899</v>
      </c>
      <c r="AF13" s="76">
        <v>87315</v>
      </c>
      <c r="AG13" s="59">
        <f>AF13*25%</f>
        <v>21828.75</v>
      </c>
      <c r="AH13" s="103">
        <v>1193</v>
      </c>
      <c r="AI13" s="103">
        <v>98315</v>
      </c>
      <c r="AJ13" s="120">
        <f t="shared" si="8"/>
        <v>24578.75</v>
      </c>
      <c r="AK13" s="99">
        <v>1244</v>
      </c>
      <c r="AL13" s="99">
        <v>109412</v>
      </c>
      <c r="AM13" s="190">
        <f t="shared" si="9"/>
        <v>27353</v>
      </c>
      <c r="AN13" s="193">
        <v>1698</v>
      </c>
      <c r="AO13" s="99">
        <v>146042</v>
      </c>
      <c r="AP13" s="121">
        <f t="shared" si="10"/>
        <v>36510.5</v>
      </c>
      <c r="AQ13" s="76">
        <v>1373</v>
      </c>
      <c r="AR13" s="76">
        <v>124115</v>
      </c>
      <c r="AS13" s="121">
        <f t="shared" si="11"/>
        <v>31028.75</v>
      </c>
      <c r="AT13" s="76">
        <v>1643</v>
      </c>
      <c r="AU13" s="76">
        <v>138711</v>
      </c>
      <c r="AV13" s="121">
        <f t="shared" si="12"/>
        <v>34677.75</v>
      </c>
      <c r="AW13" s="259">
        <v>1559</v>
      </c>
      <c r="AX13" s="259">
        <v>131391</v>
      </c>
      <c r="AY13" s="264">
        <f t="shared" si="13"/>
        <v>32847.75</v>
      </c>
      <c r="AZ13" s="259">
        <v>124406</v>
      </c>
      <c r="BA13" s="259">
        <v>1442</v>
      </c>
      <c r="BB13" s="264">
        <f t="shared" si="14"/>
        <v>360.5</v>
      </c>
      <c r="BC13" s="259">
        <v>1892</v>
      </c>
      <c r="BD13" s="259">
        <v>152746</v>
      </c>
      <c r="BE13" s="264">
        <f t="shared" si="15"/>
        <v>38186.5</v>
      </c>
    </row>
    <row r="14" spans="1:57">
      <c r="A14" s="233"/>
      <c r="B14" s="234" t="s">
        <v>20</v>
      </c>
      <c r="C14" s="235" t="str">
        <f>VLOOKUP(B14,Remark!C:D,2,0)</f>
        <v>TPLU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>
        <v>61</v>
      </c>
      <c r="T14" s="236">
        <v>4595</v>
      </c>
      <c r="U14" s="237">
        <f t="shared" si="3"/>
        <v>1148.75</v>
      </c>
      <c r="V14" s="238">
        <v>9</v>
      </c>
      <c r="W14" s="238">
        <v>931</v>
      </c>
      <c r="X14" s="237">
        <f t="shared" si="4"/>
        <v>232.75</v>
      </c>
      <c r="Y14" s="238">
        <v>0</v>
      </c>
      <c r="Z14" s="238">
        <v>0</v>
      </c>
      <c r="AA14" s="238"/>
      <c r="AB14" s="238">
        <v>0</v>
      </c>
      <c r="AC14" s="238">
        <v>0</v>
      </c>
      <c r="AD14" s="238">
        <v>0</v>
      </c>
      <c r="AE14" s="238">
        <v>0</v>
      </c>
      <c r="AF14" s="238">
        <v>0</v>
      </c>
      <c r="AG14" s="238">
        <v>0</v>
      </c>
      <c r="AH14" s="238">
        <v>0</v>
      </c>
      <c r="AI14" s="238">
        <v>0</v>
      </c>
      <c r="AJ14" s="239">
        <v>0</v>
      </c>
      <c r="AK14" s="239">
        <v>0</v>
      </c>
      <c r="AL14" s="239">
        <v>0</v>
      </c>
      <c r="AM14" s="240">
        <v>0</v>
      </c>
      <c r="AN14" s="240">
        <v>0</v>
      </c>
      <c r="AO14" s="240">
        <v>0</v>
      </c>
      <c r="AP14" s="240">
        <v>0</v>
      </c>
      <c r="AQ14" s="238">
        <v>0</v>
      </c>
      <c r="AR14" s="238">
        <v>0</v>
      </c>
      <c r="AS14" s="241">
        <f t="shared" si="11"/>
        <v>0</v>
      </c>
      <c r="AT14" s="238">
        <v>0</v>
      </c>
      <c r="AU14" s="238">
        <v>0</v>
      </c>
      <c r="AV14" s="241">
        <f t="shared" si="12"/>
        <v>0</v>
      </c>
      <c r="AW14" s="260">
        <v>0</v>
      </c>
      <c r="AX14" s="260">
        <v>0</v>
      </c>
      <c r="AY14" s="261">
        <f t="shared" si="13"/>
        <v>0</v>
      </c>
      <c r="AZ14" s="260">
        <v>0</v>
      </c>
      <c r="BA14" s="260">
        <v>0</v>
      </c>
      <c r="BB14" s="261">
        <f t="shared" si="14"/>
        <v>0</v>
      </c>
      <c r="BC14" s="260">
        <v>0</v>
      </c>
      <c r="BD14" s="260">
        <v>0</v>
      </c>
      <c r="BE14" s="261">
        <f t="shared" si="15"/>
        <v>0</v>
      </c>
    </row>
    <row r="15" spans="1:57">
      <c r="A15" s="233"/>
      <c r="B15" s="234" t="s">
        <v>22</v>
      </c>
      <c r="C15" s="235" t="str">
        <f>VLOOKUP(B15,Remark!C:D,2,0)</f>
        <v>KVIL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8"/>
      <c r="W15" s="238"/>
      <c r="X15" s="238"/>
      <c r="Y15" s="238">
        <v>0</v>
      </c>
      <c r="Z15" s="238">
        <v>0</v>
      </c>
      <c r="AA15" s="238"/>
      <c r="AB15" s="238">
        <v>0</v>
      </c>
      <c r="AC15" s="238">
        <v>0</v>
      </c>
      <c r="AD15" s="238">
        <v>0</v>
      </c>
      <c r="AE15" s="238">
        <v>0</v>
      </c>
      <c r="AF15" s="238">
        <v>0</v>
      </c>
      <c r="AG15" s="238">
        <v>0</v>
      </c>
      <c r="AH15" s="238">
        <v>0</v>
      </c>
      <c r="AI15" s="238">
        <v>0</v>
      </c>
      <c r="AJ15" s="239">
        <v>0</v>
      </c>
      <c r="AK15" s="239">
        <v>0</v>
      </c>
      <c r="AL15" s="239">
        <v>0</v>
      </c>
      <c r="AM15" s="240">
        <v>0</v>
      </c>
      <c r="AN15" s="240">
        <v>0</v>
      </c>
      <c r="AO15" s="240">
        <v>0</v>
      </c>
      <c r="AP15" s="240">
        <v>0</v>
      </c>
      <c r="AQ15" s="238">
        <v>0</v>
      </c>
      <c r="AR15" s="238">
        <v>0</v>
      </c>
      <c r="AS15" s="241">
        <f t="shared" si="11"/>
        <v>0</v>
      </c>
      <c r="AT15" s="238">
        <v>0</v>
      </c>
      <c r="AU15" s="238">
        <v>0</v>
      </c>
      <c r="AV15" s="241">
        <f t="shared" si="12"/>
        <v>0</v>
      </c>
      <c r="AW15" s="260">
        <v>0</v>
      </c>
      <c r="AX15" s="260">
        <v>0</v>
      </c>
      <c r="AY15" s="261">
        <f t="shared" si="13"/>
        <v>0</v>
      </c>
      <c r="AZ15" s="260">
        <v>0</v>
      </c>
      <c r="BA15" s="260">
        <v>0</v>
      </c>
      <c r="BB15" s="261">
        <f t="shared" si="14"/>
        <v>0</v>
      </c>
      <c r="BC15" s="260">
        <v>0</v>
      </c>
      <c r="BD15" s="260">
        <v>0</v>
      </c>
      <c r="BE15" s="261">
        <f t="shared" si="15"/>
        <v>0</v>
      </c>
    </row>
    <row r="16" spans="1:57">
      <c r="A16" s="200" t="s">
        <v>1710</v>
      </c>
      <c r="B16" s="27" t="s">
        <v>24</v>
      </c>
      <c r="C16" s="24" t="str">
        <f>VLOOKUP(B16,Remark!C:D,2,0)</f>
        <v>HPPY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29">
        <f>199+79</f>
        <v>278</v>
      </c>
      <c r="W16" s="29">
        <f>22269+7039</f>
        <v>29308</v>
      </c>
      <c r="X16" s="59">
        <f t="shared" ref="X16:X19" si="16">W16*25%</f>
        <v>7327</v>
      </c>
      <c r="Y16" s="29">
        <v>484</v>
      </c>
      <c r="Z16" s="29">
        <v>50742</v>
      </c>
      <c r="AA16" s="59">
        <f t="shared" ref="AA16:AA28" si="17">Z16*25%</f>
        <v>12685.5</v>
      </c>
      <c r="AB16" s="29">
        <v>688</v>
      </c>
      <c r="AC16" s="29">
        <v>73712</v>
      </c>
      <c r="AD16" s="59">
        <f t="shared" si="6"/>
        <v>18428</v>
      </c>
      <c r="AE16" s="76">
        <v>857</v>
      </c>
      <c r="AF16" s="76">
        <v>90255</v>
      </c>
      <c r="AG16" s="59">
        <f t="shared" ref="AG16:AG39" si="18">AF16*25%</f>
        <v>22563.75</v>
      </c>
      <c r="AH16" s="103">
        <v>1330</v>
      </c>
      <c r="AI16" s="103">
        <v>123440</v>
      </c>
      <c r="AJ16" s="120">
        <f>AI16*25%</f>
        <v>30860</v>
      </c>
      <c r="AK16" s="99">
        <v>1535</v>
      </c>
      <c r="AL16" s="99">
        <v>156097</v>
      </c>
      <c r="AM16" s="190">
        <f t="shared" si="9"/>
        <v>39024.25</v>
      </c>
      <c r="AN16" s="193">
        <v>1738</v>
      </c>
      <c r="AO16" s="99">
        <v>164344</v>
      </c>
      <c r="AP16" s="121">
        <f t="shared" ref="AP16:AP61" si="19">AO16*25%</f>
        <v>41086</v>
      </c>
      <c r="AQ16" s="76">
        <v>1657</v>
      </c>
      <c r="AR16" s="76">
        <v>137165</v>
      </c>
      <c r="AS16" s="121">
        <f t="shared" si="11"/>
        <v>34291.25</v>
      </c>
      <c r="AT16" s="76">
        <v>1773</v>
      </c>
      <c r="AU16" s="76">
        <v>155275</v>
      </c>
      <c r="AV16" s="121">
        <f t="shared" si="12"/>
        <v>38818.75</v>
      </c>
      <c r="AW16" s="259">
        <v>2006</v>
      </c>
      <c r="AX16" s="259">
        <v>173674</v>
      </c>
      <c r="AY16" s="264">
        <f t="shared" si="13"/>
        <v>43418.5</v>
      </c>
      <c r="AZ16" s="259">
        <v>158092</v>
      </c>
      <c r="BA16" s="259">
        <v>1912</v>
      </c>
      <c r="BB16" s="264">
        <f t="shared" si="14"/>
        <v>478</v>
      </c>
      <c r="BC16" s="259">
        <v>2640</v>
      </c>
      <c r="BD16" s="259">
        <f>204844+39045</f>
        <v>243889</v>
      </c>
      <c r="BE16" s="264">
        <f t="shared" si="15"/>
        <v>60972.25</v>
      </c>
    </row>
    <row r="17" spans="1:57">
      <c r="A17" s="200" t="s">
        <v>1711</v>
      </c>
      <c r="B17" s="27" t="s">
        <v>26</v>
      </c>
      <c r="C17" s="24" t="str">
        <f>VLOOKUP(B17,Remark!C:D,2,0)</f>
        <v>SMUT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29">
        <f>63+29</f>
        <v>92</v>
      </c>
      <c r="W17" s="29">
        <f>4899+2011</f>
        <v>6910</v>
      </c>
      <c r="X17" s="59">
        <f t="shared" si="16"/>
        <v>1727.5</v>
      </c>
      <c r="Y17" s="29">
        <v>142</v>
      </c>
      <c r="Z17" s="29">
        <v>10556</v>
      </c>
      <c r="AA17" s="59">
        <f t="shared" si="17"/>
        <v>2639</v>
      </c>
      <c r="AB17" s="29">
        <v>199</v>
      </c>
      <c r="AC17" s="29">
        <v>14343</v>
      </c>
      <c r="AD17" s="59">
        <f t="shared" si="6"/>
        <v>3585.75</v>
      </c>
      <c r="AE17" s="76">
        <v>310</v>
      </c>
      <c r="AF17" s="76">
        <v>20964</v>
      </c>
      <c r="AG17" s="59">
        <f t="shared" si="18"/>
        <v>5241</v>
      </c>
      <c r="AH17" s="103">
        <v>360</v>
      </c>
      <c r="AI17" s="103">
        <v>25610</v>
      </c>
      <c r="AJ17" s="120">
        <f t="shared" ref="AJ17:AJ40" si="20">AI17*25%</f>
        <v>6402.5</v>
      </c>
      <c r="AK17" s="99">
        <v>326</v>
      </c>
      <c r="AL17" s="99">
        <v>20910</v>
      </c>
      <c r="AM17" s="190">
        <f t="shared" si="9"/>
        <v>5227.5</v>
      </c>
      <c r="AN17" s="193">
        <v>610</v>
      </c>
      <c r="AO17" s="99">
        <v>41002</v>
      </c>
      <c r="AP17" s="121">
        <f t="shared" si="19"/>
        <v>10250.5</v>
      </c>
      <c r="AQ17" s="76">
        <v>437</v>
      </c>
      <c r="AR17" s="76">
        <v>29009</v>
      </c>
      <c r="AS17" s="121">
        <f t="shared" si="11"/>
        <v>7252.25</v>
      </c>
      <c r="AT17" s="76">
        <v>492</v>
      </c>
      <c r="AU17" s="76">
        <v>34214</v>
      </c>
      <c r="AV17" s="121">
        <f t="shared" si="12"/>
        <v>8553.5</v>
      </c>
      <c r="AW17" s="259">
        <v>507</v>
      </c>
      <c r="AX17" s="259">
        <v>38413</v>
      </c>
      <c r="AY17" s="264">
        <f t="shared" si="13"/>
        <v>9603.25</v>
      </c>
      <c r="AZ17" s="259">
        <v>37820</v>
      </c>
      <c r="BA17" s="259">
        <v>500</v>
      </c>
      <c r="BB17" s="264">
        <f t="shared" si="14"/>
        <v>125</v>
      </c>
      <c r="BC17" s="259">
        <v>494</v>
      </c>
      <c r="BD17" s="259">
        <f>36202+9330</f>
        <v>45532</v>
      </c>
      <c r="BE17" s="264">
        <f t="shared" si="15"/>
        <v>11383</v>
      </c>
    </row>
    <row r="18" spans="1:57">
      <c r="A18" s="200" t="s">
        <v>1712</v>
      </c>
      <c r="B18" s="27" t="s">
        <v>27</v>
      </c>
      <c r="C18" s="24" t="str">
        <f>VLOOKUP(B18,Remark!C:D,2,0)</f>
        <v>Kerry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29">
        <f>354+101</f>
        <v>455</v>
      </c>
      <c r="W18" s="29">
        <f>29148+10165</f>
        <v>39313</v>
      </c>
      <c r="X18" s="59">
        <f t="shared" si="16"/>
        <v>9828.25</v>
      </c>
      <c r="Y18" s="29">
        <v>807</v>
      </c>
      <c r="Z18" s="29">
        <v>70423</v>
      </c>
      <c r="AA18" s="59">
        <f t="shared" si="17"/>
        <v>17605.75</v>
      </c>
      <c r="AB18" s="29">
        <v>1262</v>
      </c>
      <c r="AC18" s="29">
        <v>106314</v>
      </c>
      <c r="AD18" s="59">
        <f t="shared" si="6"/>
        <v>26578.5</v>
      </c>
      <c r="AE18" s="76">
        <v>1446</v>
      </c>
      <c r="AF18" s="76">
        <v>125708</v>
      </c>
      <c r="AG18" s="59">
        <f t="shared" si="18"/>
        <v>31427</v>
      </c>
      <c r="AH18" s="103">
        <v>2087</v>
      </c>
      <c r="AI18" s="103">
        <v>181257</v>
      </c>
      <c r="AJ18" s="120">
        <f t="shared" si="20"/>
        <v>45314.25</v>
      </c>
      <c r="AK18" s="99">
        <v>2378</v>
      </c>
      <c r="AL18" s="99">
        <v>191584</v>
      </c>
      <c r="AM18" s="190">
        <f t="shared" si="9"/>
        <v>47896</v>
      </c>
      <c r="AN18" s="193">
        <v>2243</v>
      </c>
      <c r="AO18" s="99">
        <v>178591</v>
      </c>
      <c r="AP18" s="121">
        <f t="shared" si="19"/>
        <v>44647.75</v>
      </c>
      <c r="AQ18" s="76">
        <v>2110</v>
      </c>
      <c r="AR18" s="76">
        <v>168914</v>
      </c>
      <c r="AS18" s="121">
        <f t="shared" si="11"/>
        <v>42228.5</v>
      </c>
      <c r="AT18" s="76">
        <v>2438</v>
      </c>
      <c r="AU18" s="76">
        <v>192526</v>
      </c>
      <c r="AV18" s="121">
        <f t="shared" si="12"/>
        <v>48131.5</v>
      </c>
      <c r="AW18" s="259">
        <v>2262</v>
      </c>
      <c r="AX18" s="259">
        <v>176886</v>
      </c>
      <c r="AY18" s="264">
        <f t="shared" si="13"/>
        <v>44221.5</v>
      </c>
      <c r="AZ18" s="259">
        <v>165718</v>
      </c>
      <c r="BA18" s="259">
        <v>2102</v>
      </c>
      <c r="BB18" s="264">
        <f t="shared" si="14"/>
        <v>525.5</v>
      </c>
      <c r="BC18" s="259">
        <v>2427</v>
      </c>
      <c r="BD18" s="259">
        <v>202451</v>
      </c>
      <c r="BE18" s="264">
        <f t="shared" si="15"/>
        <v>50612.75</v>
      </c>
    </row>
    <row r="19" spans="1:57">
      <c r="A19" s="200" t="s">
        <v>1713</v>
      </c>
      <c r="B19" s="27" t="s">
        <v>28</v>
      </c>
      <c r="C19" s="24" t="str">
        <f>VLOOKUP(B19,Remark!C:D,2,0)</f>
        <v>CHC4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29">
        <f>113+324</f>
        <v>437</v>
      </c>
      <c r="W19" s="29">
        <f>7787+26700</f>
        <v>34487</v>
      </c>
      <c r="X19" s="59">
        <f t="shared" si="16"/>
        <v>8621.75</v>
      </c>
      <c r="Y19" s="29">
        <v>543</v>
      </c>
      <c r="Z19" s="29">
        <v>46681</v>
      </c>
      <c r="AA19" s="59">
        <f t="shared" si="17"/>
        <v>11670.25</v>
      </c>
      <c r="AB19" s="29">
        <v>934</v>
      </c>
      <c r="AC19" s="29">
        <v>75868</v>
      </c>
      <c r="AD19" s="59">
        <f t="shared" si="6"/>
        <v>18967</v>
      </c>
      <c r="AE19" s="76">
        <v>1224</v>
      </c>
      <c r="AF19" s="76">
        <v>110620</v>
      </c>
      <c r="AG19" s="59">
        <f t="shared" si="18"/>
        <v>27655</v>
      </c>
      <c r="AH19" s="103">
        <v>1472</v>
      </c>
      <c r="AI19" s="103">
        <v>118596</v>
      </c>
      <c r="AJ19" s="120">
        <f t="shared" si="20"/>
        <v>29649</v>
      </c>
      <c r="AK19" s="99">
        <v>1723</v>
      </c>
      <c r="AL19" s="99">
        <v>135659</v>
      </c>
      <c r="AM19" s="190">
        <f t="shared" si="9"/>
        <v>33914.75</v>
      </c>
      <c r="AN19" s="193">
        <v>1935</v>
      </c>
      <c r="AO19" s="99">
        <v>148850</v>
      </c>
      <c r="AP19" s="121">
        <f t="shared" si="19"/>
        <v>37212.5</v>
      </c>
      <c r="AQ19" s="76">
        <v>1709</v>
      </c>
      <c r="AR19" s="76">
        <v>134419</v>
      </c>
      <c r="AS19" s="121">
        <f t="shared" si="11"/>
        <v>33604.75</v>
      </c>
      <c r="AT19" s="76">
        <v>1419</v>
      </c>
      <c r="AU19" s="76">
        <v>130377</v>
      </c>
      <c r="AV19" s="121">
        <f t="shared" si="12"/>
        <v>32594.25</v>
      </c>
      <c r="AW19" s="259">
        <v>1320</v>
      </c>
      <c r="AX19" s="259">
        <v>121974</v>
      </c>
      <c r="AY19" s="264">
        <f t="shared" si="13"/>
        <v>30493.5</v>
      </c>
      <c r="AZ19" s="259">
        <v>114185</v>
      </c>
      <c r="BA19" s="259">
        <v>1267</v>
      </c>
      <c r="BB19" s="264">
        <f t="shared" si="14"/>
        <v>316.75</v>
      </c>
      <c r="BC19" s="259">
        <v>1484</v>
      </c>
      <c r="BD19" s="259">
        <f>137604+28229.5</f>
        <v>165833.5</v>
      </c>
      <c r="BE19" s="264">
        <f t="shared" si="15"/>
        <v>41458.375</v>
      </c>
    </row>
    <row r="20" spans="1:57">
      <c r="A20" s="200" t="s">
        <v>1714</v>
      </c>
      <c r="B20" s="32" t="s">
        <v>30</v>
      </c>
      <c r="C20" s="24" t="str">
        <f>VLOOKUP(B20,Remark!C:D,2,0)</f>
        <v>PINK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29"/>
      <c r="W20" s="29"/>
      <c r="X20" s="29"/>
      <c r="Y20" s="29">
        <v>137</v>
      </c>
      <c r="Z20" s="29">
        <v>15305</v>
      </c>
      <c r="AA20" s="59">
        <f t="shared" si="17"/>
        <v>3826.25</v>
      </c>
      <c r="AB20" s="29">
        <v>305</v>
      </c>
      <c r="AC20" s="29">
        <v>34453</v>
      </c>
      <c r="AD20" s="59">
        <f t="shared" si="6"/>
        <v>8613.25</v>
      </c>
      <c r="AE20" s="76">
        <v>792</v>
      </c>
      <c r="AF20" s="76">
        <v>129208</v>
      </c>
      <c r="AG20" s="59">
        <f t="shared" si="18"/>
        <v>32302</v>
      </c>
      <c r="AH20" s="103">
        <v>647</v>
      </c>
      <c r="AI20" s="103">
        <v>70171</v>
      </c>
      <c r="AJ20" s="120">
        <f t="shared" si="20"/>
        <v>17542.75</v>
      </c>
      <c r="AK20" s="99">
        <v>789</v>
      </c>
      <c r="AL20" s="99">
        <v>87423</v>
      </c>
      <c r="AM20" s="190">
        <f t="shared" si="9"/>
        <v>21855.75</v>
      </c>
      <c r="AN20" s="193">
        <v>1278</v>
      </c>
      <c r="AO20" s="99">
        <v>134328</v>
      </c>
      <c r="AP20" s="121">
        <f t="shared" si="19"/>
        <v>33582</v>
      </c>
      <c r="AQ20" s="76">
        <v>1013</v>
      </c>
      <c r="AR20" s="76">
        <v>101239</v>
      </c>
      <c r="AS20" s="121">
        <f t="shared" si="11"/>
        <v>25309.75</v>
      </c>
      <c r="AT20" s="76">
        <v>1104</v>
      </c>
      <c r="AU20" s="76">
        <v>112940</v>
      </c>
      <c r="AV20" s="121">
        <f t="shared" si="12"/>
        <v>28235</v>
      </c>
      <c r="AW20" s="259">
        <v>1007</v>
      </c>
      <c r="AX20" s="259">
        <v>113581</v>
      </c>
      <c r="AY20" s="264">
        <f t="shared" si="13"/>
        <v>28395.25</v>
      </c>
      <c r="AZ20" s="259">
        <v>99330</v>
      </c>
      <c r="BA20" s="259">
        <v>938</v>
      </c>
      <c r="BB20" s="264">
        <f t="shared" si="14"/>
        <v>234.5</v>
      </c>
      <c r="BC20" s="259">
        <v>990</v>
      </c>
      <c r="BD20" s="259">
        <f>102626+24598</f>
        <v>127224</v>
      </c>
      <c r="BE20" s="264">
        <f t="shared" si="15"/>
        <v>31806</v>
      </c>
    </row>
    <row r="21" spans="1:57">
      <c r="A21" s="200" t="s">
        <v>1715</v>
      </c>
      <c r="B21" s="32" t="s">
        <v>31</v>
      </c>
      <c r="C21" s="24" t="str">
        <f>VLOOKUP(B21,Remark!C:D,2,0)</f>
        <v>PINK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9"/>
      <c r="W21" s="29"/>
      <c r="X21" s="29"/>
      <c r="Y21" s="29">
        <v>236</v>
      </c>
      <c r="Z21" s="29">
        <v>25662</v>
      </c>
      <c r="AA21" s="59">
        <f t="shared" si="17"/>
        <v>6415.5</v>
      </c>
      <c r="AB21" s="29">
        <v>298</v>
      </c>
      <c r="AC21" s="29">
        <v>28462</v>
      </c>
      <c r="AD21" s="59">
        <f t="shared" si="6"/>
        <v>7115.5</v>
      </c>
      <c r="AE21" s="76">
        <v>789</v>
      </c>
      <c r="AF21" s="76">
        <v>67109</v>
      </c>
      <c r="AG21" s="59">
        <f t="shared" si="18"/>
        <v>16777.25</v>
      </c>
      <c r="AH21" s="103">
        <v>467</v>
      </c>
      <c r="AI21" s="103">
        <v>44981</v>
      </c>
      <c r="AJ21" s="120">
        <f t="shared" si="20"/>
        <v>11245.25</v>
      </c>
      <c r="AK21" s="99">
        <v>560</v>
      </c>
      <c r="AL21" s="99">
        <v>52486</v>
      </c>
      <c r="AM21" s="190">
        <f t="shared" si="9"/>
        <v>13121.5</v>
      </c>
      <c r="AN21" s="193">
        <v>642</v>
      </c>
      <c r="AO21" s="99">
        <v>60612</v>
      </c>
      <c r="AP21" s="121">
        <f t="shared" si="19"/>
        <v>15153</v>
      </c>
      <c r="AQ21" s="76">
        <v>670</v>
      </c>
      <c r="AR21" s="76">
        <v>57484</v>
      </c>
      <c r="AS21" s="121">
        <f t="shared" si="11"/>
        <v>14371</v>
      </c>
      <c r="AT21" s="76">
        <v>866</v>
      </c>
      <c r="AU21" s="76">
        <v>75864</v>
      </c>
      <c r="AV21" s="121">
        <f t="shared" si="12"/>
        <v>18966</v>
      </c>
      <c r="AW21" s="259">
        <v>792</v>
      </c>
      <c r="AX21" s="259">
        <v>73212</v>
      </c>
      <c r="AY21" s="264">
        <f t="shared" si="13"/>
        <v>18303</v>
      </c>
      <c r="AZ21" s="259">
        <v>89134</v>
      </c>
      <c r="BA21" s="259">
        <v>884</v>
      </c>
      <c r="BB21" s="264">
        <f t="shared" si="14"/>
        <v>221</v>
      </c>
      <c r="BC21" s="259">
        <v>974</v>
      </c>
      <c r="BD21" s="259">
        <f>96442+22062.5</f>
        <v>118504.5</v>
      </c>
      <c r="BE21" s="264">
        <f t="shared" si="15"/>
        <v>29626.125</v>
      </c>
    </row>
    <row r="22" spans="1:57">
      <c r="A22" s="200" t="s">
        <v>1716</v>
      </c>
      <c r="B22" s="32" t="s">
        <v>33</v>
      </c>
      <c r="C22" s="24" t="s">
        <v>5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29"/>
      <c r="W22" s="29"/>
      <c r="X22" s="29"/>
      <c r="Y22" s="29">
        <v>257</v>
      </c>
      <c r="Z22" s="29">
        <v>29129</v>
      </c>
      <c r="AA22" s="59">
        <f t="shared" si="17"/>
        <v>7282.25</v>
      </c>
      <c r="AB22" s="29">
        <v>650</v>
      </c>
      <c r="AC22" s="29">
        <v>74196</v>
      </c>
      <c r="AD22" s="59">
        <f t="shared" si="6"/>
        <v>18549</v>
      </c>
      <c r="AE22" s="76">
        <v>788</v>
      </c>
      <c r="AF22" s="76">
        <v>89356</v>
      </c>
      <c r="AG22" s="59">
        <f t="shared" si="18"/>
        <v>22339</v>
      </c>
      <c r="AH22" s="103">
        <v>894</v>
      </c>
      <c r="AI22" s="103">
        <v>103444</v>
      </c>
      <c r="AJ22" s="120">
        <f t="shared" si="20"/>
        <v>25861</v>
      </c>
      <c r="AK22" s="99">
        <v>1044</v>
      </c>
      <c r="AL22" s="99">
        <v>110396</v>
      </c>
      <c r="AM22" s="190">
        <f t="shared" si="9"/>
        <v>27599</v>
      </c>
      <c r="AN22" s="193">
        <v>1158</v>
      </c>
      <c r="AO22" s="99">
        <v>115358</v>
      </c>
      <c r="AP22" s="121">
        <f t="shared" si="19"/>
        <v>28839.5</v>
      </c>
      <c r="AQ22" s="76">
        <v>1154</v>
      </c>
      <c r="AR22" s="76">
        <v>115810</v>
      </c>
      <c r="AS22" s="121">
        <f t="shared" si="11"/>
        <v>28952.5</v>
      </c>
      <c r="AT22" s="76">
        <v>1365</v>
      </c>
      <c r="AU22" s="76">
        <v>142161</v>
      </c>
      <c r="AV22" s="121">
        <f t="shared" si="12"/>
        <v>35540.25</v>
      </c>
      <c r="AW22" s="259">
        <v>1148</v>
      </c>
      <c r="AX22" s="259">
        <v>123646</v>
      </c>
      <c r="AY22" s="264">
        <f t="shared" si="13"/>
        <v>30911.5</v>
      </c>
      <c r="AZ22" s="259">
        <v>120448</v>
      </c>
      <c r="BA22" s="259">
        <v>1120</v>
      </c>
      <c r="BB22" s="264">
        <f t="shared" si="14"/>
        <v>280</v>
      </c>
      <c r="BC22" s="259">
        <v>1162</v>
      </c>
      <c r="BD22" s="259">
        <v>123290</v>
      </c>
      <c r="BE22" s="264">
        <f t="shared" si="15"/>
        <v>30822.5</v>
      </c>
    </row>
    <row r="23" spans="1:57">
      <c r="A23" s="200" t="s">
        <v>1717</v>
      </c>
      <c r="B23" s="32" t="s">
        <v>35</v>
      </c>
      <c r="C23" s="24" t="str">
        <f>VLOOKUP(B23,Remark!C:D,2,0)</f>
        <v>TSIT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29"/>
      <c r="W23" s="29"/>
      <c r="X23" s="29"/>
      <c r="Y23" s="29">
        <v>109</v>
      </c>
      <c r="Z23" s="29">
        <v>9907</v>
      </c>
      <c r="AA23" s="59">
        <f t="shared" si="17"/>
        <v>2476.75</v>
      </c>
      <c r="AB23" s="29">
        <v>120</v>
      </c>
      <c r="AC23" s="29">
        <v>11974</v>
      </c>
      <c r="AD23" s="59">
        <f t="shared" si="6"/>
        <v>2993.5</v>
      </c>
      <c r="AE23" s="76">
        <v>152</v>
      </c>
      <c r="AF23" s="76">
        <v>16184</v>
      </c>
      <c r="AG23" s="59">
        <f t="shared" si="18"/>
        <v>4046</v>
      </c>
      <c r="AH23" s="103">
        <v>174</v>
      </c>
      <c r="AI23" s="103">
        <v>19246</v>
      </c>
      <c r="AJ23" s="120">
        <f t="shared" si="20"/>
        <v>4811.5</v>
      </c>
      <c r="AK23" s="99">
        <v>175</v>
      </c>
      <c r="AL23" s="99">
        <v>17089</v>
      </c>
      <c r="AM23" s="190">
        <f t="shared" si="9"/>
        <v>4272.25</v>
      </c>
      <c r="AN23" s="193">
        <v>334</v>
      </c>
      <c r="AO23" s="99">
        <v>33628</v>
      </c>
      <c r="AP23" s="121">
        <f t="shared" si="19"/>
        <v>8407</v>
      </c>
      <c r="AQ23" s="76">
        <v>311</v>
      </c>
      <c r="AR23" s="76">
        <v>30085</v>
      </c>
      <c r="AS23" s="121">
        <f t="shared" si="11"/>
        <v>7521.25</v>
      </c>
      <c r="AT23" s="76">
        <v>555</v>
      </c>
      <c r="AU23" s="76">
        <v>54417</v>
      </c>
      <c r="AV23" s="121">
        <f t="shared" si="12"/>
        <v>13604.25</v>
      </c>
      <c r="AW23" s="259">
        <v>546</v>
      </c>
      <c r="AX23" s="259">
        <v>52588</v>
      </c>
      <c r="AY23" s="264">
        <f t="shared" si="13"/>
        <v>13147</v>
      </c>
      <c r="AZ23" s="259">
        <v>49316</v>
      </c>
      <c r="BA23" s="259">
        <v>530</v>
      </c>
      <c r="BB23" s="264">
        <f t="shared" si="14"/>
        <v>132.5</v>
      </c>
      <c r="BC23" s="259">
        <v>461</v>
      </c>
      <c r="BD23" s="259">
        <f>41817+12196.5</f>
        <v>54013.5</v>
      </c>
      <c r="BE23" s="264">
        <f t="shared" si="15"/>
        <v>13503.375</v>
      </c>
    </row>
    <row r="24" spans="1:57">
      <c r="A24" s="200" t="s">
        <v>1718</v>
      </c>
      <c r="B24" s="32" t="s">
        <v>37</v>
      </c>
      <c r="C24" s="24" t="s">
        <v>307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29"/>
      <c r="W24" s="29"/>
      <c r="X24" s="29"/>
      <c r="Y24" s="29">
        <v>296</v>
      </c>
      <c r="Z24" s="29">
        <v>26756</v>
      </c>
      <c r="AA24" s="59">
        <f t="shared" si="17"/>
        <v>6689</v>
      </c>
      <c r="AB24" s="29">
        <v>550</v>
      </c>
      <c r="AC24" s="29">
        <v>48898</v>
      </c>
      <c r="AD24" s="59">
        <f t="shared" si="6"/>
        <v>12224.5</v>
      </c>
      <c r="AE24" s="76">
        <v>668</v>
      </c>
      <c r="AF24" s="76">
        <v>61180</v>
      </c>
      <c r="AG24" s="59">
        <f t="shared" si="18"/>
        <v>15295</v>
      </c>
      <c r="AH24" s="103">
        <v>774</v>
      </c>
      <c r="AI24" s="103">
        <v>64270</v>
      </c>
      <c r="AJ24" s="120">
        <f t="shared" si="20"/>
        <v>16067.5</v>
      </c>
      <c r="AK24" s="99">
        <v>1020</v>
      </c>
      <c r="AL24" s="99">
        <v>85728</v>
      </c>
      <c r="AM24" s="190">
        <f t="shared" si="9"/>
        <v>21432</v>
      </c>
      <c r="AN24" s="193">
        <v>1095</v>
      </c>
      <c r="AO24" s="99">
        <v>91789</v>
      </c>
      <c r="AP24" s="121">
        <f t="shared" si="19"/>
        <v>22947.25</v>
      </c>
      <c r="AQ24" s="76">
        <v>1211</v>
      </c>
      <c r="AR24" s="76">
        <v>101149</v>
      </c>
      <c r="AS24" s="121">
        <f t="shared" si="11"/>
        <v>25287.25</v>
      </c>
      <c r="AT24" s="76">
        <v>1458</v>
      </c>
      <c r="AU24" s="76">
        <v>115362</v>
      </c>
      <c r="AV24" s="121">
        <f t="shared" si="12"/>
        <v>28840.5</v>
      </c>
      <c r="AW24" s="259">
        <v>1446</v>
      </c>
      <c r="AX24" s="259">
        <v>117038</v>
      </c>
      <c r="AY24" s="264">
        <f t="shared" si="13"/>
        <v>29259.5</v>
      </c>
      <c r="AZ24" s="259">
        <v>129490</v>
      </c>
      <c r="BA24" s="259">
        <v>1492</v>
      </c>
      <c r="BB24" s="264">
        <f t="shared" si="14"/>
        <v>373</v>
      </c>
      <c r="BC24" s="259">
        <v>1766</v>
      </c>
      <c r="BD24" s="259">
        <f>140236+31999.5</f>
        <v>172235.5</v>
      </c>
      <c r="BE24" s="264">
        <f t="shared" si="15"/>
        <v>43058.875</v>
      </c>
    </row>
    <row r="25" spans="1:57">
      <c r="A25" s="200" t="s">
        <v>1719</v>
      </c>
      <c r="B25" s="32" t="s">
        <v>39</v>
      </c>
      <c r="C25" s="24" t="s">
        <v>43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29"/>
      <c r="W25" s="29"/>
      <c r="X25" s="29"/>
      <c r="Y25" s="29">
        <v>141</v>
      </c>
      <c r="Z25" s="29">
        <v>12645</v>
      </c>
      <c r="AA25" s="59">
        <f t="shared" si="17"/>
        <v>3161.25</v>
      </c>
      <c r="AB25" s="29">
        <v>265</v>
      </c>
      <c r="AC25" s="29">
        <v>23253</v>
      </c>
      <c r="AD25" s="59">
        <f t="shared" si="6"/>
        <v>5813.25</v>
      </c>
      <c r="AE25" s="76">
        <v>395</v>
      </c>
      <c r="AF25" s="76">
        <v>39129</v>
      </c>
      <c r="AG25" s="59">
        <f t="shared" si="18"/>
        <v>9782.25</v>
      </c>
      <c r="AH25" s="103">
        <v>427</v>
      </c>
      <c r="AI25" s="103">
        <v>37927</v>
      </c>
      <c r="AJ25" s="120">
        <f t="shared" si="20"/>
        <v>9481.75</v>
      </c>
      <c r="AK25" s="99">
        <v>545</v>
      </c>
      <c r="AL25" s="99">
        <v>47769</v>
      </c>
      <c r="AM25" s="190">
        <f t="shared" si="9"/>
        <v>11942.25</v>
      </c>
      <c r="AN25" s="193">
        <v>709</v>
      </c>
      <c r="AO25" s="99">
        <v>58831</v>
      </c>
      <c r="AP25" s="121">
        <f t="shared" si="19"/>
        <v>14707.75</v>
      </c>
      <c r="AQ25" s="76">
        <v>678</v>
      </c>
      <c r="AR25" s="76">
        <v>53334</v>
      </c>
      <c r="AS25" s="121">
        <f t="shared" si="11"/>
        <v>13333.5</v>
      </c>
      <c r="AT25" s="76">
        <v>864</v>
      </c>
      <c r="AU25" s="76">
        <v>63896</v>
      </c>
      <c r="AV25" s="121">
        <f t="shared" si="12"/>
        <v>15974</v>
      </c>
      <c r="AW25" s="259">
        <v>835</v>
      </c>
      <c r="AX25" s="259">
        <v>66285</v>
      </c>
      <c r="AY25" s="264">
        <f t="shared" si="13"/>
        <v>16571.25</v>
      </c>
      <c r="AZ25" s="259">
        <v>64501</v>
      </c>
      <c r="BA25" s="259">
        <v>789</v>
      </c>
      <c r="BB25" s="264">
        <f t="shared" si="14"/>
        <v>197.25</v>
      </c>
      <c r="BC25" s="259">
        <v>947</v>
      </c>
      <c r="BD25" s="259">
        <f>74559+15928</f>
        <v>90487</v>
      </c>
      <c r="BE25" s="264">
        <f t="shared" si="15"/>
        <v>22621.75</v>
      </c>
    </row>
    <row r="26" spans="1:57">
      <c r="A26" s="200" t="s">
        <v>1722</v>
      </c>
      <c r="B26" s="32" t="s">
        <v>41</v>
      </c>
      <c r="C26" s="24" t="s">
        <v>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29"/>
      <c r="W26" s="29"/>
      <c r="X26" s="29"/>
      <c r="Y26" s="29">
        <v>121</v>
      </c>
      <c r="Z26" s="29">
        <v>11699</v>
      </c>
      <c r="AA26" s="59">
        <f t="shared" si="17"/>
        <v>2924.75</v>
      </c>
      <c r="AB26" s="29">
        <v>306</v>
      </c>
      <c r="AC26" s="29">
        <v>24508</v>
      </c>
      <c r="AD26" s="59">
        <f t="shared" si="6"/>
        <v>6127</v>
      </c>
      <c r="AE26" s="76">
        <v>383</v>
      </c>
      <c r="AF26" s="76">
        <v>32393</v>
      </c>
      <c r="AG26" s="59">
        <f t="shared" si="18"/>
        <v>8098.25</v>
      </c>
      <c r="AH26" s="103">
        <v>553</v>
      </c>
      <c r="AI26" s="103">
        <v>42673</v>
      </c>
      <c r="AJ26" s="120">
        <f t="shared" si="20"/>
        <v>10668.25</v>
      </c>
      <c r="AK26" s="99">
        <v>553</v>
      </c>
      <c r="AL26" s="99">
        <v>44431</v>
      </c>
      <c r="AM26" s="190">
        <f t="shared" si="9"/>
        <v>11107.75</v>
      </c>
      <c r="AN26" s="193">
        <v>873</v>
      </c>
      <c r="AO26" s="99">
        <v>75915</v>
      </c>
      <c r="AP26" s="121">
        <f t="shared" si="19"/>
        <v>18978.75</v>
      </c>
      <c r="AQ26" s="76">
        <v>994</v>
      </c>
      <c r="AR26" s="76">
        <v>81982</v>
      </c>
      <c r="AS26" s="121">
        <f t="shared" si="11"/>
        <v>20495.5</v>
      </c>
      <c r="AT26" s="76">
        <v>1271</v>
      </c>
      <c r="AU26" s="76">
        <v>100925</v>
      </c>
      <c r="AV26" s="121">
        <f t="shared" si="12"/>
        <v>25231.25</v>
      </c>
      <c r="AW26" s="259">
        <v>1331</v>
      </c>
      <c r="AX26" s="259">
        <v>110831</v>
      </c>
      <c r="AY26" s="264">
        <f t="shared" si="13"/>
        <v>27707.75</v>
      </c>
      <c r="AZ26" s="259">
        <v>108595</v>
      </c>
      <c r="BA26" s="259">
        <v>1237</v>
      </c>
      <c r="BB26" s="264">
        <f t="shared" si="14"/>
        <v>309.25</v>
      </c>
      <c r="BC26" s="259">
        <v>1454</v>
      </c>
      <c r="BD26" s="259">
        <v>127698</v>
      </c>
      <c r="BE26" s="264">
        <f t="shared" si="15"/>
        <v>31924.5</v>
      </c>
    </row>
    <row r="27" spans="1:57">
      <c r="A27" s="200" t="s">
        <v>1720</v>
      </c>
      <c r="B27" s="32" t="s">
        <v>42</v>
      </c>
      <c r="C27" s="24" t="str">
        <f>VLOOKUP(B27,Remark!C:D,2,0)</f>
        <v>HPPY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29"/>
      <c r="W27" s="29"/>
      <c r="X27" s="29"/>
      <c r="Y27" s="29">
        <v>146</v>
      </c>
      <c r="Z27" s="29">
        <v>13010</v>
      </c>
      <c r="AA27" s="59">
        <f t="shared" si="17"/>
        <v>3252.5</v>
      </c>
      <c r="AB27" s="29">
        <v>254</v>
      </c>
      <c r="AC27" s="29">
        <v>24822</v>
      </c>
      <c r="AD27" s="59">
        <f t="shared" si="6"/>
        <v>6205.5</v>
      </c>
      <c r="AE27" s="76">
        <v>319</v>
      </c>
      <c r="AF27" s="76">
        <v>30535</v>
      </c>
      <c r="AG27" s="59">
        <f t="shared" si="18"/>
        <v>7633.75</v>
      </c>
      <c r="AH27" s="103">
        <v>309</v>
      </c>
      <c r="AI27" s="103">
        <v>28999</v>
      </c>
      <c r="AJ27" s="120">
        <f t="shared" si="20"/>
        <v>7249.75</v>
      </c>
      <c r="AK27" s="99">
        <v>355</v>
      </c>
      <c r="AL27" s="99">
        <v>31925</v>
      </c>
      <c r="AM27" s="190">
        <f t="shared" si="9"/>
        <v>7981.25</v>
      </c>
      <c r="AN27" s="193">
        <v>409</v>
      </c>
      <c r="AO27" s="99">
        <v>38253</v>
      </c>
      <c r="AP27" s="121">
        <f t="shared" si="19"/>
        <v>9563.25</v>
      </c>
      <c r="AQ27" s="76">
        <v>407</v>
      </c>
      <c r="AR27" s="76">
        <v>33289</v>
      </c>
      <c r="AS27" s="121">
        <f t="shared" si="11"/>
        <v>8322.25</v>
      </c>
      <c r="AT27" s="76">
        <v>438</v>
      </c>
      <c r="AU27" s="76">
        <v>37234</v>
      </c>
      <c r="AV27" s="121">
        <f t="shared" si="12"/>
        <v>9308.5</v>
      </c>
      <c r="AW27" s="259">
        <v>327</v>
      </c>
      <c r="AX27" s="259">
        <v>29379</v>
      </c>
      <c r="AY27" s="264">
        <f t="shared" si="13"/>
        <v>7344.75</v>
      </c>
      <c r="AZ27" s="259">
        <v>34069</v>
      </c>
      <c r="BA27" s="259">
        <v>375</v>
      </c>
      <c r="BB27" s="264">
        <f t="shared" si="14"/>
        <v>93.75</v>
      </c>
      <c r="BC27" s="259">
        <v>377</v>
      </c>
      <c r="BD27" s="259">
        <f>35173+8423.5</f>
        <v>43596.5</v>
      </c>
      <c r="BE27" s="264">
        <f t="shared" si="15"/>
        <v>10899.125</v>
      </c>
    </row>
    <row r="28" spans="1:57">
      <c r="A28" s="200" t="s">
        <v>1726</v>
      </c>
      <c r="B28" s="32" t="s">
        <v>44</v>
      </c>
      <c r="C28" s="24" t="s">
        <v>125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29"/>
      <c r="W28" s="29"/>
      <c r="X28" s="29"/>
      <c r="Y28" s="29">
        <v>288</v>
      </c>
      <c r="Z28" s="29">
        <v>22018</v>
      </c>
      <c r="AA28" s="59">
        <f t="shared" si="17"/>
        <v>5504.5</v>
      </c>
      <c r="AB28" s="29">
        <v>455</v>
      </c>
      <c r="AC28" s="29">
        <v>35981</v>
      </c>
      <c r="AD28" s="59">
        <f t="shared" si="6"/>
        <v>8995.25</v>
      </c>
      <c r="AE28" s="76">
        <v>640</v>
      </c>
      <c r="AF28" s="76">
        <v>56188</v>
      </c>
      <c r="AG28" s="59">
        <f t="shared" si="18"/>
        <v>14047</v>
      </c>
      <c r="AH28" s="103">
        <v>756</v>
      </c>
      <c r="AI28" s="103">
        <v>71314</v>
      </c>
      <c r="AJ28" s="120">
        <f t="shared" si="20"/>
        <v>17828.5</v>
      </c>
      <c r="AK28" s="99">
        <v>928</v>
      </c>
      <c r="AL28" s="99">
        <v>74596</v>
      </c>
      <c r="AM28" s="190">
        <f t="shared" si="9"/>
        <v>18649</v>
      </c>
      <c r="AN28" s="193">
        <v>987</v>
      </c>
      <c r="AO28" s="99">
        <v>83733</v>
      </c>
      <c r="AP28" s="121">
        <f t="shared" si="19"/>
        <v>20933.25</v>
      </c>
      <c r="AQ28" s="76">
        <v>937</v>
      </c>
      <c r="AR28" s="76">
        <v>77615</v>
      </c>
      <c r="AS28" s="121">
        <f t="shared" si="11"/>
        <v>19403.75</v>
      </c>
      <c r="AT28" s="76">
        <v>908</v>
      </c>
      <c r="AU28" s="76">
        <v>76790</v>
      </c>
      <c r="AV28" s="121">
        <f t="shared" si="12"/>
        <v>19197.5</v>
      </c>
      <c r="AW28" s="259">
        <v>933</v>
      </c>
      <c r="AX28" s="259">
        <v>79387</v>
      </c>
      <c r="AY28" s="264">
        <f t="shared" si="13"/>
        <v>19846.75</v>
      </c>
      <c r="AZ28" s="259">
        <v>85697</v>
      </c>
      <c r="BA28" s="259">
        <v>989</v>
      </c>
      <c r="BB28" s="264">
        <f t="shared" si="14"/>
        <v>247.25</v>
      </c>
      <c r="BC28" s="259">
        <v>1212</v>
      </c>
      <c r="BD28" s="259">
        <f>104032+21177</f>
        <v>125209</v>
      </c>
      <c r="BE28" s="264">
        <f t="shared" si="15"/>
        <v>31302.25</v>
      </c>
    </row>
    <row r="29" spans="1:57">
      <c r="A29" s="200" t="s">
        <v>1728</v>
      </c>
      <c r="B29" s="27" t="s">
        <v>831</v>
      </c>
      <c r="C29" s="24" t="str">
        <f>VLOOKUP(B29,Remark!C:D,2,0)</f>
        <v>TEPA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29"/>
      <c r="W29" s="29"/>
      <c r="X29" s="29"/>
      <c r="Y29" s="29"/>
      <c r="Z29" s="29"/>
      <c r="AA29" s="29"/>
      <c r="AB29" s="29">
        <v>98</v>
      </c>
      <c r="AC29" s="29">
        <v>6810</v>
      </c>
      <c r="AD29" s="59">
        <f t="shared" si="6"/>
        <v>1702.5</v>
      </c>
      <c r="AE29" s="76">
        <v>277</v>
      </c>
      <c r="AF29" s="76">
        <v>24237</v>
      </c>
      <c r="AG29" s="59">
        <f t="shared" si="18"/>
        <v>6059.25</v>
      </c>
      <c r="AH29" s="103">
        <v>455</v>
      </c>
      <c r="AI29" s="103">
        <v>39809</v>
      </c>
      <c r="AJ29" s="120">
        <f t="shared" si="20"/>
        <v>9952.25</v>
      </c>
      <c r="AK29" s="99">
        <v>359</v>
      </c>
      <c r="AL29" s="99">
        <v>27091</v>
      </c>
      <c r="AM29" s="190">
        <f t="shared" si="9"/>
        <v>6772.75</v>
      </c>
      <c r="AN29" s="193">
        <v>555</v>
      </c>
      <c r="AO29" s="99">
        <v>43951</v>
      </c>
      <c r="AP29" s="121">
        <f t="shared" si="19"/>
        <v>10987.75</v>
      </c>
      <c r="AQ29" s="76">
        <v>536</v>
      </c>
      <c r="AR29" s="76">
        <v>42162</v>
      </c>
      <c r="AS29" s="121">
        <f t="shared" si="11"/>
        <v>10540.5</v>
      </c>
      <c r="AT29" s="76">
        <v>666</v>
      </c>
      <c r="AU29" s="76">
        <v>63840</v>
      </c>
      <c r="AV29" s="121">
        <f t="shared" si="12"/>
        <v>15960</v>
      </c>
      <c r="AW29" s="259">
        <v>851</v>
      </c>
      <c r="AX29" s="259">
        <v>84967</v>
      </c>
      <c r="AY29" s="264">
        <f t="shared" si="13"/>
        <v>21241.75</v>
      </c>
      <c r="AZ29" s="259">
        <v>105127</v>
      </c>
      <c r="BA29" s="259">
        <v>969</v>
      </c>
      <c r="BB29" s="264">
        <f t="shared" si="14"/>
        <v>242.25</v>
      </c>
      <c r="BC29" s="259">
        <v>1063</v>
      </c>
      <c r="BD29" s="259">
        <f>113259+26039.5</f>
        <v>139298.5</v>
      </c>
      <c r="BE29" s="264">
        <f t="shared" si="15"/>
        <v>34824.625</v>
      </c>
    </row>
    <row r="30" spans="1:57">
      <c r="A30" s="200" t="s">
        <v>1729</v>
      </c>
      <c r="B30" s="27" t="s">
        <v>832</v>
      </c>
      <c r="C30" s="24" t="str">
        <f>VLOOKUP(B30,Remark!C:D,2,0)</f>
        <v>Kerry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29"/>
      <c r="W30" s="29"/>
      <c r="X30" s="29"/>
      <c r="Y30" s="29"/>
      <c r="Z30" s="29"/>
      <c r="AA30" s="29"/>
      <c r="AB30" s="29">
        <v>211</v>
      </c>
      <c r="AC30" s="29">
        <v>22167</v>
      </c>
      <c r="AD30" s="59">
        <f t="shared" si="6"/>
        <v>5541.75</v>
      </c>
      <c r="AE30" s="76">
        <v>411</v>
      </c>
      <c r="AF30" s="76">
        <v>39121</v>
      </c>
      <c r="AG30" s="59">
        <f t="shared" si="18"/>
        <v>9780.25</v>
      </c>
      <c r="AH30" s="103">
        <v>617</v>
      </c>
      <c r="AI30" s="103">
        <v>55199</v>
      </c>
      <c r="AJ30" s="120">
        <f t="shared" si="20"/>
        <v>13799.75</v>
      </c>
      <c r="AK30" s="99">
        <v>818</v>
      </c>
      <c r="AL30" s="99">
        <v>75412</v>
      </c>
      <c r="AM30" s="190">
        <f t="shared" si="9"/>
        <v>18853</v>
      </c>
      <c r="AN30" s="193">
        <v>1178</v>
      </c>
      <c r="AO30" s="99">
        <v>104408</v>
      </c>
      <c r="AP30" s="121">
        <f t="shared" si="19"/>
        <v>26102</v>
      </c>
      <c r="AQ30" s="76">
        <v>1349</v>
      </c>
      <c r="AR30" s="76">
        <v>118465</v>
      </c>
      <c r="AS30" s="121">
        <f t="shared" si="11"/>
        <v>29616.25</v>
      </c>
      <c r="AT30" s="76">
        <v>1699</v>
      </c>
      <c r="AU30" s="76">
        <v>151055</v>
      </c>
      <c r="AV30" s="121">
        <f t="shared" si="12"/>
        <v>37763.75</v>
      </c>
      <c r="AW30" s="259">
        <v>1708</v>
      </c>
      <c r="AX30" s="259">
        <v>151224</v>
      </c>
      <c r="AY30" s="264">
        <f t="shared" si="13"/>
        <v>37806</v>
      </c>
      <c r="AZ30" s="259">
        <v>142184</v>
      </c>
      <c r="BA30" s="259">
        <v>1512</v>
      </c>
      <c r="BB30" s="264">
        <f t="shared" si="14"/>
        <v>378</v>
      </c>
      <c r="BC30" s="259">
        <v>1919</v>
      </c>
      <c r="BD30" s="259">
        <f>169489+35168</f>
        <v>204657</v>
      </c>
      <c r="BE30" s="264">
        <f t="shared" si="15"/>
        <v>51164.25</v>
      </c>
    </row>
    <row r="31" spans="1:57">
      <c r="A31" s="200" t="s">
        <v>1727</v>
      </c>
      <c r="B31" s="27" t="s">
        <v>833</v>
      </c>
      <c r="C31" s="24" t="str">
        <f>VLOOKUP(B31,Remark!C:D,2,0)</f>
        <v>TUPM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29"/>
      <c r="W31" s="29"/>
      <c r="X31" s="29"/>
      <c r="Y31" s="29"/>
      <c r="Z31" s="29"/>
      <c r="AA31" s="29"/>
      <c r="AB31" s="29">
        <v>506</v>
      </c>
      <c r="AC31" s="29">
        <v>54470</v>
      </c>
      <c r="AD31" s="59">
        <f t="shared" si="6"/>
        <v>13617.5</v>
      </c>
      <c r="AE31" s="76">
        <v>1029</v>
      </c>
      <c r="AF31" s="76">
        <v>121443</v>
      </c>
      <c r="AG31" s="59">
        <f t="shared" si="18"/>
        <v>30360.75</v>
      </c>
      <c r="AH31" s="103">
        <v>1517</v>
      </c>
      <c r="AI31" s="103">
        <v>181997</v>
      </c>
      <c r="AJ31" s="120">
        <f t="shared" si="20"/>
        <v>45499.25</v>
      </c>
      <c r="AK31" s="99">
        <v>1454</v>
      </c>
      <c r="AL31" s="99">
        <v>169934</v>
      </c>
      <c r="AM31" s="190">
        <f t="shared" si="9"/>
        <v>42483.5</v>
      </c>
      <c r="AN31" s="193">
        <v>1625</v>
      </c>
      <c r="AO31" s="99">
        <v>181641</v>
      </c>
      <c r="AP31" s="121">
        <f t="shared" si="19"/>
        <v>45410.25</v>
      </c>
      <c r="AQ31" s="76">
        <v>1630</v>
      </c>
      <c r="AR31" s="76">
        <v>184744</v>
      </c>
      <c r="AS31" s="121">
        <f t="shared" si="11"/>
        <v>46186</v>
      </c>
      <c r="AT31" s="76">
        <v>1891</v>
      </c>
      <c r="AU31" s="76">
        <v>207523</v>
      </c>
      <c r="AV31" s="121">
        <f t="shared" si="12"/>
        <v>51880.75</v>
      </c>
      <c r="AW31" s="259">
        <v>1147</v>
      </c>
      <c r="AX31" s="259">
        <v>123055</v>
      </c>
      <c r="AY31" s="264">
        <f t="shared" si="13"/>
        <v>30763.75</v>
      </c>
      <c r="AZ31" s="259">
        <v>86594</v>
      </c>
      <c r="BA31" s="259">
        <v>838</v>
      </c>
      <c r="BB31" s="264">
        <f t="shared" si="14"/>
        <v>209.5</v>
      </c>
      <c r="BC31" s="259">
        <v>829</v>
      </c>
      <c r="BD31" s="259">
        <f>82027+21439</f>
        <v>103466</v>
      </c>
      <c r="BE31" s="264">
        <f t="shared" si="15"/>
        <v>25866.5</v>
      </c>
    </row>
    <row r="32" spans="1:57">
      <c r="A32" s="200" t="s">
        <v>1733</v>
      </c>
      <c r="B32" s="27" t="s">
        <v>834</v>
      </c>
      <c r="C32" s="24" t="str">
        <f>VLOOKUP(B32,Remark!C:D,2,0)</f>
        <v>BPEE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29"/>
      <c r="W32" s="29"/>
      <c r="X32" s="29"/>
      <c r="Y32" s="29"/>
      <c r="Z32" s="29"/>
      <c r="AA32" s="29"/>
      <c r="AB32" s="29">
        <v>140</v>
      </c>
      <c r="AC32" s="29">
        <v>10884</v>
      </c>
      <c r="AD32" s="59">
        <f t="shared" si="6"/>
        <v>2721</v>
      </c>
      <c r="AE32" s="76">
        <v>335</v>
      </c>
      <c r="AF32" s="76">
        <v>28399</v>
      </c>
      <c r="AG32" s="59">
        <f t="shared" si="18"/>
        <v>7099.75</v>
      </c>
      <c r="AH32" s="103">
        <v>384</v>
      </c>
      <c r="AI32" s="103">
        <v>35476</v>
      </c>
      <c r="AJ32" s="120">
        <f t="shared" si="20"/>
        <v>8869</v>
      </c>
      <c r="AK32" s="99">
        <v>413</v>
      </c>
      <c r="AL32" s="99">
        <v>32781</v>
      </c>
      <c r="AM32" s="190">
        <f t="shared" si="9"/>
        <v>8195.25</v>
      </c>
      <c r="AN32" s="193">
        <v>614</v>
      </c>
      <c r="AO32" s="99">
        <v>44584</v>
      </c>
      <c r="AP32" s="121">
        <f t="shared" si="19"/>
        <v>11146</v>
      </c>
      <c r="AQ32" s="76">
        <v>726</v>
      </c>
      <c r="AR32" s="76">
        <v>55948</v>
      </c>
      <c r="AS32" s="121">
        <f t="shared" si="11"/>
        <v>13987</v>
      </c>
      <c r="AT32" s="76">
        <v>834</v>
      </c>
      <c r="AU32" s="76">
        <v>71116</v>
      </c>
      <c r="AV32" s="121">
        <f t="shared" si="12"/>
        <v>17779</v>
      </c>
      <c r="AW32" s="259">
        <v>863</v>
      </c>
      <c r="AX32" s="259">
        <v>72303</v>
      </c>
      <c r="AY32" s="264">
        <f t="shared" si="13"/>
        <v>18075.75</v>
      </c>
      <c r="AZ32" s="259">
        <v>72924</v>
      </c>
      <c r="BA32" s="259">
        <v>856</v>
      </c>
      <c r="BB32" s="264">
        <f t="shared" si="14"/>
        <v>214</v>
      </c>
      <c r="BC32" s="259">
        <v>889</v>
      </c>
      <c r="BD32" s="259">
        <f>74945+18017</f>
        <v>92962</v>
      </c>
      <c r="BE32" s="264">
        <f t="shared" si="15"/>
        <v>23240.5</v>
      </c>
    </row>
    <row r="33" spans="1:57">
      <c r="A33" s="200" t="s">
        <v>1730</v>
      </c>
      <c r="B33" s="27" t="s">
        <v>835</v>
      </c>
      <c r="C33" s="24" t="str">
        <f>VLOOKUP(B33,Remark!C:D,2,0)</f>
        <v>BYAI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29"/>
      <c r="W33" s="29"/>
      <c r="X33" s="29"/>
      <c r="Y33" s="29"/>
      <c r="Z33" s="29"/>
      <c r="AA33" s="29"/>
      <c r="AB33" s="29">
        <v>73</v>
      </c>
      <c r="AC33" s="29">
        <v>6271</v>
      </c>
      <c r="AD33" s="59">
        <f t="shared" si="6"/>
        <v>1567.75</v>
      </c>
      <c r="AE33" s="76">
        <v>108</v>
      </c>
      <c r="AF33" s="76">
        <v>7834</v>
      </c>
      <c r="AG33" s="59">
        <f t="shared" si="18"/>
        <v>1958.5</v>
      </c>
      <c r="AH33" s="103">
        <v>85</v>
      </c>
      <c r="AI33" s="103">
        <v>7081</v>
      </c>
      <c r="AJ33" s="120">
        <f t="shared" si="20"/>
        <v>1770.25</v>
      </c>
      <c r="AK33" s="99">
        <v>113</v>
      </c>
      <c r="AL33" s="99">
        <v>10847</v>
      </c>
      <c r="AM33" s="190">
        <f t="shared" si="9"/>
        <v>2711.75</v>
      </c>
      <c r="AN33" s="193">
        <v>159</v>
      </c>
      <c r="AO33" s="99">
        <v>13585</v>
      </c>
      <c r="AP33" s="121">
        <f t="shared" si="19"/>
        <v>3396.25</v>
      </c>
      <c r="AQ33" s="76">
        <v>223</v>
      </c>
      <c r="AR33" s="76">
        <v>18495</v>
      </c>
      <c r="AS33" s="121">
        <f t="shared" si="11"/>
        <v>4623.75</v>
      </c>
      <c r="AT33" s="76">
        <v>253</v>
      </c>
      <c r="AU33" s="76">
        <v>19889</v>
      </c>
      <c r="AV33" s="121">
        <f t="shared" si="12"/>
        <v>4972.25</v>
      </c>
      <c r="AW33" s="259">
        <v>272</v>
      </c>
      <c r="AX33" s="259">
        <v>18936</v>
      </c>
      <c r="AY33" s="264">
        <f t="shared" si="13"/>
        <v>4734</v>
      </c>
      <c r="AZ33" s="259">
        <v>26607</v>
      </c>
      <c r="BA33" s="259">
        <v>355</v>
      </c>
      <c r="BB33" s="264">
        <f t="shared" si="14"/>
        <v>88.75</v>
      </c>
      <c r="BC33" s="259">
        <v>259</v>
      </c>
      <c r="BD33" s="259">
        <f>21699+6563</f>
        <v>28262</v>
      </c>
      <c r="BE33" s="264">
        <f t="shared" si="15"/>
        <v>7065.5</v>
      </c>
    </row>
    <row r="34" spans="1:57">
      <c r="A34" s="200" t="s">
        <v>1731</v>
      </c>
      <c r="B34" s="27" t="s">
        <v>836</v>
      </c>
      <c r="C34" s="24" t="str">
        <f>VLOOKUP(B34,Remark!C:D,2,0)</f>
        <v>Kerry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29"/>
      <c r="W34" s="29"/>
      <c r="X34" s="29"/>
      <c r="Y34" s="29"/>
      <c r="Z34" s="29"/>
      <c r="AA34" s="29"/>
      <c r="AB34" s="29">
        <v>97</v>
      </c>
      <c r="AC34" s="29">
        <v>7689</v>
      </c>
      <c r="AD34" s="59">
        <f t="shared" si="6"/>
        <v>1922.25</v>
      </c>
      <c r="AE34" s="76">
        <v>321</v>
      </c>
      <c r="AF34" s="76">
        <v>25655</v>
      </c>
      <c r="AG34" s="59">
        <f t="shared" si="18"/>
        <v>6413.75</v>
      </c>
      <c r="AH34" s="103">
        <v>363</v>
      </c>
      <c r="AI34" s="103">
        <v>35187</v>
      </c>
      <c r="AJ34" s="120">
        <f t="shared" si="20"/>
        <v>8796.75</v>
      </c>
      <c r="AK34" s="99">
        <v>342</v>
      </c>
      <c r="AL34" s="99">
        <v>35534</v>
      </c>
      <c r="AM34" s="190">
        <f t="shared" si="9"/>
        <v>8883.5</v>
      </c>
      <c r="AN34" s="193">
        <v>510</v>
      </c>
      <c r="AO34" s="99">
        <v>45106</v>
      </c>
      <c r="AP34" s="121">
        <f t="shared" si="19"/>
        <v>11276.5</v>
      </c>
      <c r="AQ34" s="76">
        <v>477</v>
      </c>
      <c r="AR34" s="76">
        <v>39771</v>
      </c>
      <c r="AS34" s="121">
        <f t="shared" si="11"/>
        <v>9942.75</v>
      </c>
      <c r="AT34" s="76">
        <v>601</v>
      </c>
      <c r="AU34" s="76">
        <v>53841</v>
      </c>
      <c r="AV34" s="121">
        <f t="shared" si="12"/>
        <v>13460.25</v>
      </c>
      <c r="AW34" s="259">
        <v>583</v>
      </c>
      <c r="AX34" s="259">
        <v>55737</v>
      </c>
      <c r="AY34" s="264">
        <f t="shared" si="13"/>
        <v>13934.25</v>
      </c>
      <c r="AZ34" s="259">
        <v>64260</v>
      </c>
      <c r="BA34" s="259">
        <v>632</v>
      </c>
      <c r="BB34" s="264">
        <f t="shared" si="14"/>
        <v>158</v>
      </c>
      <c r="BC34" s="259">
        <v>948</v>
      </c>
      <c r="BD34" s="259">
        <v>86302</v>
      </c>
      <c r="BE34" s="264">
        <f t="shared" si="15"/>
        <v>21575.5</v>
      </c>
    </row>
    <row r="35" spans="1:57">
      <c r="A35" s="200" t="s">
        <v>1732</v>
      </c>
      <c r="B35" s="27" t="s">
        <v>837</v>
      </c>
      <c r="C35" s="24" t="str">
        <f>VLOOKUP(B35,Remark!C:D,2,0)</f>
        <v>Kerry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29"/>
      <c r="W35" s="29"/>
      <c r="X35" s="29"/>
      <c r="Y35" s="29"/>
      <c r="Z35" s="29"/>
      <c r="AA35" s="29"/>
      <c r="AB35" s="29">
        <v>44</v>
      </c>
      <c r="AC35" s="29">
        <v>2540</v>
      </c>
      <c r="AD35" s="59">
        <f t="shared" si="6"/>
        <v>635</v>
      </c>
      <c r="AE35" s="76">
        <v>139</v>
      </c>
      <c r="AF35" s="76">
        <v>11609</v>
      </c>
      <c r="AG35" s="59">
        <f t="shared" si="18"/>
        <v>2902.25</v>
      </c>
      <c r="AH35" s="103">
        <v>179</v>
      </c>
      <c r="AI35" s="103">
        <v>14137</v>
      </c>
      <c r="AJ35" s="120">
        <f t="shared" si="20"/>
        <v>3534.25</v>
      </c>
      <c r="AK35" s="99">
        <v>210</v>
      </c>
      <c r="AL35" s="99">
        <v>15092</v>
      </c>
      <c r="AM35" s="190">
        <f t="shared" si="9"/>
        <v>3773</v>
      </c>
      <c r="AN35" s="193">
        <v>406</v>
      </c>
      <c r="AO35" s="99">
        <v>30068</v>
      </c>
      <c r="AP35" s="121">
        <f t="shared" si="19"/>
        <v>7517</v>
      </c>
      <c r="AQ35" s="76">
        <v>405</v>
      </c>
      <c r="AR35" s="76">
        <v>29517</v>
      </c>
      <c r="AS35" s="121">
        <f t="shared" si="11"/>
        <v>7379.25</v>
      </c>
      <c r="AT35" s="76">
        <v>538</v>
      </c>
      <c r="AU35" s="76">
        <v>40982</v>
      </c>
      <c r="AV35" s="121">
        <f t="shared" si="12"/>
        <v>10245.5</v>
      </c>
      <c r="AW35" s="259">
        <v>503</v>
      </c>
      <c r="AX35" s="259">
        <v>42463</v>
      </c>
      <c r="AY35" s="264">
        <f t="shared" si="13"/>
        <v>10615.75</v>
      </c>
      <c r="AZ35" s="259">
        <v>42038</v>
      </c>
      <c r="BA35" s="259">
        <v>522</v>
      </c>
      <c r="BB35" s="264">
        <f t="shared" si="14"/>
        <v>130.5</v>
      </c>
      <c r="BC35" s="259">
        <v>614</v>
      </c>
      <c r="BD35" s="259">
        <v>47352</v>
      </c>
      <c r="BE35" s="264">
        <f t="shared" si="15"/>
        <v>11838</v>
      </c>
    </row>
    <row r="36" spans="1:57">
      <c r="A36" s="200" t="s">
        <v>1734</v>
      </c>
      <c r="B36" s="27" t="s">
        <v>838</v>
      </c>
      <c r="C36" s="24" t="str">
        <f>VLOOKUP(B36,Remark!C:D,2,0)</f>
        <v>Kerry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29"/>
      <c r="W36" s="29"/>
      <c r="X36" s="29"/>
      <c r="Y36" s="29"/>
      <c r="Z36" s="29"/>
      <c r="AA36" s="29"/>
      <c r="AB36" s="29">
        <v>40</v>
      </c>
      <c r="AC36" s="29">
        <v>3822</v>
      </c>
      <c r="AD36" s="59">
        <f t="shared" si="6"/>
        <v>955.5</v>
      </c>
      <c r="AE36" s="76">
        <v>228</v>
      </c>
      <c r="AF36" s="76">
        <v>23238</v>
      </c>
      <c r="AG36" s="59">
        <f t="shared" si="18"/>
        <v>5809.5</v>
      </c>
      <c r="AH36" s="103">
        <v>322</v>
      </c>
      <c r="AI36" s="103">
        <v>30722</v>
      </c>
      <c r="AJ36" s="120">
        <f t="shared" si="20"/>
        <v>7680.5</v>
      </c>
      <c r="AK36" s="99">
        <v>404</v>
      </c>
      <c r="AL36" s="99">
        <v>36082</v>
      </c>
      <c r="AM36" s="190">
        <f t="shared" si="9"/>
        <v>9020.5</v>
      </c>
      <c r="AN36" s="193">
        <v>534</v>
      </c>
      <c r="AO36" s="99">
        <v>47648</v>
      </c>
      <c r="AP36" s="121">
        <f t="shared" si="19"/>
        <v>11912</v>
      </c>
      <c r="AQ36" s="76">
        <v>598</v>
      </c>
      <c r="AR36" s="76">
        <v>53537</v>
      </c>
      <c r="AS36" s="121">
        <f t="shared" si="11"/>
        <v>13384.25</v>
      </c>
      <c r="AT36" s="76">
        <v>691</v>
      </c>
      <c r="AU36" s="76">
        <v>61381</v>
      </c>
      <c r="AV36" s="121">
        <f t="shared" si="12"/>
        <v>15345.25</v>
      </c>
      <c r="AW36" s="259">
        <v>645</v>
      </c>
      <c r="AX36" s="259">
        <v>58105</v>
      </c>
      <c r="AY36" s="264">
        <f t="shared" si="13"/>
        <v>14526.25</v>
      </c>
      <c r="AZ36" s="259">
        <v>63424</v>
      </c>
      <c r="BA36" s="259">
        <v>702</v>
      </c>
      <c r="BB36" s="264">
        <f t="shared" si="14"/>
        <v>175.5</v>
      </c>
      <c r="BC36" s="259">
        <v>728</v>
      </c>
      <c r="BD36" s="259">
        <v>65750</v>
      </c>
      <c r="BE36" s="264">
        <f t="shared" si="15"/>
        <v>16437.5</v>
      </c>
    </row>
    <row r="37" spans="1:57">
      <c r="A37" s="200" t="s">
        <v>1735</v>
      </c>
      <c r="B37" s="119" t="s">
        <v>839</v>
      </c>
      <c r="C37" s="24" t="str">
        <f>VLOOKUP(B37,Remark!C:D,2,0)</f>
        <v>Kerry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29"/>
      <c r="W37" s="29"/>
      <c r="X37" s="29"/>
      <c r="Y37" s="29"/>
      <c r="Z37" s="29"/>
      <c r="AA37" s="29"/>
      <c r="AB37" s="29">
        <v>33</v>
      </c>
      <c r="AC37" s="29">
        <v>2603</v>
      </c>
      <c r="AD37" s="59">
        <f t="shared" si="6"/>
        <v>650.75</v>
      </c>
      <c r="AE37" s="76">
        <v>182</v>
      </c>
      <c r="AF37" s="76">
        <v>18826</v>
      </c>
      <c r="AG37" s="59">
        <f t="shared" si="18"/>
        <v>4706.5</v>
      </c>
      <c r="AH37" s="103">
        <v>169</v>
      </c>
      <c r="AI37" s="103">
        <v>14499</v>
      </c>
      <c r="AJ37" s="120">
        <f t="shared" si="20"/>
        <v>3624.75</v>
      </c>
      <c r="AK37" s="99">
        <v>202</v>
      </c>
      <c r="AL37" s="99">
        <v>18520</v>
      </c>
      <c r="AM37" s="190">
        <f t="shared" si="9"/>
        <v>4630</v>
      </c>
      <c r="AN37" s="193">
        <v>300</v>
      </c>
      <c r="AO37" s="99">
        <v>27760</v>
      </c>
      <c r="AP37" s="121">
        <f t="shared" si="19"/>
        <v>6940</v>
      </c>
      <c r="AQ37" s="76">
        <v>337</v>
      </c>
      <c r="AR37" s="76">
        <v>31858</v>
      </c>
      <c r="AS37" s="121">
        <f t="shared" si="11"/>
        <v>7964.5</v>
      </c>
      <c r="AT37" s="76">
        <v>440</v>
      </c>
      <c r="AU37" s="76">
        <v>39994</v>
      </c>
      <c r="AV37" s="121">
        <f t="shared" si="12"/>
        <v>9998.5</v>
      </c>
      <c r="AW37" s="259">
        <v>473</v>
      </c>
      <c r="AX37" s="259">
        <v>42895</v>
      </c>
      <c r="AY37" s="264">
        <f t="shared" si="13"/>
        <v>10723.75</v>
      </c>
      <c r="AZ37" s="259">
        <v>51805</v>
      </c>
      <c r="BA37" s="259">
        <v>613</v>
      </c>
      <c r="BB37" s="264">
        <f t="shared" si="14"/>
        <v>153.25</v>
      </c>
      <c r="BC37" s="259">
        <v>726</v>
      </c>
      <c r="BD37" s="259">
        <v>62764</v>
      </c>
      <c r="BE37" s="264">
        <f t="shared" si="15"/>
        <v>15691</v>
      </c>
    </row>
    <row r="38" spans="1:57" ht="12" customHeight="1">
      <c r="A38" s="200" t="s">
        <v>1736</v>
      </c>
      <c r="B38" s="119" t="s">
        <v>840</v>
      </c>
      <c r="C38" s="24" t="str">
        <f>VLOOKUP(B38,Remark!C:D,2,0)</f>
        <v>MAHA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9"/>
      <c r="W38" s="29"/>
      <c r="X38" s="29"/>
      <c r="Y38" s="29"/>
      <c r="Z38" s="29"/>
      <c r="AA38" s="29"/>
      <c r="AB38" s="29">
        <v>11</v>
      </c>
      <c r="AC38" s="29">
        <v>779</v>
      </c>
      <c r="AD38" s="59">
        <f t="shared" si="6"/>
        <v>194.75</v>
      </c>
      <c r="AE38" s="76">
        <v>187</v>
      </c>
      <c r="AF38" s="76">
        <v>12399</v>
      </c>
      <c r="AG38" s="59">
        <f t="shared" si="18"/>
        <v>3099.75</v>
      </c>
      <c r="AH38" s="103">
        <v>374</v>
      </c>
      <c r="AI38" s="103">
        <v>22638</v>
      </c>
      <c r="AJ38" s="120">
        <f t="shared" si="20"/>
        <v>5659.5</v>
      </c>
      <c r="AK38" s="99">
        <v>500</v>
      </c>
      <c r="AL38" s="99">
        <v>35988</v>
      </c>
      <c r="AM38" s="190">
        <f t="shared" si="9"/>
        <v>8997</v>
      </c>
      <c r="AN38" s="193">
        <v>541</v>
      </c>
      <c r="AO38" s="99">
        <v>44839</v>
      </c>
      <c r="AP38" s="121">
        <f t="shared" si="19"/>
        <v>11209.75</v>
      </c>
      <c r="AQ38" s="76">
        <v>526</v>
      </c>
      <c r="AR38" s="76">
        <v>39184</v>
      </c>
      <c r="AS38" s="121">
        <f t="shared" si="11"/>
        <v>9796</v>
      </c>
      <c r="AT38" s="76">
        <v>622</v>
      </c>
      <c r="AU38" s="76">
        <v>45850</v>
      </c>
      <c r="AV38" s="121">
        <f t="shared" si="12"/>
        <v>11462.5</v>
      </c>
      <c r="AW38" s="259">
        <v>622</v>
      </c>
      <c r="AX38" s="259">
        <v>49144</v>
      </c>
      <c r="AY38" s="264">
        <f t="shared" si="13"/>
        <v>12286</v>
      </c>
      <c r="AZ38" s="259">
        <v>41808</v>
      </c>
      <c r="BA38" s="259">
        <v>542</v>
      </c>
      <c r="BB38" s="264">
        <f t="shared" si="14"/>
        <v>135.5</v>
      </c>
      <c r="BC38" s="259">
        <v>576</v>
      </c>
      <c r="BD38" s="259">
        <f>46870+10316.5</f>
        <v>57186.5</v>
      </c>
      <c r="BE38" s="264">
        <f t="shared" si="15"/>
        <v>14296.625</v>
      </c>
    </row>
    <row r="39" spans="1:57" ht="14.25" customHeight="1">
      <c r="A39" s="200" t="s">
        <v>1737</v>
      </c>
      <c r="B39" s="21" t="s">
        <v>1093</v>
      </c>
      <c r="C39" s="24" t="str">
        <f>VLOOKUP(B39,Remark!C:D,2,0)</f>
        <v>Kerry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29"/>
      <c r="W39" s="29"/>
      <c r="X39" s="29"/>
      <c r="Y39" s="29"/>
      <c r="Z39" s="29"/>
      <c r="AA39" s="29"/>
      <c r="AB39" s="29"/>
      <c r="AC39" s="29"/>
      <c r="AD39" s="59"/>
      <c r="AE39" s="76">
        <v>271</v>
      </c>
      <c r="AF39" s="76">
        <v>30449</v>
      </c>
      <c r="AG39" s="59">
        <f t="shared" si="18"/>
        <v>7612.25</v>
      </c>
      <c r="AH39" s="103">
        <v>732</v>
      </c>
      <c r="AI39" s="103">
        <v>73882</v>
      </c>
      <c r="AJ39" s="120">
        <f t="shared" si="20"/>
        <v>18470.5</v>
      </c>
      <c r="AK39" s="99">
        <v>990</v>
      </c>
      <c r="AL39" s="99">
        <v>87262</v>
      </c>
      <c r="AM39" s="190">
        <f t="shared" si="9"/>
        <v>21815.5</v>
      </c>
      <c r="AN39" s="193">
        <v>1584</v>
      </c>
      <c r="AO39" s="99">
        <v>143948</v>
      </c>
      <c r="AP39" s="121">
        <f t="shared" si="19"/>
        <v>35987</v>
      </c>
      <c r="AQ39" s="76">
        <v>1624</v>
      </c>
      <c r="AR39" s="76">
        <v>149226</v>
      </c>
      <c r="AS39" s="121">
        <f t="shared" si="11"/>
        <v>37306.5</v>
      </c>
      <c r="AT39" s="76">
        <v>1381</v>
      </c>
      <c r="AU39" s="76">
        <v>127795</v>
      </c>
      <c r="AV39" s="121">
        <f t="shared" si="12"/>
        <v>31948.75</v>
      </c>
      <c r="AW39" s="259">
        <v>1260</v>
      </c>
      <c r="AX39" s="259">
        <v>120240</v>
      </c>
      <c r="AY39" s="264">
        <f t="shared" si="13"/>
        <v>30060</v>
      </c>
      <c r="AZ39" s="259">
        <v>113299</v>
      </c>
      <c r="BA39" s="259">
        <v>1145</v>
      </c>
      <c r="BB39" s="264">
        <f t="shared" si="14"/>
        <v>286.25</v>
      </c>
      <c r="BC39" s="259">
        <v>1358</v>
      </c>
      <c r="BD39" s="259">
        <v>130516</v>
      </c>
      <c r="BE39" s="264">
        <f t="shared" si="15"/>
        <v>32629</v>
      </c>
    </row>
    <row r="40" spans="1:57">
      <c r="A40" s="200" t="s">
        <v>1738</v>
      </c>
      <c r="B40" s="21" t="s">
        <v>1363</v>
      </c>
      <c r="C40" s="24" t="s">
        <v>932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9"/>
      <c r="W40" s="29"/>
      <c r="X40" s="29"/>
      <c r="Y40" s="29"/>
      <c r="Z40" s="29"/>
      <c r="AA40" s="29"/>
      <c r="AB40" s="29"/>
      <c r="AC40" s="29"/>
      <c r="AD40" s="59"/>
      <c r="AE40" s="76"/>
      <c r="AF40" s="76"/>
      <c r="AG40" s="59"/>
      <c r="AH40" s="103">
        <v>111</v>
      </c>
      <c r="AI40" s="103">
        <v>8879</v>
      </c>
      <c r="AJ40" s="120">
        <f t="shared" si="20"/>
        <v>2219.75</v>
      </c>
      <c r="AK40" s="99">
        <v>426</v>
      </c>
      <c r="AL40" s="99">
        <v>35484</v>
      </c>
      <c r="AM40" s="190">
        <f t="shared" si="9"/>
        <v>8871</v>
      </c>
      <c r="AN40" s="193">
        <v>561</v>
      </c>
      <c r="AO40" s="99">
        <v>46027</v>
      </c>
      <c r="AP40" s="121">
        <f t="shared" si="19"/>
        <v>11506.75</v>
      </c>
      <c r="AQ40" s="76">
        <v>491</v>
      </c>
      <c r="AR40" s="76">
        <v>39103</v>
      </c>
      <c r="AS40" s="121">
        <f t="shared" si="11"/>
        <v>9775.75</v>
      </c>
      <c r="AT40" s="76">
        <v>732</v>
      </c>
      <c r="AU40" s="76">
        <v>60984</v>
      </c>
      <c r="AV40" s="121">
        <f t="shared" si="12"/>
        <v>15246</v>
      </c>
      <c r="AW40" s="259">
        <v>652</v>
      </c>
      <c r="AX40" s="259">
        <v>52816</v>
      </c>
      <c r="AY40" s="264">
        <f t="shared" si="13"/>
        <v>13204</v>
      </c>
      <c r="AZ40" s="259">
        <v>65196</v>
      </c>
      <c r="BA40" s="259">
        <v>784</v>
      </c>
      <c r="BB40" s="264">
        <f t="shared" si="14"/>
        <v>196</v>
      </c>
      <c r="BC40" s="259">
        <v>735</v>
      </c>
      <c r="BD40" s="259">
        <f>66871+16103</f>
        <v>82974</v>
      </c>
      <c r="BE40" s="264">
        <f t="shared" si="15"/>
        <v>20743.5</v>
      </c>
    </row>
    <row r="41" spans="1:57">
      <c r="A41" s="200" t="s">
        <v>1739</v>
      </c>
      <c r="B41" s="21" t="s">
        <v>1542</v>
      </c>
      <c r="C41" s="24" t="str">
        <f>VLOOKUP(B41,Remark!C:D,2,0)</f>
        <v>Kerry</v>
      </c>
      <c r="AH41" s="19"/>
      <c r="AI41" s="19"/>
      <c r="AJ41" s="103"/>
      <c r="AK41" s="99">
        <v>35</v>
      </c>
      <c r="AL41" s="99">
        <v>3900</v>
      </c>
      <c r="AM41" s="190">
        <f t="shared" si="9"/>
        <v>975</v>
      </c>
      <c r="AN41" s="193">
        <v>64</v>
      </c>
      <c r="AO41" s="99">
        <v>7434</v>
      </c>
      <c r="AP41" s="121">
        <f t="shared" si="19"/>
        <v>1858.5</v>
      </c>
      <c r="AQ41" s="207">
        <v>100</v>
      </c>
      <c r="AR41" s="207">
        <v>9730</v>
      </c>
      <c r="AS41" s="121">
        <f t="shared" si="11"/>
        <v>2432.5</v>
      </c>
      <c r="AT41" s="207">
        <v>171</v>
      </c>
      <c r="AU41" s="207">
        <v>17775</v>
      </c>
      <c r="AV41" s="121">
        <f t="shared" si="12"/>
        <v>4443.75</v>
      </c>
      <c r="AW41" s="259">
        <v>179</v>
      </c>
      <c r="AX41" s="259">
        <v>18127</v>
      </c>
      <c r="AY41" s="264">
        <f t="shared" si="13"/>
        <v>4531.75</v>
      </c>
      <c r="AZ41" s="259">
        <v>15603</v>
      </c>
      <c r="BA41" s="259">
        <v>195</v>
      </c>
      <c r="BB41" s="264">
        <f t="shared" si="14"/>
        <v>48.75</v>
      </c>
      <c r="BC41" s="259">
        <v>202</v>
      </c>
      <c r="BD41" s="259">
        <v>15658</v>
      </c>
      <c r="BE41" s="264">
        <f t="shared" si="15"/>
        <v>3914.5</v>
      </c>
    </row>
    <row r="42" spans="1:57">
      <c r="A42" s="200" t="s">
        <v>1740</v>
      </c>
      <c r="B42" s="21" t="s">
        <v>1543</v>
      </c>
      <c r="C42" s="24" t="s">
        <v>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9"/>
      <c r="W42" s="29"/>
      <c r="X42" s="29"/>
      <c r="Y42" s="29"/>
      <c r="Z42" s="29"/>
      <c r="AA42" s="29"/>
      <c r="AB42" s="29"/>
      <c r="AC42" s="29"/>
      <c r="AD42" s="59"/>
      <c r="AE42" s="76"/>
      <c r="AF42" s="76"/>
      <c r="AG42" s="155"/>
      <c r="AH42" s="103"/>
      <c r="AI42" s="103"/>
      <c r="AJ42" s="120"/>
      <c r="AK42" s="99">
        <v>71</v>
      </c>
      <c r="AL42" s="99">
        <v>6875</v>
      </c>
      <c r="AM42" s="190">
        <f t="shared" si="9"/>
        <v>1718.75</v>
      </c>
      <c r="AN42" s="193">
        <v>105</v>
      </c>
      <c r="AO42" s="99">
        <v>10773</v>
      </c>
      <c r="AP42" s="121">
        <f t="shared" si="19"/>
        <v>2693.25</v>
      </c>
      <c r="AQ42" s="76">
        <v>179</v>
      </c>
      <c r="AR42" s="76">
        <v>19501</v>
      </c>
      <c r="AS42" s="121">
        <f t="shared" si="11"/>
        <v>4875.25</v>
      </c>
      <c r="AT42" s="76">
        <v>340</v>
      </c>
      <c r="AU42" s="76">
        <v>34776</v>
      </c>
      <c r="AV42" s="121">
        <f t="shared" si="12"/>
        <v>8694</v>
      </c>
      <c r="AW42" s="259">
        <v>369</v>
      </c>
      <c r="AX42" s="259">
        <v>35103</v>
      </c>
      <c r="AY42" s="264">
        <f t="shared" si="13"/>
        <v>8775.75</v>
      </c>
      <c r="AZ42" s="259">
        <v>42501</v>
      </c>
      <c r="BA42" s="259">
        <v>465</v>
      </c>
      <c r="BB42" s="264">
        <f t="shared" si="14"/>
        <v>116.25</v>
      </c>
      <c r="BC42" s="259">
        <v>491</v>
      </c>
      <c r="BD42" s="259">
        <v>44745</v>
      </c>
      <c r="BE42" s="264">
        <f t="shared" si="15"/>
        <v>11186.25</v>
      </c>
    </row>
    <row r="43" spans="1:57">
      <c r="A43" s="200" t="s">
        <v>2210</v>
      </c>
      <c r="B43" s="21" t="s">
        <v>1544</v>
      </c>
      <c r="C43" s="24" t="s">
        <v>961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29"/>
      <c r="W43" s="29"/>
      <c r="X43" s="29"/>
      <c r="Y43" s="29"/>
      <c r="Z43" s="29"/>
      <c r="AA43" s="29"/>
      <c r="AB43" s="29"/>
      <c r="AC43" s="29"/>
      <c r="AD43" s="59"/>
      <c r="AE43" s="76"/>
      <c r="AF43" s="76"/>
      <c r="AG43" s="155"/>
      <c r="AH43" s="103"/>
      <c r="AI43" s="103"/>
      <c r="AJ43" s="120"/>
      <c r="AK43" s="99">
        <v>5</v>
      </c>
      <c r="AL43" s="99">
        <v>331</v>
      </c>
      <c r="AM43" s="190">
        <f t="shared" si="9"/>
        <v>82.75</v>
      </c>
      <c r="AN43" s="193">
        <v>25</v>
      </c>
      <c r="AO43" s="99">
        <v>2355</v>
      </c>
      <c r="AP43" s="121">
        <f t="shared" si="19"/>
        <v>588.75</v>
      </c>
      <c r="AQ43" s="76">
        <v>32</v>
      </c>
      <c r="AR43" s="76">
        <v>3692</v>
      </c>
      <c r="AS43" s="121">
        <f t="shared" si="11"/>
        <v>923</v>
      </c>
      <c r="AT43" s="76">
        <v>71</v>
      </c>
      <c r="AU43" s="76">
        <v>6031</v>
      </c>
      <c r="AV43" s="121">
        <f t="shared" si="12"/>
        <v>1507.75</v>
      </c>
      <c r="AW43" s="259">
        <v>87</v>
      </c>
      <c r="AX43" s="259">
        <v>7159</v>
      </c>
      <c r="AY43" s="264">
        <f t="shared" si="13"/>
        <v>1789.75</v>
      </c>
      <c r="AZ43" s="259">
        <v>7129</v>
      </c>
      <c r="BA43" s="259">
        <v>89</v>
      </c>
      <c r="BB43" s="264">
        <f t="shared" si="14"/>
        <v>22.25</v>
      </c>
      <c r="BC43" s="259">
        <v>111</v>
      </c>
      <c r="BD43" s="259">
        <f>9929+1760</f>
        <v>11689</v>
      </c>
      <c r="BE43" s="264">
        <f t="shared" si="15"/>
        <v>2922.25</v>
      </c>
    </row>
    <row r="44" spans="1:57">
      <c r="A44" s="200" t="s">
        <v>1741</v>
      </c>
      <c r="B44" s="21" t="s">
        <v>1545</v>
      </c>
      <c r="C44" s="24" t="str">
        <f>VLOOKUP(B44,Remark!C:D,2,0)</f>
        <v>Kerry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29"/>
      <c r="W44" s="29"/>
      <c r="X44" s="29"/>
      <c r="Y44" s="29"/>
      <c r="Z44" s="29"/>
      <c r="AA44" s="29"/>
      <c r="AB44" s="29"/>
      <c r="AC44" s="29"/>
      <c r="AD44" s="59"/>
      <c r="AE44" s="76"/>
      <c r="AF44" s="76"/>
      <c r="AG44" s="155"/>
      <c r="AH44" s="103"/>
      <c r="AI44" s="103"/>
      <c r="AJ44" s="120"/>
      <c r="AK44" s="99">
        <v>2</v>
      </c>
      <c r="AL44" s="99">
        <v>268</v>
      </c>
      <c r="AM44" s="190">
        <f t="shared" si="9"/>
        <v>67</v>
      </c>
      <c r="AN44" s="193">
        <v>117</v>
      </c>
      <c r="AO44" s="99">
        <v>10063</v>
      </c>
      <c r="AP44" s="121">
        <f t="shared" si="19"/>
        <v>2515.75</v>
      </c>
      <c r="AQ44" s="76">
        <v>152</v>
      </c>
      <c r="AR44" s="76">
        <v>13486</v>
      </c>
      <c r="AS44" s="121">
        <f t="shared" si="11"/>
        <v>3371.5</v>
      </c>
      <c r="AT44" s="76">
        <v>226</v>
      </c>
      <c r="AU44" s="76">
        <v>21372</v>
      </c>
      <c r="AV44" s="121">
        <f t="shared" si="12"/>
        <v>5343</v>
      </c>
      <c r="AW44" s="259">
        <v>310</v>
      </c>
      <c r="AX44" s="259">
        <v>29266</v>
      </c>
      <c r="AY44" s="264">
        <f t="shared" si="13"/>
        <v>7316.5</v>
      </c>
      <c r="AZ44" s="259">
        <v>36950</v>
      </c>
      <c r="BA44" s="259">
        <v>340</v>
      </c>
      <c r="BB44" s="264">
        <f t="shared" si="14"/>
        <v>85</v>
      </c>
      <c r="BC44" s="259">
        <v>366</v>
      </c>
      <c r="BD44" s="259">
        <v>38244</v>
      </c>
      <c r="BE44" s="264">
        <f t="shared" si="15"/>
        <v>9561</v>
      </c>
    </row>
    <row r="45" spans="1:57">
      <c r="A45" s="200" t="s">
        <v>1742</v>
      </c>
      <c r="B45" s="21" t="s">
        <v>1364</v>
      </c>
      <c r="C45" s="24" t="str">
        <f>VLOOKUP(B45,Remark!C:D,2,0)</f>
        <v>Kerry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29"/>
      <c r="W45" s="29"/>
      <c r="X45" s="29"/>
      <c r="Y45" s="29"/>
      <c r="Z45" s="29"/>
      <c r="AA45" s="29"/>
      <c r="AB45" s="29"/>
      <c r="AC45" s="29"/>
      <c r="AD45" s="59"/>
      <c r="AE45" s="76"/>
      <c r="AF45" s="76"/>
      <c r="AG45" s="155"/>
      <c r="AH45" s="103">
        <v>18</v>
      </c>
      <c r="AI45" s="103">
        <v>1961</v>
      </c>
      <c r="AJ45" s="120">
        <f>AI45*25%</f>
        <v>490.25</v>
      </c>
      <c r="AK45" s="99">
        <v>396</v>
      </c>
      <c r="AL45" s="99">
        <v>37041</v>
      </c>
      <c r="AM45" s="190">
        <f t="shared" si="9"/>
        <v>9260.25</v>
      </c>
      <c r="AN45" s="193">
        <v>390</v>
      </c>
      <c r="AO45" s="99">
        <v>36402</v>
      </c>
      <c r="AP45" s="121">
        <f t="shared" si="19"/>
        <v>9100.5</v>
      </c>
      <c r="AQ45" s="76">
        <v>481</v>
      </c>
      <c r="AR45" s="76">
        <v>40765</v>
      </c>
      <c r="AS45" s="121">
        <f t="shared" si="11"/>
        <v>10191.25</v>
      </c>
      <c r="AT45" s="76">
        <v>610</v>
      </c>
      <c r="AU45" s="76">
        <v>49230</v>
      </c>
      <c r="AV45" s="121">
        <f t="shared" si="12"/>
        <v>12307.5</v>
      </c>
      <c r="AW45" s="259">
        <v>598</v>
      </c>
      <c r="AX45" s="259">
        <v>46990</v>
      </c>
      <c r="AY45" s="264">
        <f t="shared" si="13"/>
        <v>11747.5</v>
      </c>
      <c r="AZ45" s="259">
        <v>45156</v>
      </c>
      <c r="BA45" s="259">
        <v>592</v>
      </c>
      <c r="BB45" s="264">
        <f t="shared" si="14"/>
        <v>148</v>
      </c>
      <c r="BC45" s="259">
        <v>760</v>
      </c>
      <c r="BD45" s="259">
        <v>58466</v>
      </c>
      <c r="BE45" s="264">
        <f t="shared" si="15"/>
        <v>14616.5</v>
      </c>
    </row>
    <row r="46" spans="1:57">
      <c r="A46" s="200" t="s">
        <v>1743</v>
      </c>
      <c r="B46" s="21" t="s">
        <v>1546</v>
      </c>
      <c r="C46" s="24" t="str">
        <f>VLOOKUP(B46,Remark!C:D,2,0)</f>
        <v>Kerry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29"/>
      <c r="W46" s="29"/>
      <c r="X46" s="29"/>
      <c r="Y46" s="29"/>
      <c r="Z46" s="29"/>
      <c r="AA46" s="29"/>
      <c r="AB46" s="29"/>
      <c r="AC46" s="29"/>
      <c r="AD46" s="59"/>
      <c r="AE46" s="76"/>
      <c r="AF46" s="76"/>
      <c r="AG46" s="59"/>
      <c r="AH46" s="103"/>
      <c r="AI46" s="103"/>
      <c r="AJ46" s="120"/>
      <c r="AK46" s="99">
        <v>42</v>
      </c>
      <c r="AL46" s="99">
        <v>3445</v>
      </c>
      <c r="AM46" s="190">
        <f t="shared" si="9"/>
        <v>861.25</v>
      </c>
      <c r="AN46" s="193">
        <v>439</v>
      </c>
      <c r="AO46" s="99">
        <v>34061</v>
      </c>
      <c r="AP46" s="121">
        <f t="shared" si="19"/>
        <v>8515.25</v>
      </c>
      <c r="AQ46" s="76">
        <v>557</v>
      </c>
      <c r="AR46" s="76">
        <v>44073</v>
      </c>
      <c r="AS46" s="121">
        <f t="shared" si="11"/>
        <v>11018.25</v>
      </c>
      <c r="AT46" s="76">
        <v>725</v>
      </c>
      <c r="AU46" s="76">
        <v>61541</v>
      </c>
      <c r="AV46" s="121">
        <f t="shared" si="12"/>
        <v>15385.25</v>
      </c>
      <c r="AW46" s="259">
        <v>828</v>
      </c>
      <c r="AX46" s="259">
        <v>64080</v>
      </c>
      <c r="AY46" s="264">
        <f t="shared" si="13"/>
        <v>16020</v>
      </c>
      <c r="AZ46" s="259">
        <v>76306</v>
      </c>
      <c r="BA46" s="259">
        <v>946</v>
      </c>
      <c r="BB46" s="264">
        <f t="shared" si="14"/>
        <v>236.5</v>
      </c>
      <c r="BC46" s="259">
        <v>636</v>
      </c>
      <c r="BD46" s="259">
        <v>55590</v>
      </c>
      <c r="BE46" s="264">
        <f t="shared" si="15"/>
        <v>13897.5</v>
      </c>
    </row>
    <row r="47" spans="1:57">
      <c r="A47" s="200" t="s">
        <v>2211</v>
      </c>
      <c r="B47" s="21" t="s">
        <v>1547</v>
      </c>
      <c r="C47" s="24" t="str">
        <f>VLOOKUP(B47,Remark!C:D,2,0)</f>
        <v>Kerry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29"/>
      <c r="W47" s="29"/>
      <c r="X47" s="29"/>
      <c r="Y47" s="29"/>
      <c r="Z47" s="29"/>
      <c r="AA47" s="29"/>
      <c r="AB47" s="29"/>
      <c r="AC47" s="29"/>
      <c r="AD47" s="59"/>
      <c r="AE47" s="76"/>
      <c r="AF47" s="76"/>
      <c r="AG47" s="59"/>
      <c r="AH47" s="103"/>
      <c r="AI47" s="103"/>
      <c r="AJ47" s="120"/>
      <c r="AK47" s="99">
        <v>2</v>
      </c>
      <c r="AL47" s="99">
        <v>134</v>
      </c>
      <c r="AM47" s="190">
        <f t="shared" si="9"/>
        <v>33.5</v>
      </c>
      <c r="AN47" s="193">
        <v>39</v>
      </c>
      <c r="AO47" s="99">
        <v>4993</v>
      </c>
      <c r="AP47" s="121">
        <f t="shared" si="19"/>
        <v>1248.25</v>
      </c>
      <c r="AQ47" s="76">
        <v>99</v>
      </c>
      <c r="AR47" s="76">
        <v>12507</v>
      </c>
      <c r="AS47" s="121">
        <f t="shared" si="11"/>
        <v>3126.75</v>
      </c>
      <c r="AT47" s="76">
        <v>111</v>
      </c>
      <c r="AU47" s="76">
        <v>10827</v>
      </c>
      <c r="AV47" s="121">
        <f t="shared" si="12"/>
        <v>2706.75</v>
      </c>
      <c r="AW47" s="259">
        <v>110</v>
      </c>
      <c r="AX47" s="259">
        <v>10628</v>
      </c>
      <c r="AY47" s="264">
        <f t="shared" si="13"/>
        <v>2657</v>
      </c>
      <c r="AZ47" s="259">
        <v>16044</v>
      </c>
      <c r="BA47" s="259">
        <v>152</v>
      </c>
      <c r="BB47" s="264">
        <f t="shared" si="14"/>
        <v>38</v>
      </c>
      <c r="BC47" s="259">
        <v>164</v>
      </c>
      <c r="BD47" s="259">
        <v>15470</v>
      </c>
      <c r="BE47" s="264">
        <f t="shared" si="15"/>
        <v>3867.5</v>
      </c>
    </row>
    <row r="48" spans="1:57">
      <c r="A48" s="200" t="s">
        <v>1744</v>
      </c>
      <c r="B48" s="21" t="s">
        <v>1548</v>
      </c>
      <c r="C48" s="24" t="str">
        <f>VLOOKUP(B48,Remark!C:D,2,0)</f>
        <v>Kerry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29"/>
      <c r="W48" s="29"/>
      <c r="X48" s="29"/>
      <c r="Y48" s="29"/>
      <c r="Z48" s="29"/>
      <c r="AA48" s="29"/>
      <c r="AB48" s="29"/>
      <c r="AC48" s="29"/>
      <c r="AD48" s="59"/>
      <c r="AE48" s="76"/>
      <c r="AF48" s="76"/>
      <c r="AG48" s="59"/>
      <c r="AH48" s="103"/>
      <c r="AI48" s="103"/>
      <c r="AJ48" s="120"/>
      <c r="AK48" s="99">
        <v>19</v>
      </c>
      <c r="AL48" s="99">
        <v>1029</v>
      </c>
      <c r="AM48" s="190">
        <f t="shared" si="9"/>
        <v>257.25</v>
      </c>
      <c r="AN48" s="193">
        <v>121</v>
      </c>
      <c r="AO48" s="99">
        <v>11859</v>
      </c>
      <c r="AP48" s="121">
        <f t="shared" si="19"/>
        <v>2964.75</v>
      </c>
      <c r="AQ48" s="76">
        <v>142</v>
      </c>
      <c r="AR48" s="76">
        <v>13264</v>
      </c>
      <c r="AS48" s="121">
        <f t="shared" si="11"/>
        <v>3316</v>
      </c>
      <c r="AT48" s="76">
        <v>182</v>
      </c>
      <c r="AU48" s="76">
        <v>15846</v>
      </c>
      <c r="AV48" s="121">
        <f t="shared" si="12"/>
        <v>3961.5</v>
      </c>
      <c r="AW48" s="259">
        <v>282</v>
      </c>
      <c r="AX48" s="259">
        <v>24504</v>
      </c>
      <c r="AY48" s="264">
        <f t="shared" si="13"/>
        <v>6126</v>
      </c>
      <c r="AZ48" s="259">
        <v>16168</v>
      </c>
      <c r="BA48" s="259">
        <v>166</v>
      </c>
      <c r="BB48" s="264">
        <f t="shared" si="14"/>
        <v>41.5</v>
      </c>
      <c r="BC48" s="259">
        <v>123</v>
      </c>
      <c r="BD48" s="259">
        <v>11411</v>
      </c>
      <c r="BE48" s="264">
        <f t="shared" si="15"/>
        <v>2852.75</v>
      </c>
    </row>
    <row r="49" spans="1:57">
      <c r="A49" s="200" t="s">
        <v>2212</v>
      </c>
      <c r="B49" s="21" t="s">
        <v>1549</v>
      </c>
      <c r="C49" s="24" t="str">
        <f>VLOOKUP(B49,Remark!C:D,2,0)</f>
        <v>Kerry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29"/>
      <c r="W49" s="29"/>
      <c r="X49" s="29"/>
      <c r="Y49" s="29"/>
      <c r="Z49" s="29"/>
      <c r="AA49" s="29"/>
      <c r="AB49" s="29"/>
      <c r="AC49" s="29"/>
      <c r="AD49" s="59"/>
      <c r="AE49" s="76"/>
      <c r="AF49" s="76"/>
      <c r="AG49" s="59"/>
      <c r="AH49" s="103"/>
      <c r="AI49" s="103"/>
      <c r="AJ49" s="120"/>
      <c r="AK49" s="99">
        <v>7</v>
      </c>
      <c r="AL49" s="99">
        <v>529</v>
      </c>
      <c r="AM49" s="190">
        <f t="shared" si="9"/>
        <v>132.25</v>
      </c>
      <c r="AN49" s="193">
        <v>51</v>
      </c>
      <c r="AO49" s="99">
        <v>3823</v>
      </c>
      <c r="AP49" s="121">
        <f t="shared" si="19"/>
        <v>955.75</v>
      </c>
      <c r="AQ49" s="76">
        <v>42</v>
      </c>
      <c r="AR49" s="76">
        <v>3544</v>
      </c>
      <c r="AS49" s="121">
        <f t="shared" si="11"/>
        <v>886</v>
      </c>
      <c r="AT49" s="76">
        <v>121</v>
      </c>
      <c r="AU49" s="76">
        <v>9655</v>
      </c>
      <c r="AV49" s="121">
        <f t="shared" si="12"/>
        <v>2413.75</v>
      </c>
      <c r="AW49" s="259">
        <v>70</v>
      </c>
      <c r="AX49" s="259">
        <v>6126</v>
      </c>
      <c r="AY49" s="264">
        <f t="shared" si="13"/>
        <v>1531.5</v>
      </c>
      <c r="AZ49" s="259">
        <v>6952</v>
      </c>
      <c r="BA49" s="259">
        <v>84</v>
      </c>
      <c r="BB49" s="264">
        <f t="shared" si="14"/>
        <v>21</v>
      </c>
      <c r="BC49" s="259">
        <v>91</v>
      </c>
      <c r="BD49" s="259">
        <v>7493</v>
      </c>
      <c r="BE49" s="264">
        <f t="shared" si="15"/>
        <v>1873.25</v>
      </c>
    </row>
    <row r="50" spans="1:57">
      <c r="A50" s="200" t="s">
        <v>1745</v>
      </c>
      <c r="B50" s="21" t="s">
        <v>1550</v>
      </c>
      <c r="C50" s="24" t="str">
        <f>VLOOKUP(B50,Remark!C:D,2,0)</f>
        <v>LAMB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9"/>
      <c r="W50" s="29"/>
      <c r="X50" s="29"/>
      <c r="Y50" s="29"/>
      <c r="Z50" s="29"/>
      <c r="AA50" s="29"/>
      <c r="AB50" s="29"/>
      <c r="AC50" s="29"/>
      <c r="AD50" s="59"/>
      <c r="AE50" s="76"/>
      <c r="AF50" s="76"/>
      <c r="AG50" s="59"/>
      <c r="AH50" s="103"/>
      <c r="AI50" s="103"/>
      <c r="AJ50" s="120"/>
      <c r="AK50" s="99">
        <v>12</v>
      </c>
      <c r="AL50" s="99">
        <v>1020</v>
      </c>
      <c r="AM50" s="190">
        <f t="shared" si="9"/>
        <v>255</v>
      </c>
      <c r="AN50" s="193">
        <v>92</v>
      </c>
      <c r="AO50" s="99">
        <v>6898</v>
      </c>
      <c r="AP50" s="121">
        <f t="shared" si="19"/>
        <v>1724.5</v>
      </c>
      <c r="AQ50" s="76">
        <v>115</v>
      </c>
      <c r="AR50" s="76">
        <v>9707</v>
      </c>
      <c r="AS50" s="121">
        <f t="shared" si="11"/>
        <v>2426.75</v>
      </c>
      <c r="AT50" s="76">
        <v>240</v>
      </c>
      <c r="AU50" s="76">
        <v>19910</v>
      </c>
      <c r="AV50" s="121">
        <f t="shared" si="12"/>
        <v>4977.5</v>
      </c>
      <c r="AW50" s="259">
        <v>206</v>
      </c>
      <c r="AX50" s="259">
        <v>16980</v>
      </c>
      <c r="AY50" s="264">
        <f t="shared" si="13"/>
        <v>4245</v>
      </c>
      <c r="AZ50" s="259">
        <v>18367</v>
      </c>
      <c r="BA50" s="259">
        <v>241</v>
      </c>
      <c r="BB50" s="264">
        <f t="shared" si="14"/>
        <v>60.25</v>
      </c>
      <c r="BC50" s="259">
        <v>232</v>
      </c>
      <c r="BD50" s="259">
        <f>19058+4531.5</f>
        <v>23589.5</v>
      </c>
      <c r="BE50" s="264">
        <f t="shared" si="15"/>
        <v>5897.375</v>
      </c>
    </row>
    <row r="51" spans="1:57">
      <c r="A51" s="200" t="s">
        <v>1746</v>
      </c>
      <c r="B51" s="21" t="s">
        <v>1551</v>
      </c>
      <c r="C51" s="24" t="str">
        <f>VLOOKUP(B51,Remark!C:D,2,0)</f>
        <v>Kerry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29"/>
      <c r="W51" s="29"/>
      <c r="X51" s="29"/>
      <c r="Y51" s="29"/>
      <c r="Z51" s="29"/>
      <c r="AA51" s="29"/>
      <c r="AB51" s="29"/>
      <c r="AC51" s="29"/>
      <c r="AD51" s="59"/>
      <c r="AE51" s="76"/>
      <c r="AF51" s="76"/>
      <c r="AG51" s="59"/>
      <c r="AH51" s="103"/>
      <c r="AI51" s="103"/>
      <c r="AJ51" s="120"/>
      <c r="AK51" s="99">
        <v>3</v>
      </c>
      <c r="AL51" s="99">
        <v>197</v>
      </c>
      <c r="AM51" s="190">
        <f t="shared" si="9"/>
        <v>49.25</v>
      </c>
      <c r="AN51" s="193">
        <v>68</v>
      </c>
      <c r="AO51" s="99">
        <v>5864</v>
      </c>
      <c r="AP51" s="121">
        <f t="shared" si="19"/>
        <v>1466</v>
      </c>
      <c r="AQ51" s="76">
        <v>116</v>
      </c>
      <c r="AR51" s="76">
        <v>10086</v>
      </c>
      <c r="AS51" s="121">
        <f t="shared" si="11"/>
        <v>2521.5</v>
      </c>
      <c r="AT51" s="76">
        <v>205</v>
      </c>
      <c r="AU51" s="76">
        <v>16557</v>
      </c>
      <c r="AV51" s="121">
        <f t="shared" si="12"/>
        <v>4139.25</v>
      </c>
      <c r="AW51" s="259">
        <v>249</v>
      </c>
      <c r="AX51" s="259">
        <v>18481</v>
      </c>
      <c r="AY51" s="264">
        <f t="shared" si="13"/>
        <v>4620.25</v>
      </c>
      <c r="AZ51" s="259">
        <v>15628</v>
      </c>
      <c r="BA51" s="259">
        <v>210</v>
      </c>
      <c r="BB51" s="264">
        <f t="shared" si="14"/>
        <v>52.5</v>
      </c>
      <c r="BC51" s="259">
        <v>252</v>
      </c>
      <c r="BD51" s="259">
        <v>17414</v>
      </c>
      <c r="BE51" s="264">
        <f t="shared" si="15"/>
        <v>4353.5</v>
      </c>
    </row>
    <row r="52" spans="1:57">
      <c r="A52" s="200" t="s">
        <v>1747</v>
      </c>
      <c r="B52" s="21" t="s">
        <v>1552</v>
      </c>
      <c r="C52" s="24" t="str">
        <f>VLOOKUP(B52,Remark!C:D,2,0)</f>
        <v>Kerry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9"/>
      <c r="W52" s="29"/>
      <c r="X52" s="29"/>
      <c r="Y52" s="29"/>
      <c r="Z52" s="29"/>
      <c r="AA52" s="29"/>
      <c r="AB52" s="29"/>
      <c r="AC52" s="29"/>
      <c r="AD52" s="59"/>
      <c r="AE52" s="76"/>
      <c r="AF52" s="76"/>
      <c r="AG52" s="59"/>
      <c r="AH52" s="103"/>
      <c r="AI52" s="103"/>
      <c r="AJ52" s="120"/>
      <c r="AK52" s="99">
        <v>6</v>
      </c>
      <c r="AL52" s="99">
        <v>664</v>
      </c>
      <c r="AM52" s="190">
        <f t="shared" si="9"/>
        <v>166</v>
      </c>
      <c r="AN52" s="193">
        <v>105</v>
      </c>
      <c r="AO52" s="99">
        <v>9139</v>
      </c>
      <c r="AP52" s="121">
        <f t="shared" si="19"/>
        <v>2284.75</v>
      </c>
      <c r="AQ52" s="76">
        <v>135</v>
      </c>
      <c r="AR52" s="76">
        <v>11007</v>
      </c>
      <c r="AS52" s="121">
        <f t="shared" si="11"/>
        <v>2751.75</v>
      </c>
      <c r="AT52" s="76">
        <v>249</v>
      </c>
      <c r="AU52" s="76">
        <v>21367</v>
      </c>
      <c r="AV52" s="121">
        <f t="shared" si="12"/>
        <v>5341.75</v>
      </c>
      <c r="AW52" s="259">
        <v>260</v>
      </c>
      <c r="AX52" s="259">
        <v>22968</v>
      </c>
      <c r="AY52" s="264">
        <f t="shared" si="13"/>
        <v>5742</v>
      </c>
      <c r="AZ52" s="259">
        <v>21987</v>
      </c>
      <c r="BA52" s="259">
        <v>261</v>
      </c>
      <c r="BB52" s="264">
        <f t="shared" si="14"/>
        <v>65.25</v>
      </c>
      <c r="BC52" s="259">
        <v>251</v>
      </c>
      <c r="BD52" s="259">
        <v>23163</v>
      </c>
      <c r="BE52" s="264">
        <f t="shared" si="15"/>
        <v>5790.75</v>
      </c>
    </row>
    <row r="53" spans="1:57">
      <c r="A53" s="200" t="s">
        <v>1748</v>
      </c>
      <c r="B53" s="21" t="s">
        <v>1553</v>
      </c>
      <c r="C53" s="24" t="str">
        <f>VLOOKUP(B53,Remark!C:D,2,0)</f>
        <v>MAHA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29"/>
      <c r="W53" s="29"/>
      <c r="X53" s="29"/>
      <c r="Y53" s="29"/>
      <c r="Z53" s="29"/>
      <c r="AA53" s="29"/>
      <c r="AB53" s="29"/>
      <c r="AC53" s="29"/>
      <c r="AD53" s="59"/>
      <c r="AE53" s="76"/>
      <c r="AF53" s="76"/>
      <c r="AG53" s="59"/>
      <c r="AH53" s="103"/>
      <c r="AI53" s="103"/>
      <c r="AJ53" s="120"/>
      <c r="AK53" s="99">
        <v>3</v>
      </c>
      <c r="AL53" s="99">
        <v>257</v>
      </c>
      <c r="AM53" s="190">
        <f t="shared" si="9"/>
        <v>64.25</v>
      </c>
      <c r="AN53" s="193">
        <v>82</v>
      </c>
      <c r="AO53" s="99">
        <v>7346</v>
      </c>
      <c r="AP53" s="121">
        <f t="shared" si="19"/>
        <v>1836.5</v>
      </c>
      <c r="AQ53" s="76">
        <v>121</v>
      </c>
      <c r="AR53" s="76">
        <v>10141</v>
      </c>
      <c r="AS53" s="121">
        <f t="shared" si="11"/>
        <v>2535.25</v>
      </c>
      <c r="AT53" s="76">
        <v>213</v>
      </c>
      <c r="AU53" s="76">
        <v>17383</v>
      </c>
      <c r="AV53" s="121">
        <f t="shared" si="12"/>
        <v>4345.75</v>
      </c>
      <c r="AW53" s="259">
        <v>219</v>
      </c>
      <c r="AX53" s="259">
        <v>17309</v>
      </c>
      <c r="AY53" s="264">
        <f t="shared" si="13"/>
        <v>4327.25</v>
      </c>
      <c r="AZ53" s="259">
        <v>16318</v>
      </c>
      <c r="BA53" s="259">
        <v>202</v>
      </c>
      <c r="BB53" s="264">
        <f t="shared" si="14"/>
        <v>50.5</v>
      </c>
      <c r="BC53" s="259">
        <v>198</v>
      </c>
      <c r="BD53" s="259">
        <f>15322+4029</f>
        <v>19351</v>
      </c>
      <c r="BE53" s="264">
        <f t="shared" si="15"/>
        <v>4837.75</v>
      </c>
    </row>
    <row r="54" spans="1:57">
      <c r="A54" s="200" t="s">
        <v>1749</v>
      </c>
      <c r="B54" s="21" t="s">
        <v>1554</v>
      </c>
      <c r="C54" s="24" t="str">
        <f>VLOOKUP(B54,Remark!C:D,2,0)</f>
        <v>Kerry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29"/>
      <c r="W54" s="29"/>
      <c r="X54" s="29"/>
      <c r="Y54" s="29"/>
      <c r="Z54" s="29"/>
      <c r="AA54" s="29"/>
      <c r="AB54" s="29"/>
      <c r="AC54" s="29"/>
      <c r="AD54" s="59"/>
      <c r="AE54" s="76"/>
      <c r="AF54" s="76"/>
      <c r="AG54" s="59"/>
      <c r="AH54" s="103"/>
      <c r="AI54" s="103"/>
      <c r="AJ54" s="120"/>
      <c r="AK54" s="99">
        <v>19</v>
      </c>
      <c r="AL54" s="99">
        <v>1705</v>
      </c>
      <c r="AM54" s="190">
        <f t="shared" si="9"/>
        <v>426.25</v>
      </c>
      <c r="AN54" s="193">
        <v>137</v>
      </c>
      <c r="AO54" s="99">
        <v>10695</v>
      </c>
      <c r="AP54" s="121">
        <f t="shared" si="19"/>
        <v>2673.75</v>
      </c>
      <c r="AQ54" s="76">
        <v>194</v>
      </c>
      <c r="AR54" s="76">
        <v>15720</v>
      </c>
      <c r="AS54" s="121">
        <f t="shared" si="11"/>
        <v>3930</v>
      </c>
      <c r="AT54" s="76">
        <v>252</v>
      </c>
      <c r="AU54" s="76">
        <v>21756</v>
      </c>
      <c r="AV54" s="121">
        <f t="shared" si="12"/>
        <v>5439</v>
      </c>
      <c r="AW54" s="259">
        <v>287</v>
      </c>
      <c r="AX54" s="259">
        <v>24415</v>
      </c>
      <c r="AY54" s="264">
        <f t="shared" si="13"/>
        <v>6103.75</v>
      </c>
      <c r="AZ54" s="259">
        <v>22214</v>
      </c>
      <c r="BA54" s="259">
        <v>254</v>
      </c>
      <c r="BB54" s="264">
        <f t="shared" si="14"/>
        <v>63.5</v>
      </c>
      <c r="BC54" s="259">
        <v>374</v>
      </c>
      <c r="BD54" s="259">
        <v>32962</v>
      </c>
      <c r="BE54" s="264">
        <f t="shared" si="15"/>
        <v>8240.5</v>
      </c>
    </row>
    <row r="55" spans="1:57">
      <c r="A55" s="200" t="s">
        <v>1750</v>
      </c>
      <c r="B55" s="21" t="s">
        <v>1555</v>
      </c>
      <c r="C55" s="24" t="str">
        <f>VLOOKUP(B55,Remark!C:D,2,0)</f>
        <v>Kerry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29"/>
      <c r="W55" s="29"/>
      <c r="X55" s="29"/>
      <c r="Y55" s="29"/>
      <c r="Z55" s="29"/>
      <c r="AA55" s="29"/>
      <c r="AB55" s="29"/>
      <c r="AC55" s="29"/>
      <c r="AD55" s="59"/>
      <c r="AE55" s="76"/>
      <c r="AF55" s="76"/>
      <c r="AG55" s="59"/>
      <c r="AH55" s="103"/>
      <c r="AI55" s="103"/>
      <c r="AJ55" s="120"/>
      <c r="AK55" s="99">
        <v>0</v>
      </c>
      <c r="AL55" s="99">
        <v>0</v>
      </c>
      <c r="AM55" s="190">
        <f t="shared" si="9"/>
        <v>0</v>
      </c>
      <c r="AN55" s="193">
        <v>58</v>
      </c>
      <c r="AO55" s="99">
        <v>7086</v>
      </c>
      <c r="AP55" s="121">
        <f t="shared" si="19"/>
        <v>1771.5</v>
      </c>
      <c r="AQ55" s="76">
        <v>132</v>
      </c>
      <c r="AR55" s="76">
        <v>16322</v>
      </c>
      <c r="AS55" s="121">
        <f t="shared" si="11"/>
        <v>4080.5</v>
      </c>
      <c r="AT55" s="76">
        <v>113</v>
      </c>
      <c r="AU55" s="76">
        <v>13959</v>
      </c>
      <c r="AV55" s="121">
        <f t="shared" si="12"/>
        <v>3489.75</v>
      </c>
      <c r="AW55" s="259">
        <v>123</v>
      </c>
      <c r="AX55" s="259">
        <v>16319</v>
      </c>
      <c r="AY55" s="264">
        <f t="shared" si="13"/>
        <v>4079.75</v>
      </c>
      <c r="AZ55" s="259">
        <v>16547</v>
      </c>
      <c r="BA55" s="259">
        <v>129</v>
      </c>
      <c r="BB55" s="264">
        <f t="shared" si="14"/>
        <v>32.25</v>
      </c>
      <c r="BC55" s="259">
        <v>275</v>
      </c>
      <c r="BD55" s="259">
        <v>27221</v>
      </c>
      <c r="BE55" s="264">
        <f t="shared" si="15"/>
        <v>6805.25</v>
      </c>
    </row>
    <row r="56" spans="1:57">
      <c r="A56" s="200" t="s">
        <v>1751</v>
      </c>
      <c r="B56" s="21" t="s">
        <v>1556</v>
      </c>
      <c r="C56" s="24" t="str">
        <f>VLOOKUP(B56,Remark!C:D,2,0)</f>
        <v>Kerry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29"/>
      <c r="W56" s="29"/>
      <c r="X56" s="29"/>
      <c r="Y56" s="29"/>
      <c r="Z56" s="29"/>
      <c r="AA56" s="29"/>
      <c r="AB56" s="29"/>
      <c r="AC56" s="29"/>
      <c r="AD56" s="59"/>
      <c r="AE56" s="76"/>
      <c r="AF56" s="76"/>
      <c r="AG56" s="59"/>
      <c r="AH56" s="103"/>
      <c r="AI56" s="103"/>
      <c r="AJ56" s="120"/>
      <c r="AK56" s="99">
        <v>24</v>
      </c>
      <c r="AL56" s="99">
        <v>2392</v>
      </c>
      <c r="AM56" s="190">
        <f t="shared" si="9"/>
        <v>598</v>
      </c>
      <c r="AN56" s="193">
        <v>246</v>
      </c>
      <c r="AO56" s="99">
        <v>18688</v>
      </c>
      <c r="AP56" s="121">
        <f t="shared" si="19"/>
        <v>4672</v>
      </c>
      <c r="AQ56" s="76">
        <v>286</v>
      </c>
      <c r="AR56" s="76">
        <v>22812</v>
      </c>
      <c r="AS56" s="121">
        <f t="shared" si="11"/>
        <v>5703</v>
      </c>
      <c r="AT56" s="76">
        <v>407</v>
      </c>
      <c r="AU56" s="76">
        <v>30709</v>
      </c>
      <c r="AV56" s="121">
        <f t="shared" si="12"/>
        <v>7677.25</v>
      </c>
      <c r="AW56" s="259">
        <v>353</v>
      </c>
      <c r="AX56" s="259">
        <v>29277</v>
      </c>
      <c r="AY56" s="264">
        <f t="shared" si="13"/>
        <v>7319.25</v>
      </c>
      <c r="AZ56" s="259">
        <v>31484</v>
      </c>
      <c r="BA56" s="259">
        <v>396</v>
      </c>
      <c r="BB56" s="264">
        <f t="shared" si="14"/>
        <v>99</v>
      </c>
      <c r="BC56" s="259">
        <v>404</v>
      </c>
      <c r="BD56" s="259">
        <v>34254</v>
      </c>
      <c r="BE56" s="264">
        <f t="shared" si="15"/>
        <v>8563.5</v>
      </c>
    </row>
    <row r="57" spans="1:57">
      <c r="A57" s="200" t="s">
        <v>1752</v>
      </c>
      <c r="B57" s="21" t="s">
        <v>1557</v>
      </c>
      <c r="C57" s="24" t="str">
        <f>VLOOKUP(B57,Remark!C:D,2,0)</f>
        <v>Kerry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29"/>
      <c r="W57" s="29"/>
      <c r="X57" s="29"/>
      <c r="Y57" s="29"/>
      <c r="Z57" s="29"/>
      <c r="AA57" s="29"/>
      <c r="AB57" s="29"/>
      <c r="AC57" s="29"/>
      <c r="AD57" s="59"/>
      <c r="AE57" s="76"/>
      <c r="AF57" s="76"/>
      <c r="AG57" s="59"/>
      <c r="AH57" s="103"/>
      <c r="AI57" s="103"/>
      <c r="AJ57" s="120"/>
      <c r="AK57" s="99">
        <v>0</v>
      </c>
      <c r="AL57" s="99">
        <v>0</v>
      </c>
      <c r="AM57" s="190">
        <f t="shared" si="9"/>
        <v>0</v>
      </c>
      <c r="AN57" s="193">
        <v>63</v>
      </c>
      <c r="AO57" s="99">
        <v>5511</v>
      </c>
      <c r="AP57" s="121">
        <f t="shared" si="19"/>
        <v>1377.75</v>
      </c>
      <c r="AQ57" s="76">
        <v>136</v>
      </c>
      <c r="AR57" s="76">
        <v>11734</v>
      </c>
      <c r="AS57" s="121">
        <f t="shared" si="11"/>
        <v>2933.5</v>
      </c>
      <c r="AT57" s="76">
        <v>153</v>
      </c>
      <c r="AU57" s="76">
        <v>11457</v>
      </c>
      <c r="AV57" s="121">
        <f t="shared" si="12"/>
        <v>2864.25</v>
      </c>
      <c r="AW57" s="259">
        <v>171</v>
      </c>
      <c r="AX57" s="259">
        <v>13873</v>
      </c>
      <c r="AY57" s="264">
        <f t="shared" si="13"/>
        <v>3468.25</v>
      </c>
      <c r="AZ57" s="259">
        <v>16511</v>
      </c>
      <c r="BA57" s="259">
        <v>199</v>
      </c>
      <c r="BB57" s="264">
        <f t="shared" si="14"/>
        <v>49.75</v>
      </c>
      <c r="BC57" s="259">
        <v>214</v>
      </c>
      <c r="BD57" s="259">
        <v>16368</v>
      </c>
      <c r="BE57" s="264">
        <f t="shared" si="15"/>
        <v>4092</v>
      </c>
    </row>
    <row r="58" spans="1:57">
      <c r="A58" s="200" t="s">
        <v>1753</v>
      </c>
      <c r="B58" s="21" t="s">
        <v>1558</v>
      </c>
      <c r="C58" s="24" t="str">
        <f>VLOOKUP(B58,Remark!C:D,2,0)</f>
        <v>Kerry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29"/>
      <c r="W58" s="29"/>
      <c r="X58" s="29"/>
      <c r="Y58" s="29"/>
      <c r="Z58" s="29"/>
      <c r="AA58" s="29"/>
      <c r="AB58" s="29"/>
      <c r="AC58" s="29"/>
      <c r="AD58" s="59"/>
      <c r="AE58" s="76"/>
      <c r="AF58" s="76"/>
      <c r="AG58" s="59"/>
      <c r="AH58" s="103"/>
      <c r="AI58" s="103"/>
      <c r="AJ58" s="120"/>
      <c r="AK58" s="99">
        <v>0</v>
      </c>
      <c r="AL58" s="99">
        <v>0</v>
      </c>
      <c r="AM58" s="190">
        <f t="shared" si="9"/>
        <v>0</v>
      </c>
      <c r="AN58" s="193">
        <v>80</v>
      </c>
      <c r="AO58" s="99">
        <v>5920</v>
      </c>
      <c r="AP58" s="121">
        <f t="shared" si="19"/>
        <v>1480</v>
      </c>
      <c r="AQ58" s="76">
        <v>220</v>
      </c>
      <c r="AR58" s="76">
        <v>17882</v>
      </c>
      <c r="AS58" s="121">
        <f t="shared" si="11"/>
        <v>4470.5</v>
      </c>
      <c r="AT58" s="76">
        <v>206</v>
      </c>
      <c r="AU58" s="76">
        <v>16418</v>
      </c>
      <c r="AV58" s="121">
        <f t="shared" si="12"/>
        <v>4104.5</v>
      </c>
      <c r="AW58" s="259">
        <v>186</v>
      </c>
      <c r="AX58" s="259">
        <v>15654</v>
      </c>
      <c r="AY58" s="264">
        <f t="shared" si="13"/>
        <v>3913.5</v>
      </c>
      <c r="AZ58" s="259">
        <v>18012</v>
      </c>
      <c r="BA58" s="259">
        <v>230</v>
      </c>
      <c r="BB58" s="264">
        <f t="shared" si="14"/>
        <v>57.5</v>
      </c>
      <c r="BC58" s="259">
        <v>164</v>
      </c>
      <c r="BD58" s="259">
        <v>14450</v>
      </c>
      <c r="BE58" s="264">
        <f t="shared" si="15"/>
        <v>3612.5</v>
      </c>
    </row>
    <row r="59" spans="1:57">
      <c r="A59" s="200" t="s">
        <v>1754</v>
      </c>
      <c r="B59" s="21" t="s">
        <v>1559</v>
      </c>
      <c r="C59" s="24" t="str">
        <f>VLOOKUP(B59,Remark!C:D,2,0)</f>
        <v>Kerry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29"/>
      <c r="W59" s="29"/>
      <c r="X59" s="29"/>
      <c r="Y59" s="29"/>
      <c r="Z59" s="29"/>
      <c r="AA59" s="29"/>
      <c r="AB59" s="29"/>
      <c r="AC59" s="29"/>
      <c r="AD59" s="59"/>
      <c r="AE59" s="76"/>
      <c r="AF59" s="76"/>
      <c r="AG59" s="59"/>
      <c r="AH59" s="103"/>
      <c r="AI59" s="103"/>
      <c r="AJ59" s="120"/>
      <c r="AK59" s="99">
        <v>0</v>
      </c>
      <c r="AL59" s="99">
        <v>0</v>
      </c>
      <c r="AM59" s="190">
        <f t="shared" si="9"/>
        <v>0</v>
      </c>
      <c r="AN59" s="193">
        <v>49</v>
      </c>
      <c r="AO59" s="99">
        <v>3809</v>
      </c>
      <c r="AP59" s="121">
        <f>AO59*25%</f>
        <v>952.25</v>
      </c>
      <c r="AQ59" s="76">
        <v>108</v>
      </c>
      <c r="AR59" s="76">
        <v>8920</v>
      </c>
      <c r="AS59" s="121">
        <f t="shared" si="11"/>
        <v>2230</v>
      </c>
      <c r="AT59" s="76">
        <v>206</v>
      </c>
      <c r="AU59" s="76">
        <v>16086</v>
      </c>
      <c r="AV59" s="121">
        <f t="shared" si="12"/>
        <v>4021.5</v>
      </c>
      <c r="AW59" s="259">
        <v>203</v>
      </c>
      <c r="AX59" s="259">
        <v>15767</v>
      </c>
      <c r="AY59" s="264">
        <f t="shared" si="13"/>
        <v>3941.75</v>
      </c>
      <c r="AZ59" s="259">
        <v>18425</v>
      </c>
      <c r="BA59" s="259">
        <v>217</v>
      </c>
      <c r="BB59" s="264">
        <f t="shared" si="14"/>
        <v>54.25</v>
      </c>
      <c r="BC59" s="259">
        <v>233</v>
      </c>
      <c r="BD59" s="259">
        <v>22763</v>
      </c>
      <c r="BE59" s="264">
        <f t="shared" si="15"/>
        <v>5690.75</v>
      </c>
    </row>
    <row r="60" spans="1:57">
      <c r="A60" s="200" t="s">
        <v>1755</v>
      </c>
      <c r="B60" s="201" t="s">
        <v>1697</v>
      </c>
      <c r="C60" s="24" t="str">
        <f>VLOOKUP(B60,Remark!C:D,2,0)</f>
        <v>MCCS</v>
      </c>
      <c r="AK60" s="20"/>
      <c r="AL60" s="20"/>
      <c r="AM60" s="20"/>
      <c r="AN60" s="99">
        <v>15</v>
      </c>
      <c r="AO60" s="99">
        <v>1053</v>
      </c>
      <c r="AP60" s="121">
        <f t="shared" si="19"/>
        <v>263.25</v>
      </c>
      <c r="AQ60" s="76">
        <v>133</v>
      </c>
      <c r="AR60" s="76">
        <v>10011</v>
      </c>
      <c r="AS60" s="121">
        <f t="shared" si="11"/>
        <v>2502.75</v>
      </c>
      <c r="AT60" s="76">
        <v>205</v>
      </c>
      <c r="AU60" s="76">
        <v>16533</v>
      </c>
      <c r="AV60" s="121">
        <f t="shared" si="12"/>
        <v>4133.25</v>
      </c>
      <c r="AW60" s="259">
        <v>173</v>
      </c>
      <c r="AX60" s="259">
        <v>15325</v>
      </c>
      <c r="AY60" s="264">
        <f t="shared" si="13"/>
        <v>3831.25</v>
      </c>
      <c r="AZ60" s="259">
        <v>16841</v>
      </c>
      <c r="BA60" s="259">
        <v>193</v>
      </c>
      <c r="BB60" s="264">
        <f t="shared" si="14"/>
        <v>48.25</v>
      </c>
      <c r="BC60" s="259">
        <v>232</v>
      </c>
      <c r="BD60" s="259">
        <f>19644+4162</f>
        <v>23806</v>
      </c>
      <c r="BE60" s="264">
        <f t="shared" si="15"/>
        <v>5951.5</v>
      </c>
    </row>
    <row r="61" spans="1:57">
      <c r="A61" s="200" t="s">
        <v>2213</v>
      </c>
      <c r="B61" s="255" t="s">
        <v>1698</v>
      </c>
      <c r="C61" s="256" t="str">
        <f>VLOOKUP(B61,Remark!C:D,2,0)</f>
        <v>Kerry</v>
      </c>
      <c r="AK61" s="257"/>
      <c r="AL61" s="257"/>
      <c r="AM61" s="257"/>
      <c r="AN61" s="258">
        <v>5</v>
      </c>
      <c r="AO61" s="258">
        <v>605</v>
      </c>
      <c r="AP61" s="254">
        <f t="shared" si="19"/>
        <v>151.25</v>
      </c>
      <c r="AQ61" s="207">
        <v>137</v>
      </c>
      <c r="AR61" s="207">
        <v>12881</v>
      </c>
      <c r="AS61" s="254">
        <f t="shared" si="11"/>
        <v>3220.25</v>
      </c>
      <c r="AT61" s="207">
        <v>152</v>
      </c>
      <c r="AU61" s="207">
        <v>14102</v>
      </c>
      <c r="AV61" s="254">
        <f t="shared" si="12"/>
        <v>3525.5</v>
      </c>
      <c r="AW61" s="259">
        <v>191</v>
      </c>
      <c r="AX61" s="259">
        <v>15809</v>
      </c>
      <c r="AY61" s="265">
        <f t="shared" si="13"/>
        <v>3952.25</v>
      </c>
      <c r="AZ61" s="259">
        <v>15765</v>
      </c>
      <c r="BA61" s="259">
        <v>179</v>
      </c>
      <c r="BB61" s="265">
        <f t="shared" si="14"/>
        <v>44.75</v>
      </c>
      <c r="BC61" s="259">
        <v>163</v>
      </c>
      <c r="BD61" s="259">
        <v>13879</v>
      </c>
      <c r="BE61" s="265">
        <f t="shared" si="15"/>
        <v>3469.75</v>
      </c>
    </row>
    <row r="62" spans="1:57">
      <c r="A62" s="200" t="s">
        <v>2292</v>
      </c>
      <c r="B62" s="19" t="s">
        <v>2287</v>
      </c>
      <c r="C62" s="232" t="s">
        <v>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59">
        <v>863</v>
      </c>
      <c r="AX62" s="259">
        <v>72303</v>
      </c>
      <c r="AY62" s="265">
        <f t="shared" si="13"/>
        <v>18075.75</v>
      </c>
      <c r="AZ62" s="259">
        <v>10604</v>
      </c>
      <c r="BA62" s="259">
        <v>128</v>
      </c>
      <c r="BB62" s="265">
        <f t="shared" si="14"/>
        <v>32</v>
      </c>
      <c r="BC62" s="259">
        <v>158</v>
      </c>
      <c r="BD62" s="259">
        <v>14062</v>
      </c>
      <c r="BE62" s="265">
        <f t="shared" si="15"/>
        <v>3515.5</v>
      </c>
    </row>
    <row r="63" spans="1:57">
      <c r="A63" s="200" t="s">
        <v>2293</v>
      </c>
      <c r="B63" s="19" t="s">
        <v>2288</v>
      </c>
      <c r="C63" s="256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59">
        <v>11</v>
      </c>
      <c r="AX63" s="259">
        <v>801</v>
      </c>
      <c r="AY63" s="265">
        <f t="shared" si="13"/>
        <v>200.25</v>
      </c>
      <c r="AZ63" s="259">
        <v>13291</v>
      </c>
      <c r="BA63" s="259">
        <v>159</v>
      </c>
      <c r="BB63" s="265">
        <f t="shared" si="14"/>
        <v>39.75</v>
      </c>
      <c r="BC63" s="259">
        <v>253</v>
      </c>
      <c r="BD63" s="259">
        <v>23211</v>
      </c>
      <c r="BE63" s="265">
        <f t="shared" si="15"/>
        <v>5802.75</v>
      </c>
    </row>
    <row r="64" spans="1:57">
      <c r="A64" s="200" t="s">
        <v>2294</v>
      </c>
      <c r="B64" s="19" t="s">
        <v>2289</v>
      </c>
      <c r="C64" s="232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59">
        <v>18</v>
      </c>
      <c r="AX64" s="259">
        <v>1318</v>
      </c>
      <c r="AY64" s="265">
        <f t="shared" si="13"/>
        <v>329.5</v>
      </c>
      <c r="AZ64" s="259">
        <v>6010</v>
      </c>
      <c r="BA64" s="259">
        <v>42</v>
      </c>
      <c r="BB64" s="265">
        <f t="shared" si="14"/>
        <v>10.5</v>
      </c>
      <c r="BC64" s="259">
        <v>60</v>
      </c>
      <c r="BD64" s="259">
        <v>5826</v>
      </c>
      <c r="BE64" s="265">
        <f t="shared" si="15"/>
        <v>1456.5</v>
      </c>
    </row>
    <row r="65" spans="1:57">
      <c r="A65" s="200" t="s">
        <v>2295</v>
      </c>
      <c r="B65" s="19" t="s">
        <v>2290</v>
      </c>
      <c r="C65" s="232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59">
        <v>9</v>
      </c>
      <c r="AX65" s="259">
        <v>579</v>
      </c>
      <c r="AY65" s="265">
        <f t="shared" si="13"/>
        <v>144.75</v>
      </c>
      <c r="AZ65" s="259">
        <v>8726</v>
      </c>
      <c r="BA65" s="259">
        <v>84</v>
      </c>
      <c r="BB65" s="265">
        <f t="shared" si="14"/>
        <v>21</v>
      </c>
      <c r="BC65" s="259">
        <v>131</v>
      </c>
      <c r="BD65" s="259">
        <v>14265</v>
      </c>
      <c r="BE65" s="265">
        <f t="shared" si="15"/>
        <v>3566.25</v>
      </c>
    </row>
    <row r="66" spans="1:57">
      <c r="A66" s="200" t="s">
        <v>2296</v>
      </c>
      <c r="B66" s="19" t="s">
        <v>2291</v>
      </c>
      <c r="C66" s="232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59">
        <v>9</v>
      </c>
      <c r="AX66" s="259">
        <v>751</v>
      </c>
      <c r="AY66" s="265">
        <f t="shared" si="13"/>
        <v>187.75</v>
      </c>
      <c r="AZ66" s="259">
        <v>17351</v>
      </c>
      <c r="BA66" s="259">
        <v>159</v>
      </c>
      <c r="BB66" s="265">
        <f t="shared" si="14"/>
        <v>39.75</v>
      </c>
      <c r="BC66" s="259">
        <v>246</v>
      </c>
      <c r="BD66" s="259">
        <v>21660</v>
      </c>
      <c r="BE66" s="265">
        <f t="shared" si="15"/>
        <v>5415</v>
      </c>
    </row>
    <row r="67" spans="1:57">
      <c r="A67" s="200" t="s">
        <v>2297</v>
      </c>
      <c r="B67" s="18" t="s">
        <v>2813</v>
      </c>
      <c r="C67" s="232" t="s">
        <v>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59">
        <v>10</v>
      </c>
      <c r="AX67" s="259">
        <v>514</v>
      </c>
      <c r="AY67" s="265">
        <f t="shared" si="13"/>
        <v>128.5</v>
      </c>
      <c r="AZ67" s="304">
        <v>12963</v>
      </c>
      <c r="BA67" s="304">
        <v>133</v>
      </c>
      <c r="BB67" s="265">
        <f t="shared" si="14"/>
        <v>33.25</v>
      </c>
      <c r="BC67" s="304">
        <v>188</v>
      </c>
      <c r="BD67" s="304">
        <v>17844</v>
      </c>
      <c r="BE67" s="265">
        <f t="shared" si="15"/>
        <v>4461</v>
      </c>
    </row>
    <row r="68" spans="1:57">
      <c r="A68" s="379" t="s">
        <v>924</v>
      </c>
      <c r="B68" s="380"/>
      <c r="C68" s="381"/>
      <c r="D68" s="33">
        <f t="shared" ref="D68:AA68" si="21">SUM(D3:D38)</f>
        <v>106</v>
      </c>
      <c r="E68" s="33">
        <f t="shared" si="21"/>
        <v>11206</v>
      </c>
      <c r="F68" s="33">
        <f t="shared" si="21"/>
        <v>2801.5</v>
      </c>
      <c r="G68" s="33">
        <f t="shared" si="21"/>
        <v>771</v>
      </c>
      <c r="H68" s="33">
        <f t="shared" si="21"/>
        <v>68167</v>
      </c>
      <c r="I68" s="33">
        <f t="shared" si="21"/>
        <v>17041.75</v>
      </c>
      <c r="J68" s="33">
        <f t="shared" si="21"/>
        <v>1180</v>
      </c>
      <c r="K68" s="33">
        <f t="shared" si="21"/>
        <v>103631</v>
      </c>
      <c r="L68" s="33">
        <f t="shared" si="21"/>
        <v>25907.75</v>
      </c>
      <c r="M68" s="33">
        <f t="shared" si="21"/>
        <v>1393</v>
      </c>
      <c r="N68" s="33">
        <f t="shared" si="21"/>
        <v>130955</v>
      </c>
      <c r="O68" s="33">
        <f t="shared" si="21"/>
        <v>32738.75</v>
      </c>
      <c r="P68" s="33">
        <f t="shared" si="21"/>
        <v>1918</v>
      </c>
      <c r="Q68" s="33">
        <f t="shared" si="21"/>
        <v>179246</v>
      </c>
      <c r="R68" s="33">
        <f t="shared" si="21"/>
        <v>44811.5</v>
      </c>
      <c r="S68" s="33">
        <f t="shared" si="21"/>
        <v>3341</v>
      </c>
      <c r="T68" s="33">
        <f t="shared" si="21"/>
        <v>300931</v>
      </c>
      <c r="U68" s="33">
        <f t="shared" si="21"/>
        <v>75232.75</v>
      </c>
      <c r="V68" s="33">
        <f t="shared" si="21"/>
        <v>5129</v>
      </c>
      <c r="W68" s="33">
        <f t="shared" si="21"/>
        <v>443513</v>
      </c>
      <c r="X68" s="33">
        <f t="shared" si="21"/>
        <v>110878.25</v>
      </c>
      <c r="Y68" s="33">
        <f t="shared" si="21"/>
        <v>9019</v>
      </c>
      <c r="Z68" s="33">
        <f t="shared" si="21"/>
        <v>809079</v>
      </c>
      <c r="AA68" s="33">
        <f t="shared" si="21"/>
        <v>202269.75</v>
      </c>
      <c r="AB68" s="82">
        <f t="shared" ref="AB68:AG68" si="22">SUM(AB3:AB39)</f>
        <v>13275</v>
      </c>
      <c r="AC68" s="82">
        <f t="shared" si="22"/>
        <v>1208977</v>
      </c>
      <c r="AD68" s="82">
        <f t="shared" si="22"/>
        <v>302244.25</v>
      </c>
      <c r="AE68" s="82">
        <f t="shared" si="22"/>
        <v>19647</v>
      </c>
      <c r="AF68" s="82">
        <f t="shared" si="22"/>
        <v>1902933</v>
      </c>
      <c r="AG68" s="82">
        <f t="shared" si="22"/>
        <v>475733.25</v>
      </c>
      <c r="AH68" s="82">
        <f>SUM(AH3:AH45)</f>
        <v>24341</v>
      </c>
      <c r="AI68" s="82">
        <f>SUM(AI3:AI45)</f>
        <v>2198076</v>
      </c>
      <c r="AJ68" s="154">
        <f>SUM(AJ3:AJ45)</f>
        <v>549519</v>
      </c>
      <c r="AK68" s="154">
        <f>SUM(AK3:AK58)</f>
        <v>27960</v>
      </c>
      <c r="AL68" s="154">
        <f>SUM(AL3:AL58)</f>
        <v>2467225</v>
      </c>
      <c r="AM68" s="154">
        <f>SUM(AM3:AM58)</f>
        <v>616806.25</v>
      </c>
      <c r="AN68" s="154">
        <f t="shared" ref="AN68:AV68" si="23">SUM(AN3:AN61)</f>
        <v>35491</v>
      </c>
      <c r="AO68" s="154">
        <f t="shared" si="23"/>
        <v>3090498</v>
      </c>
      <c r="AP68" s="154">
        <f t="shared" si="23"/>
        <v>772624.5</v>
      </c>
      <c r="AQ68" s="154">
        <f t="shared" si="23"/>
        <v>36312</v>
      </c>
      <c r="AR68" s="154">
        <f t="shared" si="23"/>
        <v>3114568</v>
      </c>
      <c r="AS68" s="154">
        <f t="shared" si="23"/>
        <v>778642</v>
      </c>
      <c r="AT68" s="154">
        <f t="shared" si="23"/>
        <v>43006</v>
      </c>
      <c r="AU68" s="154">
        <f t="shared" si="23"/>
        <v>3715740</v>
      </c>
      <c r="AV68" s="154">
        <f t="shared" si="23"/>
        <v>928935</v>
      </c>
      <c r="AW68" s="262">
        <f>SUM(AW3:AW67)</f>
        <v>42558</v>
      </c>
      <c r="AX68" s="262">
        <f>SUM(AX3:AX67)</f>
        <v>3714746</v>
      </c>
      <c r="AY68" s="263">
        <f>AX68*25%</f>
        <v>928686.5</v>
      </c>
      <c r="AZ68" s="262">
        <f>SUM(AZ3:AZ67)</f>
        <v>3734580</v>
      </c>
      <c r="BA68" s="262">
        <f>SUM(BA3:BA67)</f>
        <v>42402</v>
      </c>
      <c r="BB68" s="263">
        <f>SUM(BB3:BB67)</f>
        <v>10600.5</v>
      </c>
      <c r="BC68" s="262">
        <f>SUM(BC3:BC67)</f>
        <v>47442</v>
      </c>
      <c r="BD68" s="262">
        <f>SUM(BD3:BD67)</f>
        <v>4598720</v>
      </c>
      <c r="BE68" s="263">
        <f>SUM(BE3:BE67)</f>
        <v>1149680</v>
      </c>
    </row>
  </sheetData>
  <autoFilter ref="A1:AV68" xr:uid="{DA56C537-1A16-4D33-990E-6411A1AD78D1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</autoFilter>
  <mergeCells count="22">
    <mergeCell ref="BC1:BE1"/>
    <mergeCell ref="AZ1:BB1"/>
    <mergeCell ref="A68:C68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  <mergeCell ref="AN1:AP1"/>
    <mergeCell ref="AK1:AM1"/>
    <mergeCell ref="AH1:AJ1"/>
    <mergeCell ref="AQ1:AS1"/>
    <mergeCell ref="AW1:AY1"/>
    <mergeCell ref="AT1:AV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BG597"/>
  <sheetViews>
    <sheetView showGridLines="0" zoomScale="80" zoomScaleNormal="80" workbookViewId="0">
      <pane xSplit="2" ySplit="2" topLeftCell="E579" activePane="bottomRight" state="frozen"/>
      <selection pane="topRight" activeCell="C1" sqref="C1"/>
      <selection pane="bottomLeft" activeCell="A3" sqref="A3"/>
      <selection pane="bottomRight" activeCell="B590" sqref="B590"/>
    </sheetView>
  </sheetViews>
  <sheetFormatPr defaultColWidth="9.140625" defaultRowHeight="15.75" customHeight="1"/>
  <cols>
    <col min="1" max="1" width="6" style="54" customWidth="1"/>
    <col min="2" max="2" width="54.7109375" style="55" customWidth="1"/>
    <col min="3" max="4" width="45.5703125" style="55" hidden="1" customWidth="1"/>
    <col min="5" max="5" width="9.140625" style="55"/>
    <col min="6" max="25" width="9.42578125" style="55" hidden="1" customWidth="1"/>
    <col min="26" max="26" width="9.7109375" style="55" hidden="1" customWidth="1"/>
    <col min="27" max="27" width="9.42578125" style="55" hidden="1" customWidth="1"/>
    <col min="28" max="28" width="10" style="55" hidden="1" customWidth="1"/>
    <col min="29" max="29" width="11" style="55" hidden="1" customWidth="1"/>
    <col min="30" max="30" width="9.42578125" style="55" hidden="1" customWidth="1"/>
    <col min="31" max="31" width="10" style="55" hidden="1" customWidth="1"/>
    <col min="32" max="33" width="11" style="55" hidden="1" customWidth="1"/>
    <col min="34" max="34" width="12.42578125" style="55" hidden="1" customWidth="1"/>
    <col min="35" max="35" width="12.28515625" style="55" hidden="1" customWidth="1"/>
    <col min="36" max="36" width="9" style="55" hidden="1" customWidth="1"/>
    <col min="37" max="37" width="12" style="55" hidden="1" customWidth="1"/>
    <col min="38" max="38" width="9.7109375" style="55" hidden="1" customWidth="1"/>
    <col min="39" max="40" width="11.28515625" style="55" hidden="1" customWidth="1"/>
    <col min="41" max="41" width="10" style="55" hidden="1" customWidth="1"/>
    <col min="42" max="42" width="11" style="55" hidden="1" customWidth="1"/>
    <col min="43" max="44" width="16.140625" style="55" hidden="1" customWidth="1"/>
    <col min="45" max="45" width="13.140625" style="55" hidden="1" customWidth="1"/>
    <col min="46" max="46" width="16.7109375" style="55" hidden="1" customWidth="1"/>
    <col min="47" max="47" width="17.42578125" style="55" hidden="1" customWidth="1"/>
    <col min="48" max="48" width="13.140625" style="55" hidden="1" customWidth="1"/>
    <col min="49" max="49" width="16.7109375" style="55" hidden="1" customWidth="1"/>
    <col min="50" max="50" width="17.42578125" style="55" hidden="1" customWidth="1"/>
    <col min="51" max="51" width="13.140625" style="55" hidden="1" customWidth="1"/>
    <col min="52" max="52" width="16.7109375" style="55" hidden="1" customWidth="1"/>
    <col min="53" max="53" width="17.42578125" style="55" hidden="1" customWidth="1"/>
    <col min="54" max="54" width="13.140625" style="55" hidden="1" customWidth="1"/>
    <col min="55" max="55" width="16.7109375" style="55" hidden="1" customWidth="1"/>
    <col min="56" max="56" width="17.42578125" style="55" hidden="1" customWidth="1"/>
    <col min="57" max="57" width="13.140625" style="55" customWidth="1"/>
    <col min="58" max="58" width="16.7109375" style="55" customWidth="1"/>
    <col min="59" max="59" width="17.42578125" style="55" customWidth="1"/>
    <col min="60" max="16384" width="9.140625" style="55"/>
  </cols>
  <sheetData>
    <row r="1" spans="1:59" ht="15.75" customHeight="1">
      <c r="A1" s="391" t="s">
        <v>0</v>
      </c>
      <c r="B1" s="393" t="s">
        <v>2</v>
      </c>
      <c r="C1" s="251"/>
      <c r="D1" s="251"/>
      <c r="E1" s="391" t="s">
        <v>1</v>
      </c>
      <c r="F1" s="387">
        <v>42795</v>
      </c>
      <c r="G1" s="388"/>
      <c r="H1" s="389"/>
      <c r="I1" s="387">
        <v>42826</v>
      </c>
      <c r="J1" s="388"/>
      <c r="K1" s="389"/>
      <c r="L1" s="387">
        <v>42856</v>
      </c>
      <c r="M1" s="388"/>
      <c r="N1" s="389"/>
      <c r="O1" s="387">
        <v>42887</v>
      </c>
      <c r="P1" s="388"/>
      <c r="Q1" s="389"/>
      <c r="R1" s="387">
        <v>42917</v>
      </c>
      <c r="S1" s="388"/>
      <c r="T1" s="389"/>
      <c r="U1" s="387">
        <v>42948</v>
      </c>
      <c r="V1" s="388"/>
      <c r="W1" s="389"/>
      <c r="X1" s="387">
        <v>42979</v>
      </c>
      <c r="Y1" s="388"/>
      <c r="Z1" s="389"/>
      <c r="AA1" s="387">
        <v>43009</v>
      </c>
      <c r="AB1" s="388"/>
      <c r="AC1" s="389"/>
      <c r="AD1" s="390">
        <v>43040</v>
      </c>
      <c r="AE1" s="390"/>
      <c r="AF1" s="390"/>
      <c r="AG1" s="390">
        <v>43070</v>
      </c>
      <c r="AH1" s="390"/>
      <c r="AI1" s="390"/>
      <c r="AJ1" s="390">
        <v>43101</v>
      </c>
      <c r="AK1" s="390"/>
      <c r="AL1" s="390"/>
      <c r="AM1" s="390">
        <v>43132</v>
      </c>
      <c r="AN1" s="390"/>
      <c r="AO1" s="390"/>
      <c r="AP1" s="390">
        <v>43160</v>
      </c>
      <c r="AQ1" s="390"/>
      <c r="AR1" s="390"/>
      <c r="AS1" s="390">
        <v>43191</v>
      </c>
      <c r="AT1" s="390"/>
      <c r="AU1" s="390"/>
      <c r="AV1" s="390">
        <v>43221</v>
      </c>
      <c r="AW1" s="390"/>
      <c r="AX1" s="390"/>
      <c r="AY1" s="390">
        <v>43252</v>
      </c>
      <c r="AZ1" s="390"/>
      <c r="BA1" s="390"/>
      <c r="BB1" s="390">
        <v>43282</v>
      </c>
      <c r="BC1" s="390"/>
      <c r="BD1" s="390"/>
      <c r="BE1" s="390">
        <v>43313</v>
      </c>
      <c r="BF1" s="390"/>
      <c r="BG1" s="390"/>
    </row>
    <row r="2" spans="1:59" ht="15.75" customHeight="1">
      <c r="A2" s="392"/>
      <c r="B2" s="394"/>
      <c r="C2" s="252"/>
      <c r="D2" s="252"/>
      <c r="E2" s="392"/>
      <c r="F2" s="35" t="s">
        <v>923</v>
      </c>
      <c r="G2" s="35" t="s">
        <v>922</v>
      </c>
      <c r="H2" s="60">
        <v>0.25</v>
      </c>
      <c r="I2" s="35" t="s">
        <v>923</v>
      </c>
      <c r="J2" s="35" t="s">
        <v>922</v>
      </c>
      <c r="K2" s="60">
        <v>0.25</v>
      </c>
      <c r="L2" s="35" t="s">
        <v>923</v>
      </c>
      <c r="M2" s="35" t="s">
        <v>922</v>
      </c>
      <c r="N2" s="60">
        <v>0.25</v>
      </c>
      <c r="O2" s="35" t="s">
        <v>923</v>
      </c>
      <c r="P2" s="35" t="s">
        <v>922</v>
      </c>
      <c r="Q2" s="60">
        <v>0.25</v>
      </c>
      <c r="R2" s="35" t="s">
        <v>923</v>
      </c>
      <c r="S2" s="35" t="s">
        <v>922</v>
      </c>
      <c r="T2" s="60">
        <v>0.25</v>
      </c>
      <c r="U2" s="35" t="s">
        <v>923</v>
      </c>
      <c r="V2" s="36" t="s">
        <v>922</v>
      </c>
      <c r="W2" s="60">
        <v>0.25</v>
      </c>
      <c r="X2" s="35" t="s">
        <v>923</v>
      </c>
      <c r="Y2" s="36" t="s">
        <v>922</v>
      </c>
      <c r="Z2" s="60">
        <v>0.25</v>
      </c>
      <c r="AA2" s="35" t="s">
        <v>923</v>
      </c>
      <c r="AB2" s="36" t="s">
        <v>922</v>
      </c>
      <c r="AC2" s="60">
        <v>0.25</v>
      </c>
      <c r="AD2" s="35" t="s">
        <v>923</v>
      </c>
      <c r="AE2" s="36" t="s">
        <v>922</v>
      </c>
      <c r="AF2" s="60">
        <v>0.25</v>
      </c>
      <c r="AG2" s="35" t="s">
        <v>923</v>
      </c>
      <c r="AH2" s="36" t="s">
        <v>922</v>
      </c>
      <c r="AI2" s="60">
        <v>0.25</v>
      </c>
      <c r="AJ2" s="35" t="s">
        <v>923</v>
      </c>
      <c r="AK2" s="36" t="s">
        <v>922</v>
      </c>
      <c r="AL2" s="60">
        <v>0.25</v>
      </c>
      <c r="AM2" s="35" t="s">
        <v>923</v>
      </c>
      <c r="AN2" s="36" t="s">
        <v>922</v>
      </c>
      <c r="AO2" s="60">
        <v>0.25</v>
      </c>
      <c r="AP2" s="35" t="s">
        <v>923</v>
      </c>
      <c r="AQ2" s="36" t="s">
        <v>922</v>
      </c>
      <c r="AR2" s="60">
        <v>0.25</v>
      </c>
      <c r="AS2" s="35" t="s">
        <v>923</v>
      </c>
      <c r="AT2" s="36" t="s">
        <v>922</v>
      </c>
      <c r="AU2" s="60">
        <v>0.25</v>
      </c>
      <c r="AV2" s="35" t="s">
        <v>923</v>
      </c>
      <c r="AW2" s="36" t="s">
        <v>922</v>
      </c>
      <c r="AX2" s="60">
        <v>0.25</v>
      </c>
      <c r="AY2" s="35" t="s">
        <v>923</v>
      </c>
      <c r="AZ2" s="36" t="s">
        <v>922</v>
      </c>
      <c r="BA2" s="60">
        <v>0.25</v>
      </c>
      <c r="BB2" s="35" t="s">
        <v>923</v>
      </c>
      <c r="BC2" s="36" t="s">
        <v>922</v>
      </c>
      <c r="BD2" s="60">
        <v>0.25</v>
      </c>
      <c r="BE2" s="35" t="s">
        <v>923</v>
      </c>
      <c r="BF2" s="36" t="s">
        <v>922</v>
      </c>
      <c r="BG2" s="60">
        <v>0.25</v>
      </c>
    </row>
    <row r="3" spans="1:59" ht="15.4" customHeight="1">
      <c r="A3" s="308">
        <v>1</v>
      </c>
      <c r="B3" s="309" t="s">
        <v>46</v>
      </c>
      <c r="C3" s="309"/>
      <c r="D3" s="309"/>
      <c r="E3" s="310" t="str">
        <f>VLOOKUP(B3,Remark!G:H,2,0)</f>
        <v>Kerry</v>
      </c>
      <c r="F3" s="311">
        <v>79</v>
      </c>
      <c r="G3" s="312">
        <v>5005</v>
      </c>
      <c r="H3" s="313">
        <f>G3*25%</f>
        <v>1251.25</v>
      </c>
      <c r="I3" s="311">
        <v>97</v>
      </c>
      <c r="J3" s="312">
        <v>6851</v>
      </c>
      <c r="K3" s="313">
        <f t="shared" ref="K3:K4" si="0">J3*25%</f>
        <v>1712.75</v>
      </c>
      <c r="L3" s="311">
        <v>123</v>
      </c>
      <c r="M3" s="312">
        <v>8589</v>
      </c>
      <c r="N3" s="313">
        <f>M3*25%</f>
        <v>2147.25</v>
      </c>
      <c r="O3" s="314">
        <v>139</v>
      </c>
      <c r="P3" s="315">
        <v>9101</v>
      </c>
      <c r="Q3" s="313">
        <f>P3*25%</f>
        <v>2275.25</v>
      </c>
      <c r="R3" s="311">
        <v>123</v>
      </c>
      <c r="S3" s="312">
        <v>8033</v>
      </c>
      <c r="T3" s="313">
        <f>S3*25%</f>
        <v>2008.25</v>
      </c>
      <c r="U3" s="312">
        <v>162</v>
      </c>
      <c r="V3" s="312">
        <v>11574</v>
      </c>
      <c r="W3" s="313">
        <f t="shared" ref="W3:W34" si="1">V3*25%</f>
        <v>2893.5</v>
      </c>
      <c r="X3" s="312">
        <f>VLOOKUP(A3,[1]sum!$A$2:$H$154,7,FALSE)</f>
        <v>137</v>
      </c>
      <c r="Y3" s="312">
        <f>VLOOKUP(A3,[1]sum!$A$2:$H$154,8,FALSE)</f>
        <v>9127</v>
      </c>
      <c r="Z3" s="313">
        <f>Y3*25%</f>
        <v>2281.75</v>
      </c>
      <c r="AA3" s="311">
        <v>199</v>
      </c>
      <c r="AB3" s="312">
        <v>12785</v>
      </c>
      <c r="AC3" s="313">
        <f>AB3*25%</f>
        <v>3196.25</v>
      </c>
      <c r="AD3" s="311">
        <v>139</v>
      </c>
      <c r="AE3" s="312">
        <v>9057</v>
      </c>
      <c r="AF3" s="313">
        <f>AE3*25%</f>
        <v>2264.25</v>
      </c>
      <c r="AG3" s="313">
        <v>192</v>
      </c>
      <c r="AH3" s="316">
        <v>11228</v>
      </c>
      <c r="AI3" s="316">
        <f>AH3*25%</f>
        <v>2807</v>
      </c>
      <c r="AJ3" s="317">
        <v>270</v>
      </c>
      <c r="AK3" s="317">
        <v>16142</v>
      </c>
      <c r="AL3" s="316">
        <f>AK3*25%</f>
        <v>4035.5</v>
      </c>
      <c r="AM3" s="312">
        <v>276</v>
      </c>
      <c r="AN3" s="312">
        <v>16784</v>
      </c>
      <c r="AO3" s="318">
        <f>AN3*25%</f>
        <v>4196</v>
      </c>
      <c r="AP3" s="319">
        <v>272</v>
      </c>
      <c r="AQ3" s="320">
        <v>15756</v>
      </c>
      <c r="AR3" s="317">
        <f t="shared" ref="AR3:AR66" si="2">AQ3*25%</f>
        <v>3939</v>
      </c>
      <c r="AS3" s="321">
        <v>226</v>
      </c>
      <c r="AT3" s="321">
        <v>13950</v>
      </c>
      <c r="AU3" s="322">
        <f>AT3*25%</f>
        <v>3487.5</v>
      </c>
      <c r="AV3" s="323">
        <v>304</v>
      </c>
      <c r="AW3" s="323">
        <v>17840</v>
      </c>
      <c r="AX3" s="322">
        <f>AW3*25%</f>
        <v>4460</v>
      </c>
      <c r="AY3" s="309">
        <v>314</v>
      </c>
      <c r="AZ3" s="309">
        <v>19594</v>
      </c>
      <c r="BA3" s="322">
        <f>AZ3*25%</f>
        <v>4898.5</v>
      </c>
      <c r="BB3" s="323">
        <v>303</v>
      </c>
      <c r="BC3" s="323">
        <v>18853</v>
      </c>
      <c r="BD3" s="339">
        <f>BC3*25%</f>
        <v>4713.25</v>
      </c>
      <c r="BE3" s="472">
        <v>396</v>
      </c>
      <c r="BF3" s="472">
        <v>25252</v>
      </c>
      <c r="BG3" s="339">
        <f>BF3*25%</f>
        <v>6313</v>
      </c>
    </row>
    <row r="4" spans="1:59" ht="15.4" customHeight="1">
      <c r="A4" s="308">
        <v>2</v>
      </c>
      <c r="B4" s="309" t="s">
        <v>47</v>
      </c>
      <c r="C4" s="309"/>
      <c r="D4" s="309"/>
      <c r="E4" s="310" t="str">
        <f>VLOOKUP(B4,Remark!G:H,2,0)</f>
        <v>KVIL</v>
      </c>
      <c r="F4" s="311">
        <v>34</v>
      </c>
      <c r="G4" s="312">
        <v>2510</v>
      </c>
      <c r="H4" s="313">
        <f>G4*25%</f>
        <v>627.5</v>
      </c>
      <c r="I4" s="311">
        <v>49</v>
      </c>
      <c r="J4" s="312">
        <v>3143</v>
      </c>
      <c r="K4" s="313">
        <f t="shared" si="0"/>
        <v>785.75</v>
      </c>
      <c r="L4" s="311">
        <v>52</v>
      </c>
      <c r="M4" s="312">
        <v>4376</v>
      </c>
      <c r="N4" s="313">
        <f t="shared" ref="N4:N5" si="3">M4*25%</f>
        <v>1094</v>
      </c>
      <c r="O4" s="314">
        <v>56</v>
      </c>
      <c r="P4" s="315">
        <v>4220</v>
      </c>
      <c r="Q4" s="313">
        <f t="shared" ref="Q4:Q10" si="4">P4*25%</f>
        <v>1055</v>
      </c>
      <c r="R4" s="311">
        <v>84</v>
      </c>
      <c r="S4" s="312">
        <v>5968</v>
      </c>
      <c r="T4" s="313">
        <f t="shared" ref="T4:T10" si="5">S4*25%</f>
        <v>1492</v>
      </c>
      <c r="U4" s="312">
        <v>108</v>
      </c>
      <c r="V4" s="312">
        <v>6440</v>
      </c>
      <c r="W4" s="313">
        <f t="shared" si="1"/>
        <v>1610</v>
      </c>
      <c r="X4" s="312">
        <f>VLOOKUP(A4,[1]sum!$A$2:$H$154,7,FALSE)</f>
        <v>106</v>
      </c>
      <c r="Y4" s="312">
        <f>VLOOKUP(A4,[1]sum!$A$2:$H$154,8,FALSE)</f>
        <v>6518</v>
      </c>
      <c r="Z4" s="313">
        <f t="shared" ref="Z4:Z67" si="6">Y4*25%</f>
        <v>1629.5</v>
      </c>
      <c r="AA4" s="311">
        <v>78</v>
      </c>
      <c r="AB4" s="312">
        <v>4794</v>
      </c>
      <c r="AC4" s="313">
        <f t="shared" ref="AC4:AC67" si="7">AB4*25%</f>
        <v>1198.5</v>
      </c>
      <c r="AD4" s="311">
        <v>131</v>
      </c>
      <c r="AE4" s="312">
        <v>8621</v>
      </c>
      <c r="AF4" s="313">
        <f t="shared" ref="AF4:AF67" si="8">AE4*25%</f>
        <v>2155.25</v>
      </c>
      <c r="AG4" s="313">
        <v>100</v>
      </c>
      <c r="AH4" s="316">
        <v>6408</v>
      </c>
      <c r="AI4" s="316">
        <f t="shared" ref="AI4:AI67" si="9">AH4*25%</f>
        <v>1602</v>
      </c>
      <c r="AJ4" s="317">
        <v>130</v>
      </c>
      <c r="AK4" s="317">
        <v>7530</v>
      </c>
      <c r="AL4" s="316">
        <f t="shared" ref="AL4:AL67" si="10">AK4*25%</f>
        <v>1882.5</v>
      </c>
      <c r="AM4" s="312">
        <v>61</v>
      </c>
      <c r="AN4" s="312">
        <v>3935</v>
      </c>
      <c r="AO4" s="318">
        <f t="shared" ref="AO4:AO67" si="11">AN4*25%</f>
        <v>983.75</v>
      </c>
      <c r="AP4" s="319">
        <v>61</v>
      </c>
      <c r="AQ4" s="320">
        <v>4683</v>
      </c>
      <c r="AR4" s="317">
        <f t="shared" si="2"/>
        <v>1170.75</v>
      </c>
      <c r="AS4" s="321">
        <v>101</v>
      </c>
      <c r="AT4" s="321">
        <v>5935</v>
      </c>
      <c r="AU4" s="322">
        <f t="shared" ref="AU4:AU67" si="12">AT4*25%</f>
        <v>1483.75</v>
      </c>
      <c r="AV4" s="323">
        <v>123</v>
      </c>
      <c r="AW4" s="323">
        <v>7953</v>
      </c>
      <c r="AX4" s="322">
        <f t="shared" ref="AX4:AX67" si="13">AW4*25%</f>
        <v>1988.25</v>
      </c>
      <c r="AY4" s="309">
        <v>129</v>
      </c>
      <c r="AZ4" s="309">
        <v>7899</v>
      </c>
      <c r="BA4" s="322">
        <f t="shared" ref="BA4:BA67" si="14">AZ4*25%</f>
        <v>1974.75</v>
      </c>
      <c r="BB4" s="323">
        <v>143</v>
      </c>
      <c r="BC4" s="323">
        <v>8621</v>
      </c>
      <c r="BD4" s="339">
        <f t="shared" ref="BD4:BD67" si="15">BC4*25%</f>
        <v>2155.25</v>
      </c>
      <c r="BE4" s="472">
        <v>149</v>
      </c>
      <c r="BF4" s="472">
        <v>10203</v>
      </c>
      <c r="BG4" s="339">
        <f t="shared" ref="BG4:BG67" si="16">BF4*25%</f>
        <v>2550.75</v>
      </c>
    </row>
    <row r="5" spans="1:59" ht="15.4" customHeight="1">
      <c r="A5" s="308">
        <v>3</v>
      </c>
      <c r="B5" s="309" t="s">
        <v>48</v>
      </c>
      <c r="C5" s="309"/>
      <c r="D5" s="309"/>
      <c r="E5" s="310" t="str">
        <f>VLOOKUP(B5,Remark!G:H,2,0)</f>
        <v>Kerry</v>
      </c>
      <c r="F5" s="314"/>
      <c r="G5" s="314"/>
      <c r="H5" s="314"/>
      <c r="I5" s="314"/>
      <c r="J5" s="314"/>
      <c r="K5" s="314"/>
      <c r="L5" s="311">
        <v>103</v>
      </c>
      <c r="M5" s="312">
        <v>6981</v>
      </c>
      <c r="N5" s="313">
        <f t="shared" si="3"/>
        <v>1745.25</v>
      </c>
      <c r="O5" s="314">
        <v>219</v>
      </c>
      <c r="P5" s="315">
        <v>15285</v>
      </c>
      <c r="Q5" s="313">
        <f t="shared" si="4"/>
        <v>3821.25</v>
      </c>
      <c r="R5" s="311">
        <v>231</v>
      </c>
      <c r="S5" s="312">
        <v>15617</v>
      </c>
      <c r="T5" s="313">
        <f t="shared" si="5"/>
        <v>3904.25</v>
      </c>
      <c r="U5" s="312">
        <v>202</v>
      </c>
      <c r="V5" s="312">
        <v>15050</v>
      </c>
      <c r="W5" s="313">
        <f t="shared" si="1"/>
        <v>3762.5</v>
      </c>
      <c r="X5" s="312">
        <f>VLOOKUP(A5,[1]sum!$A$2:$H$154,7,FALSE)</f>
        <v>187</v>
      </c>
      <c r="Y5" s="312">
        <f>VLOOKUP(A5,[1]sum!$A$2:$H$154,8,FALSE)</f>
        <v>12685</v>
      </c>
      <c r="Z5" s="313">
        <f t="shared" si="6"/>
        <v>3171.25</v>
      </c>
      <c r="AA5" s="311">
        <v>236</v>
      </c>
      <c r="AB5" s="312">
        <v>14936</v>
      </c>
      <c r="AC5" s="313">
        <f t="shared" si="7"/>
        <v>3734</v>
      </c>
      <c r="AD5" s="311">
        <v>273</v>
      </c>
      <c r="AE5" s="312">
        <v>16763</v>
      </c>
      <c r="AF5" s="313">
        <f t="shared" si="8"/>
        <v>4190.75</v>
      </c>
      <c r="AG5" s="313">
        <v>197</v>
      </c>
      <c r="AH5" s="316">
        <v>13307</v>
      </c>
      <c r="AI5" s="316">
        <f t="shared" si="9"/>
        <v>3326.75</v>
      </c>
      <c r="AJ5" s="317">
        <v>168</v>
      </c>
      <c r="AK5" s="317">
        <v>10516</v>
      </c>
      <c r="AL5" s="316">
        <f t="shared" si="10"/>
        <v>2629</v>
      </c>
      <c r="AM5" s="312">
        <v>232</v>
      </c>
      <c r="AN5" s="312">
        <v>15104</v>
      </c>
      <c r="AO5" s="318">
        <f t="shared" si="11"/>
        <v>3776</v>
      </c>
      <c r="AP5" s="319">
        <v>269</v>
      </c>
      <c r="AQ5" s="320">
        <v>16295</v>
      </c>
      <c r="AR5" s="317">
        <f t="shared" si="2"/>
        <v>4073.75</v>
      </c>
      <c r="AS5" s="321">
        <v>189</v>
      </c>
      <c r="AT5" s="321">
        <v>12851</v>
      </c>
      <c r="AU5" s="322">
        <f t="shared" si="12"/>
        <v>3212.75</v>
      </c>
      <c r="AV5" s="323">
        <v>351</v>
      </c>
      <c r="AW5" s="323">
        <v>20789</v>
      </c>
      <c r="AX5" s="322">
        <f t="shared" si="13"/>
        <v>5197.25</v>
      </c>
      <c r="AY5" s="309">
        <v>322</v>
      </c>
      <c r="AZ5" s="309">
        <v>19958</v>
      </c>
      <c r="BA5" s="322">
        <f t="shared" si="14"/>
        <v>4989.5</v>
      </c>
      <c r="BB5" s="323">
        <v>339</v>
      </c>
      <c r="BC5" s="323">
        <v>20261</v>
      </c>
      <c r="BD5" s="339">
        <f t="shared" si="15"/>
        <v>5065.25</v>
      </c>
      <c r="BE5" s="472">
        <v>315</v>
      </c>
      <c r="BF5" s="472">
        <v>20145</v>
      </c>
      <c r="BG5" s="339">
        <f t="shared" si="16"/>
        <v>5036.25</v>
      </c>
    </row>
    <row r="6" spans="1:59" ht="15.4" customHeight="1">
      <c r="A6" s="308">
        <v>4</v>
      </c>
      <c r="B6" s="309" t="s">
        <v>49</v>
      </c>
      <c r="C6" s="309"/>
      <c r="D6" s="309"/>
      <c r="E6" s="310" t="str">
        <f>VLOOKUP(B6,Remark!G:H,2,0)</f>
        <v>Kerry</v>
      </c>
      <c r="F6" s="311"/>
      <c r="G6" s="312"/>
      <c r="H6" s="312"/>
      <c r="I6" s="314"/>
      <c r="J6" s="314"/>
      <c r="K6" s="312"/>
      <c r="L6" s="314"/>
      <c r="M6" s="314"/>
      <c r="N6" s="314"/>
      <c r="O6" s="314">
        <v>2</v>
      </c>
      <c r="P6" s="315">
        <v>134</v>
      </c>
      <c r="Q6" s="313">
        <f t="shared" si="4"/>
        <v>33.5</v>
      </c>
      <c r="R6" s="311">
        <v>21</v>
      </c>
      <c r="S6" s="312">
        <v>1607</v>
      </c>
      <c r="T6" s="313">
        <f t="shared" si="5"/>
        <v>401.75</v>
      </c>
      <c r="U6" s="312">
        <v>54</v>
      </c>
      <c r="V6" s="312">
        <v>4414</v>
      </c>
      <c r="W6" s="313">
        <f t="shared" si="1"/>
        <v>1103.5</v>
      </c>
      <c r="X6" s="312">
        <f>VLOOKUP(A6,[1]sum!$A$2:$H$154,7,FALSE)</f>
        <v>62</v>
      </c>
      <c r="Y6" s="312">
        <f>VLOOKUP(A6,[1]sum!$A$2:$H$154,8,FALSE)</f>
        <v>4494</v>
      </c>
      <c r="Z6" s="313">
        <f t="shared" si="6"/>
        <v>1123.5</v>
      </c>
      <c r="AA6" s="311">
        <v>83</v>
      </c>
      <c r="AB6" s="312">
        <v>6025</v>
      </c>
      <c r="AC6" s="313">
        <f t="shared" si="7"/>
        <v>1506.25</v>
      </c>
      <c r="AD6" s="311">
        <v>77</v>
      </c>
      <c r="AE6" s="312">
        <v>5063</v>
      </c>
      <c r="AF6" s="313">
        <f t="shared" si="8"/>
        <v>1265.75</v>
      </c>
      <c r="AG6" s="313">
        <v>50</v>
      </c>
      <c r="AH6" s="316">
        <v>3546</v>
      </c>
      <c r="AI6" s="316">
        <f t="shared" si="9"/>
        <v>886.5</v>
      </c>
      <c r="AJ6" s="317">
        <v>109</v>
      </c>
      <c r="AK6" s="317">
        <v>6691</v>
      </c>
      <c r="AL6" s="316">
        <f t="shared" si="10"/>
        <v>1672.75</v>
      </c>
      <c r="AM6" s="312">
        <v>125</v>
      </c>
      <c r="AN6" s="312">
        <v>8027</v>
      </c>
      <c r="AO6" s="318">
        <f t="shared" si="11"/>
        <v>2006.75</v>
      </c>
      <c r="AP6" s="319">
        <v>190</v>
      </c>
      <c r="AQ6" s="320">
        <v>11798</v>
      </c>
      <c r="AR6" s="317">
        <f t="shared" si="2"/>
        <v>2949.5</v>
      </c>
      <c r="AS6" s="321">
        <v>178</v>
      </c>
      <c r="AT6" s="321">
        <v>11094</v>
      </c>
      <c r="AU6" s="322">
        <f t="shared" si="12"/>
        <v>2773.5</v>
      </c>
      <c r="AV6" s="323">
        <v>224</v>
      </c>
      <c r="AW6" s="323">
        <v>13960</v>
      </c>
      <c r="AX6" s="322">
        <f t="shared" si="13"/>
        <v>3490</v>
      </c>
      <c r="AY6" s="309">
        <v>272</v>
      </c>
      <c r="AZ6" s="309">
        <v>17396</v>
      </c>
      <c r="BA6" s="322">
        <f t="shared" si="14"/>
        <v>4349</v>
      </c>
      <c r="BB6" s="323">
        <v>198</v>
      </c>
      <c r="BC6" s="323">
        <v>12966</v>
      </c>
      <c r="BD6" s="339">
        <f t="shared" si="15"/>
        <v>3241.5</v>
      </c>
      <c r="BE6" s="472">
        <v>269</v>
      </c>
      <c r="BF6" s="472">
        <v>17467</v>
      </c>
      <c r="BG6" s="339">
        <f t="shared" si="16"/>
        <v>4366.75</v>
      </c>
    </row>
    <row r="7" spans="1:59" ht="15.4" customHeight="1">
      <c r="A7" s="308">
        <v>5</v>
      </c>
      <c r="B7" s="309" t="s">
        <v>50</v>
      </c>
      <c r="C7" s="309"/>
      <c r="D7" s="309"/>
      <c r="E7" s="310" t="str">
        <f>VLOOKUP(B7,Remark!G:H,2,0)</f>
        <v>Kerry</v>
      </c>
      <c r="F7" s="314"/>
      <c r="G7" s="314"/>
      <c r="H7" s="314"/>
      <c r="I7" s="314"/>
      <c r="J7" s="314"/>
      <c r="K7" s="314"/>
      <c r="L7" s="314"/>
      <c r="M7" s="314"/>
      <c r="N7" s="314"/>
      <c r="O7" s="314">
        <v>5</v>
      </c>
      <c r="P7" s="315">
        <v>431</v>
      </c>
      <c r="Q7" s="313">
        <f t="shared" si="4"/>
        <v>107.75</v>
      </c>
      <c r="R7" s="311">
        <v>68</v>
      </c>
      <c r="S7" s="312">
        <v>4232</v>
      </c>
      <c r="T7" s="313">
        <f t="shared" si="5"/>
        <v>1058</v>
      </c>
      <c r="U7" s="312">
        <v>42</v>
      </c>
      <c r="V7" s="312">
        <v>2610</v>
      </c>
      <c r="W7" s="313">
        <f t="shared" si="1"/>
        <v>652.5</v>
      </c>
      <c r="X7" s="312">
        <f>VLOOKUP(A7,[1]sum!$A$2:$H$154,7,FALSE)</f>
        <v>51</v>
      </c>
      <c r="Y7" s="312">
        <f>VLOOKUP(A7,[1]sum!$A$2:$H$154,8,FALSE)</f>
        <v>3797</v>
      </c>
      <c r="Z7" s="313">
        <f t="shared" si="6"/>
        <v>949.25</v>
      </c>
      <c r="AA7" s="311">
        <v>128</v>
      </c>
      <c r="AB7" s="312">
        <v>8796</v>
      </c>
      <c r="AC7" s="313">
        <f t="shared" si="7"/>
        <v>2199</v>
      </c>
      <c r="AD7" s="311">
        <v>228</v>
      </c>
      <c r="AE7" s="312">
        <v>14244</v>
      </c>
      <c r="AF7" s="313">
        <f t="shared" si="8"/>
        <v>3561</v>
      </c>
      <c r="AG7" s="313">
        <v>240</v>
      </c>
      <c r="AH7" s="316">
        <v>14252</v>
      </c>
      <c r="AI7" s="316">
        <f t="shared" si="9"/>
        <v>3563</v>
      </c>
      <c r="AJ7" s="317">
        <v>253</v>
      </c>
      <c r="AK7" s="317">
        <v>16267</v>
      </c>
      <c r="AL7" s="316">
        <f t="shared" si="10"/>
        <v>4066.75</v>
      </c>
      <c r="AM7" s="312">
        <v>346</v>
      </c>
      <c r="AN7" s="312">
        <v>21838</v>
      </c>
      <c r="AO7" s="318">
        <f t="shared" si="11"/>
        <v>5459.5</v>
      </c>
      <c r="AP7" s="319">
        <v>380</v>
      </c>
      <c r="AQ7" s="320">
        <v>24164</v>
      </c>
      <c r="AR7" s="317">
        <f t="shared" si="2"/>
        <v>6041</v>
      </c>
      <c r="AS7" s="321">
        <v>324</v>
      </c>
      <c r="AT7" s="321">
        <v>20976</v>
      </c>
      <c r="AU7" s="322">
        <f t="shared" si="12"/>
        <v>5244</v>
      </c>
      <c r="AV7" s="323">
        <v>414</v>
      </c>
      <c r="AW7" s="323">
        <v>26238</v>
      </c>
      <c r="AX7" s="322">
        <f t="shared" si="13"/>
        <v>6559.5</v>
      </c>
      <c r="AY7" s="309">
        <v>429</v>
      </c>
      <c r="AZ7" s="309">
        <v>26919</v>
      </c>
      <c r="BA7" s="322">
        <f t="shared" si="14"/>
        <v>6729.75</v>
      </c>
      <c r="BB7" s="323">
        <v>511</v>
      </c>
      <c r="BC7" s="323">
        <v>31117</v>
      </c>
      <c r="BD7" s="339">
        <f t="shared" si="15"/>
        <v>7779.25</v>
      </c>
      <c r="BE7" s="472">
        <v>541</v>
      </c>
      <c r="BF7" s="472">
        <v>32975</v>
      </c>
      <c r="BG7" s="339">
        <f t="shared" si="16"/>
        <v>8243.75</v>
      </c>
    </row>
    <row r="8" spans="1:59" ht="15.4" customHeight="1">
      <c r="A8" s="308">
        <v>6</v>
      </c>
      <c r="B8" s="309" t="s">
        <v>51</v>
      </c>
      <c r="C8" s="309"/>
      <c r="D8" s="309"/>
      <c r="E8" s="310" t="str">
        <f>VLOOKUP(B8,Remark!G:H,2,0)</f>
        <v>Kerry</v>
      </c>
      <c r="F8" s="311"/>
      <c r="G8" s="312"/>
      <c r="H8" s="312"/>
      <c r="I8" s="314"/>
      <c r="J8" s="314"/>
      <c r="K8" s="312"/>
      <c r="L8" s="314"/>
      <c r="M8" s="314"/>
      <c r="N8" s="314"/>
      <c r="O8" s="314">
        <v>6</v>
      </c>
      <c r="P8" s="315">
        <v>466</v>
      </c>
      <c r="Q8" s="313">
        <f t="shared" si="4"/>
        <v>116.5</v>
      </c>
      <c r="R8" s="311">
        <v>53</v>
      </c>
      <c r="S8" s="312">
        <v>3239</v>
      </c>
      <c r="T8" s="313">
        <f t="shared" si="5"/>
        <v>809.75</v>
      </c>
      <c r="U8" s="312">
        <v>69</v>
      </c>
      <c r="V8" s="312">
        <v>5423</v>
      </c>
      <c r="W8" s="313">
        <f t="shared" si="1"/>
        <v>1355.75</v>
      </c>
      <c r="X8" s="312">
        <f>VLOOKUP(A8,[1]sum!$A$2:$H$154,7,FALSE)</f>
        <v>103</v>
      </c>
      <c r="Y8" s="312">
        <f>VLOOKUP(A8,[1]sum!$A$2:$H$154,8,FALSE)</f>
        <v>8701</v>
      </c>
      <c r="Z8" s="313">
        <f t="shared" si="6"/>
        <v>2175.25</v>
      </c>
      <c r="AA8" s="311">
        <v>99</v>
      </c>
      <c r="AB8" s="312">
        <v>6869</v>
      </c>
      <c r="AC8" s="313">
        <f t="shared" si="7"/>
        <v>1717.25</v>
      </c>
      <c r="AD8" s="311">
        <v>87</v>
      </c>
      <c r="AE8" s="312">
        <v>4885</v>
      </c>
      <c r="AF8" s="313">
        <f t="shared" si="8"/>
        <v>1221.25</v>
      </c>
      <c r="AG8" s="313">
        <v>125</v>
      </c>
      <c r="AH8" s="316">
        <v>7379</v>
      </c>
      <c r="AI8" s="316">
        <f t="shared" si="9"/>
        <v>1844.75</v>
      </c>
      <c r="AJ8" s="317">
        <v>100</v>
      </c>
      <c r="AK8" s="317">
        <v>6812</v>
      </c>
      <c r="AL8" s="316">
        <f t="shared" si="10"/>
        <v>1703</v>
      </c>
      <c r="AM8" s="312">
        <v>112</v>
      </c>
      <c r="AN8" s="312">
        <v>7212</v>
      </c>
      <c r="AO8" s="318">
        <f t="shared" si="11"/>
        <v>1803</v>
      </c>
      <c r="AP8" s="319">
        <v>173</v>
      </c>
      <c r="AQ8" s="320">
        <v>10767</v>
      </c>
      <c r="AR8" s="317">
        <f t="shared" si="2"/>
        <v>2691.75</v>
      </c>
      <c r="AS8" s="321">
        <v>115</v>
      </c>
      <c r="AT8" s="321">
        <v>7585</v>
      </c>
      <c r="AU8" s="322">
        <f t="shared" si="12"/>
        <v>1896.25</v>
      </c>
      <c r="AV8" s="323">
        <v>208</v>
      </c>
      <c r="AW8" s="323">
        <v>12572</v>
      </c>
      <c r="AX8" s="322">
        <f t="shared" si="13"/>
        <v>3143</v>
      </c>
      <c r="AY8" s="309">
        <v>216</v>
      </c>
      <c r="AZ8" s="309">
        <v>13692</v>
      </c>
      <c r="BA8" s="322">
        <f t="shared" si="14"/>
        <v>3423</v>
      </c>
      <c r="BB8" s="323">
        <v>214</v>
      </c>
      <c r="BC8" s="323">
        <v>13622</v>
      </c>
      <c r="BD8" s="339">
        <f t="shared" si="15"/>
        <v>3405.5</v>
      </c>
      <c r="BE8" s="472">
        <v>179</v>
      </c>
      <c r="BF8" s="472">
        <v>12697</v>
      </c>
      <c r="BG8" s="339">
        <f t="shared" si="16"/>
        <v>3174.25</v>
      </c>
    </row>
    <row r="9" spans="1:59" ht="15.4" customHeight="1">
      <c r="A9" s="308">
        <v>7</v>
      </c>
      <c r="B9" s="309" t="s">
        <v>52</v>
      </c>
      <c r="C9" s="309"/>
      <c r="D9" s="309"/>
      <c r="E9" s="310" t="str">
        <f>VLOOKUP(B9,Remark!G:H,2,0)</f>
        <v>Kerry</v>
      </c>
      <c r="F9" s="311"/>
      <c r="G9" s="312"/>
      <c r="H9" s="312"/>
      <c r="I9" s="314"/>
      <c r="J9" s="314"/>
      <c r="K9" s="312"/>
      <c r="L9" s="314"/>
      <c r="M9" s="314"/>
      <c r="N9" s="314"/>
      <c r="O9" s="314">
        <v>13</v>
      </c>
      <c r="P9" s="315">
        <v>835</v>
      </c>
      <c r="Q9" s="313">
        <f t="shared" si="4"/>
        <v>208.75</v>
      </c>
      <c r="R9" s="311">
        <v>106</v>
      </c>
      <c r="S9" s="312">
        <v>7454</v>
      </c>
      <c r="T9" s="313">
        <f t="shared" si="5"/>
        <v>1863.5</v>
      </c>
      <c r="U9" s="312">
        <v>174</v>
      </c>
      <c r="V9" s="312">
        <v>11250</v>
      </c>
      <c r="W9" s="313">
        <f t="shared" si="1"/>
        <v>2812.5</v>
      </c>
      <c r="X9" s="312">
        <f>VLOOKUP(A9,[1]sum!$A$2:$H$154,7,FALSE)</f>
        <v>101</v>
      </c>
      <c r="Y9" s="312">
        <f>VLOOKUP(A9,[1]sum!$A$2:$H$154,8,FALSE)</f>
        <v>8243</v>
      </c>
      <c r="Z9" s="313">
        <f t="shared" si="6"/>
        <v>2060.75</v>
      </c>
      <c r="AA9" s="311">
        <v>173</v>
      </c>
      <c r="AB9" s="312">
        <v>15271</v>
      </c>
      <c r="AC9" s="313">
        <f t="shared" si="7"/>
        <v>3817.75</v>
      </c>
      <c r="AD9" s="311">
        <v>135</v>
      </c>
      <c r="AE9" s="312">
        <v>9881</v>
      </c>
      <c r="AF9" s="313">
        <f t="shared" si="8"/>
        <v>2470.25</v>
      </c>
      <c r="AG9" s="313">
        <v>116</v>
      </c>
      <c r="AH9" s="316">
        <v>6896</v>
      </c>
      <c r="AI9" s="316">
        <f t="shared" si="9"/>
        <v>1724</v>
      </c>
      <c r="AJ9" s="317">
        <v>220</v>
      </c>
      <c r="AK9" s="317">
        <v>13220</v>
      </c>
      <c r="AL9" s="316">
        <f t="shared" si="10"/>
        <v>3305</v>
      </c>
      <c r="AM9" s="312">
        <v>253</v>
      </c>
      <c r="AN9" s="312">
        <v>14331</v>
      </c>
      <c r="AO9" s="318">
        <f t="shared" si="11"/>
        <v>3582.75</v>
      </c>
      <c r="AP9" s="319">
        <v>214</v>
      </c>
      <c r="AQ9" s="320">
        <v>13266</v>
      </c>
      <c r="AR9" s="317">
        <f t="shared" si="2"/>
        <v>3316.5</v>
      </c>
      <c r="AS9" s="321">
        <v>195</v>
      </c>
      <c r="AT9" s="321">
        <v>11541</v>
      </c>
      <c r="AU9" s="322">
        <f t="shared" si="12"/>
        <v>2885.25</v>
      </c>
      <c r="AV9" s="323">
        <v>194</v>
      </c>
      <c r="AW9" s="323">
        <v>11318</v>
      </c>
      <c r="AX9" s="322">
        <f t="shared" si="13"/>
        <v>2829.5</v>
      </c>
      <c r="AY9" s="309">
        <v>249</v>
      </c>
      <c r="AZ9" s="309">
        <v>14731</v>
      </c>
      <c r="BA9" s="322">
        <f t="shared" si="14"/>
        <v>3682.75</v>
      </c>
      <c r="BB9" s="323">
        <v>313</v>
      </c>
      <c r="BC9" s="323">
        <v>19335</v>
      </c>
      <c r="BD9" s="339">
        <f t="shared" si="15"/>
        <v>4833.75</v>
      </c>
      <c r="BE9" s="472">
        <v>326</v>
      </c>
      <c r="BF9" s="472">
        <v>20274</v>
      </c>
      <c r="BG9" s="339">
        <f t="shared" si="16"/>
        <v>5068.5</v>
      </c>
    </row>
    <row r="10" spans="1:59" ht="15.4" customHeight="1">
      <c r="A10" s="308">
        <v>8</v>
      </c>
      <c r="B10" s="309" t="s">
        <v>53</v>
      </c>
      <c r="C10" s="309"/>
      <c r="D10" s="309"/>
      <c r="E10" s="310" t="str">
        <f>VLOOKUP(B10,Remark!G:H,2,0)</f>
        <v>Kerry</v>
      </c>
      <c r="F10" s="311"/>
      <c r="G10" s="312"/>
      <c r="H10" s="312"/>
      <c r="I10" s="314"/>
      <c r="J10" s="314"/>
      <c r="K10" s="312"/>
      <c r="L10" s="314"/>
      <c r="M10" s="314"/>
      <c r="N10" s="314"/>
      <c r="O10" s="314">
        <v>20</v>
      </c>
      <c r="P10" s="315">
        <v>1364</v>
      </c>
      <c r="Q10" s="313">
        <f t="shared" si="4"/>
        <v>341</v>
      </c>
      <c r="R10" s="311">
        <v>51</v>
      </c>
      <c r="S10" s="312">
        <v>3905</v>
      </c>
      <c r="T10" s="313">
        <f t="shared" si="5"/>
        <v>976.25</v>
      </c>
      <c r="U10" s="312">
        <v>73</v>
      </c>
      <c r="V10" s="312">
        <v>5691</v>
      </c>
      <c r="W10" s="313">
        <f t="shared" si="1"/>
        <v>1422.75</v>
      </c>
      <c r="X10" s="312">
        <f>VLOOKUP(A10,[1]sum!$A$2:$H$154,7,FALSE)</f>
        <v>122</v>
      </c>
      <c r="Y10" s="312">
        <f>VLOOKUP(A10,[1]sum!$A$2:$H$154,8,FALSE)</f>
        <v>8666</v>
      </c>
      <c r="Z10" s="313">
        <f t="shared" si="6"/>
        <v>2166.5</v>
      </c>
      <c r="AA10" s="311">
        <v>92</v>
      </c>
      <c r="AB10" s="312">
        <v>6212</v>
      </c>
      <c r="AC10" s="313">
        <f t="shared" si="7"/>
        <v>1553</v>
      </c>
      <c r="AD10" s="311">
        <v>48</v>
      </c>
      <c r="AE10" s="312">
        <v>3064</v>
      </c>
      <c r="AF10" s="313">
        <f t="shared" si="8"/>
        <v>766</v>
      </c>
      <c r="AG10" s="313">
        <v>56</v>
      </c>
      <c r="AH10" s="316">
        <v>4208</v>
      </c>
      <c r="AI10" s="316">
        <f t="shared" si="9"/>
        <v>1052</v>
      </c>
      <c r="AJ10" s="317">
        <v>178</v>
      </c>
      <c r="AK10" s="317">
        <v>11086</v>
      </c>
      <c r="AL10" s="316">
        <f t="shared" si="10"/>
        <v>2771.5</v>
      </c>
      <c r="AM10" s="312">
        <v>89</v>
      </c>
      <c r="AN10" s="312">
        <v>6071</v>
      </c>
      <c r="AO10" s="318">
        <f t="shared" si="11"/>
        <v>1517.75</v>
      </c>
      <c r="AP10" s="319">
        <v>132</v>
      </c>
      <c r="AQ10" s="320">
        <v>9056</v>
      </c>
      <c r="AR10" s="317">
        <f t="shared" si="2"/>
        <v>2264</v>
      </c>
      <c r="AS10" s="321">
        <v>171</v>
      </c>
      <c r="AT10" s="321">
        <v>11069</v>
      </c>
      <c r="AU10" s="322">
        <f t="shared" si="12"/>
        <v>2767.25</v>
      </c>
      <c r="AV10" s="323">
        <v>93</v>
      </c>
      <c r="AW10" s="323">
        <v>6859</v>
      </c>
      <c r="AX10" s="322">
        <f t="shared" si="13"/>
        <v>1714.75</v>
      </c>
      <c r="AY10" s="309">
        <v>98</v>
      </c>
      <c r="AZ10" s="309">
        <v>7242</v>
      </c>
      <c r="BA10" s="322">
        <f t="shared" si="14"/>
        <v>1810.5</v>
      </c>
      <c r="BB10" s="323">
        <v>123</v>
      </c>
      <c r="BC10" s="323">
        <v>7989</v>
      </c>
      <c r="BD10" s="339">
        <f t="shared" si="15"/>
        <v>1997.25</v>
      </c>
      <c r="BE10" s="472">
        <v>106</v>
      </c>
      <c r="BF10" s="472">
        <v>6818</v>
      </c>
      <c r="BG10" s="339">
        <f t="shared" si="16"/>
        <v>1704.5</v>
      </c>
    </row>
    <row r="11" spans="1:59" ht="15.4" customHeight="1">
      <c r="A11" s="308">
        <v>9</v>
      </c>
      <c r="B11" s="309" t="s">
        <v>54</v>
      </c>
      <c r="C11" s="309"/>
      <c r="D11" s="309"/>
      <c r="E11" s="310" t="str">
        <f>VLOOKUP(B11,Remark!G:H,2,0)</f>
        <v>Kerry</v>
      </c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11"/>
      <c r="S11" s="312"/>
      <c r="T11" s="312"/>
      <c r="U11" s="312">
        <v>81</v>
      </c>
      <c r="V11" s="312">
        <v>6151</v>
      </c>
      <c r="W11" s="313">
        <f t="shared" si="1"/>
        <v>1537.75</v>
      </c>
      <c r="X11" s="312">
        <f>VLOOKUP(A11,[1]sum!$A$2:$H$154,7,FALSE)</f>
        <v>76</v>
      </c>
      <c r="Y11" s="312">
        <f>VLOOKUP(A11,[1]sum!$A$2:$H$154,8,FALSE)</f>
        <v>5672</v>
      </c>
      <c r="Z11" s="313">
        <f t="shared" si="6"/>
        <v>1418</v>
      </c>
      <c r="AA11" s="311">
        <v>99</v>
      </c>
      <c r="AB11" s="312">
        <v>7373</v>
      </c>
      <c r="AC11" s="313">
        <f t="shared" si="7"/>
        <v>1843.25</v>
      </c>
      <c r="AD11" s="311">
        <v>101</v>
      </c>
      <c r="AE11" s="312">
        <v>8083</v>
      </c>
      <c r="AF11" s="313">
        <f t="shared" si="8"/>
        <v>2020.75</v>
      </c>
      <c r="AG11" s="313">
        <v>132</v>
      </c>
      <c r="AH11" s="316">
        <v>9844</v>
      </c>
      <c r="AI11" s="316">
        <f t="shared" si="9"/>
        <v>2461</v>
      </c>
      <c r="AJ11" s="317">
        <v>182</v>
      </c>
      <c r="AK11" s="317">
        <v>12246</v>
      </c>
      <c r="AL11" s="316">
        <f t="shared" si="10"/>
        <v>3061.5</v>
      </c>
      <c r="AM11" s="312">
        <v>210</v>
      </c>
      <c r="AN11" s="312">
        <v>13922</v>
      </c>
      <c r="AO11" s="318">
        <f t="shared" si="11"/>
        <v>3480.5</v>
      </c>
      <c r="AP11" s="319">
        <v>280</v>
      </c>
      <c r="AQ11" s="320">
        <v>20720</v>
      </c>
      <c r="AR11" s="317">
        <f t="shared" si="2"/>
        <v>5180</v>
      </c>
      <c r="AS11" s="325">
        <v>167</v>
      </c>
      <c r="AT11" s="325">
        <v>14521</v>
      </c>
      <c r="AU11" s="326">
        <f t="shared" si="12"/>
        <v>3630.25</v>
      </c>
      <c r="AV11" s="323">
        <v>346</v>
      </c>
      <c r="AW11" s="323">
        <v>24094</v>
      </c>
      <c r="AX11" s="326">
        <f t="shared" si="13"/>
        <v>6023.5</v>
      </c>
      <c r="AY11" s="309">
        <v>0</v>
      </c>
      <c r="AZ11" s="309">
        <v>0</v>
      </c>
      <c r="BA11" s="322">
        <f t="shared" si="14"/>
        <v>0</v>
      </c>
      <c r="BB11" s="323">
        <v>0</v>
      </c>
      <c r="BC11" s="323">
        <v>0</v>
      </c>
      <c r="BD11" s="339">
        <f t="shared" si="15"/>
        <v>0</v>
      </c>
      <c r="BE11" s="472">
        <v>0</v>
      </c>
      <c r="BF11" s="472">
        <v>0</v>
      </c>
      <c r="BG11" s="339">
        <f t="shared" si="16"/>
        <v>0</v>
      </c>
    </row>
    <row r="12" spans="1:59" ht="15.4" customHeight="1">
      <c r="A12" s="308">
        <v>10</v>
      </c>
      <c r="B12" s="309" t="s">
        <v>55</v>
      </c>
      <c r="C12" s="309"/>
      <c r="D12" s="309"/>
      <c r="E12" s="310" t="str">
        <f>VLOOKUP(B12,Remark!G:H,2,0)</f>
        <v>TPLU</v>
      </c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11"/>
      <c r="S12" s="312"/>
      <c r="T12" s="312"/>
      <c r="U12" s="312">
        <v>12</v>
      </c>
      <c r="V12" s="312">
        <v>788</v>
      </c>
      <c r="W12" s="313">
        <f t="shared" si="1"/>
        <v>197</v>
      </c>
      <c r="X12" s="312">
        <f>VLOOKUP(A12,[1]sum!$A$2:$H$154,7,FALSE)</f>
        <v>107</v>
      </c>
      <c r="Y12" s="312">
        <f>VLOOKUP(A12,[1]sum!$A$2:$H$154,8,FALSE)</f>
        <v>7457</v>
      </c>
      <c r="Z12" s="313">
        <f t="shared" si="6"/>
        <v>1864.25</v>
      </c>
      <c r="AA12" s="311">
        <v>92</v>
      </c>
      <c r="AB12" s="312">
        <v>6384</v>
      </c>
      <c r="AC12" s="313">
        <f t="shared" si="7"/>
        <v>1596</v>
      </c>
      <c r="AD12" s="311">
        <v>188</v>
      </c>
      <c r="AE12" s="312">
        <v>12860</v>
      </c>
      <c r="AF12" s="313">
        <f t="shared" si="8"/>
        <v>3215</v>
      </c>
      <c r="AG12" s="313">
        <v>176</v>
      </c>
      <c r="AH12" s="316">
        <v>11320</v>
      </c>
      <c r="AI12" s="316">
        <f t="shared" si="9"/>
        <v>2830</v>
      </c>
      <c r="AJ12" s="317">
        <v>206</v>
      </c>
      <c r="AK12" s="317">
        <v>13370</v>
      </c>
      <c r="AL12" s="316">
        <f t="shared" si="10"/>
        <v>3342.5</v>
      </c>
      <c r="AM12" s="312">
        <v>174</v>
      </c>
      <c r="AN12" s="312">
        <v>11078</v>
      </c>
      <c r="AO12" s="318">
        <f t="shared" si="11"/>
        <v>2769.5</v>
      </c>
      <c r="AP12" s="319">
        <v>203</v>
      </c>
      <c r="AQ12" s="320">
        <v>14109</v>
      </c>
      <c r="AR12" s="317">
        <f t="shared" si="2"/>
        <v>3527.25</v>
      </c>
      <c r="AS12" s="325">
        <v>157</v>
      </c>
      <c r="AT12" s="325">
        <v>10351</v>
      </c>
      <c r="AU12" s="326">
        <f t="shared" si="12"/>
        <v>2587.75</v>
      </c>
      <c r="AV12" s="323">
        <v>198</v>
      </c>
      <c r="AW12" s="323">
        <v>14466</v>
      </c>
      <c r="AX12" s="326">
        <f t="shared" si="13"/>
        <v>3616.5</v>
      </c>
      <c r="AY12" s="309">
        <v>123</v>
      </c>
      <c r="AZ12" s="309">
        <v>8761</v>
      </c>
      <c r="BA12" s="322">
        <f t="shared" si="14"/>
        <v>2190.25</v>
      </c>
      <c r="BB12" s="323">
        <v>136</v>
      </c>
      <c r="BC12" s="323">
        <v>9312</v>
      </c>
      <c r="BD12" s="339">
        <f t="shared" si="15"/>
        <v>2328</v>
      </c>
      <c r="BE12" s="472">
        <v>152</v>
      </c>
      <c r="BF12" s="472">
        <v>9564</v>
      </c>
      <c r="BG12" s="339">
        <f t="shared" si="16"/>
        <v>2391</v>
      </c>
    </row>
    <row r="13" spans="1:59" ht="15.4" customHeight="1">
      <c r="A13" s="308">
        <v>11</v>
      </c>
      <c r="B13" s="309" t="s">
        <v>56</v>
      </c>
      <c r="C13" s="309"/>
      <c r="D13" s="309"/>
      <c r="E13" s="310" t="str">
        <f>VLOOKUP(B13,Remark!G:H,2,0)</f>
        <v>PINK</v>
      </c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11"/>
      <c r="S13" s="312"/>
      <c r="T13" s="312"/>
      <c r="U13" s="312">
        <v>46</v>
      </c>
      <c r="V13" s="312">
        <v>8361</v>
      </c>
      <c r="W13" s="313">
        <f t="shared" si="1"/>
        <v>2090.25</v>
      </c>
      <c r="X13" s="312">
        <f>VLOOKUP(A13,[1]sum!$A$2:$H$154,7,FALSE)</f>
        <v>150</v>
      </c>
      <c r="Y13" s="312">
        <f>VLOOKUP(A13,[1]sum!$A$2:$H$154,8,FALSE)</f>
        <v>11322</v>
      </c>
      <c r="Z13" s="313">
        <f t="shared" si="6"/>
        <v>2830.5</v>
      </c>
      <c r="AA13" s="311">
        <v>215</v>
      </c>
      <c r="AB13" s="312">
        <v>14197</v>
      </c>
      <c r="AC13" s="313">
        <f t="shared" si="7"/>
        <v>3549.25</v>
      </c>
      <c r="AD13" s="311">
        <v>246</v>
      </c>
      <c r="AE13" s="312">
        <v>16046</v>
      </c>
      <c r="AF13" s="313">
        <f t="shared" si="8"/>
        <v>4011.5</v>
      </c>
      <c r="AG13" s="313">
        <v>324</v>
      </c>
      <c r="AH13" s="316">
        <v>19964</v>
      </c>
      <c r="AI13" s="316">
        <f t="shared" si="9"/>
        <v>4991</v>
      </c>
      <c r="AJ13" s="317">
        <v>468</v>
      </c>
      <c r="AK13" s="317">
        <v>27796</v>
      </c>
      <c r="AL13" s="316">
        <f t="shared" si="10"/>
        <v>6949</v>
      </c>
      <c r="AM13" s="312">
        <v>425</v>
      </c>
      <c r="AN13" s="312">
        <v>26987</v>
      </c>
      <c r="AO13" s="318">
        <f t="shared" si="11"/>
        <v>6746.75</v>
      </c>
      <c r="AP13" s="319">
        <v>288</v>
      </c>
      <c r="AQ13" s="320">
        <v>19760</v>
      </c>
      <c r="AR13" s="317">
        <f t="shared" si="2"/>
        <v>4940</v>
      </c>
      <c r="AS13" s="325">
        <v>337</v>
      </c>
      <c r="AT13" s="325">
        <v>21879</v>
      </c>
      <c r="AU13" s="326">
        <f t="shared" si="12"/>
        <v>5469.75</v>
      </c>
      <c r="AV13" s="323">
        <v>416</v>
      </c>
      <c r="AW13" s="323">
        <v>25880</v>
      </c>
      <c r="AX13" s="326">
        <f t="shared" si="13"/>
        <v>6470</v>
      </c>
      <c r="AY13" s="309">
        <v>310</v>
      </c>
      <c r="AZ13" s="309">
        <v>24746</v>
      </c>
      <c r="BA13" s="322">
        <f t="shared" si="14"/>
        <v>6186.5</v>
      </c>
      <c r="BB13" s="323">
        <v>380</v>
      </c>
      <c r="BC13" s="323">
        <v>33848</v>
      </c>
      <c r="BD13" s="339">
        <f t="shared" si="15"/>
        <v>8462</v>
      </c>
      <c r="BE13" s="472">
        <v>472</v>
      </c>
      <c r="BF13" s="472">
        <v>32056</v>
      </c>
      <c r="BG13" s="339">
        <f t="shared" si="16"/>
        <v>8014</v>
      </c>
    </row>
    <row r="14" spans="1:59" ht="15.4" customHeight="1">
      <c r="A14" s="308">
        <v>12</v>
      </c>
      <c r="B14" s="309" t="s">
        <v>57</v>
      </c>
      <c r="C14" s="309"/>
      <c r="D14" s="309"/>
      <c r="E14" s="310" t="str">
        <f>VLOOKUP(B14,Remark!G:H,2,0)</f>
        <v>TPLU</v>
      </c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11"/>
      <c r="S14" s="312"/>
      <c r="T14" s="312"/>
      <c r="U14" s="312">
        <v>34</v>
      </c>
      <c r="V14" s="312">
        <v>2494</v>
      </c>
      <c r="W14" s="313">
        <f t="shared" si="1"/>
        <v>623.5</v>
      </c>
      <c r="X14" s="312">
        <f>VLOOKUP(A14,[1]sum!$A$2:$H$154,7,FALSE)</f>
        <v>87</v>
      </c>
      <c r="Y14" s="312">
        <f>VLOOKUP(A14,[1]sum!$A$2:$H$154,8,FALSE)</f>
        <v>6257</v>
      </c>
      <c r="Z14" s="313">
        <f t="shared" si="6"/>
        <v>1564.25</v>
      </c>
      <c r="AA14" s="311">
        <v>101</v>
      </c>
      <c r="AB14" s="312">
        <v>7419</v>
      </c>
      <c r="AC14" s="313">
        <f t="shared" si="7"/>
        <v>1854.75</v>
      </c>
      <c r="AD14" s="311">
        <v>216</v>
      </c>
      <c r="AE14" s="312">
        <v>13708</v>
      </c>
      <c r="AF14" s="313">
        <f t="shared" si="8"/>
        <v>3427</v>
      </c>
      <c r="AG14" s="313">
        <v>259</v>
      </c>
      <c r="AH14" s="316">
        <v>15877</v>
      </c>
      <c r="AI14" s="316">
        <f t="shared" si="9"/>
        <v>3969.25</v>
      </c>
      <c r="AJ14" s="317">
        <v>260</v>
      </c>
      <c r="AK14" s="317">
        <v>15200</v>
      </c>
      <c r="AL14" s="316">
        <f t="shared" si="10"/>
        <v>3800</v>
      </c>
      <c r="AM14" s="312">
        <v>273</v>
      </c>
      <c r="AN14" s="312">
        <v>16223</v>
      </c>
      <c r="AO14" s="318">
        <f t="shared" si="11"/>
        <v>4055.75</v>
      </c>
      <c r="AP14" s="319">
        <v>203</v>
      </c>
      <c r="AQ14" s="320">
        <v>12997</v>
      </c>
      <c r="AR14" s="317">
        <f t="shared" si="2"/>
        <v>3249.25</v>
      </c>
      <c r="AS14" s="325">
        <v>204</v>
      </c>
      <c r="AT14" s="325">
        <v>12980</v>
      </c>
      <c r="AU14" s="326">
        <f t="shared" si="12"/>
        <v>3245</v>
      </c>
      <c r="AV14" s="323">
        <v>293</v>
      </c>
      <c r="AW14" s="323">
        <v>18427</v>
      </c>
      <c r="AX14" s="326">
        <f t="shared" si="13"/>
        <v>4606.75</v>
      </c>
      <c r="AY14" s="309">
        <v>310</v>
      </c>
      <c r="AZ14" s="309">
        <v>19150</v>
      </c>
      <c r="BA14" s="322">
        <f t="shared" si="14"/>
        <v>4787.5</v>
      </c>
      <c r="BB14" s="323">
        <v>316</v>
      </c>
      <c r="BC14" s="323">
        <v>19288</v>
      </c>
      <c r="BD14" s="339">
        <f t="shared" si="15"/>
        <v>4822</v>
      </c>
      <c r="BE14" s="472">
        <v>389</v>
      </c>
      <c r="BF14" s="472">
        <v>24323</v>
      </c>
      <c r="BG14" s="339">
        <f t="shared" si="16"/>
        <v>6080.75</v>
      </c>
    </row>
    <row r="15" spans="1:59" ht="15.4" customHeight="1">
      <c r="A15" s="308">
        <v>13</v>
      </c>
      <c r="B15" s="309" t="s">
        <v>59</v>
      </c>
      <c r="C15" s="309"/>
      <c r="D15" s="309"/>
      <c r="E15" s="310" t="str">
        <f>VLOOKUP(B15,Remark!G:H,2,0)</f>
        <v>NLCH</v>
      </c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11"/>
      <c r="S15" s="312"/>
      <c r="T15" s="312"/>
      <c r="U15" s="312">
        <v>32</v>
      </c>
      <c r="V15" s="312">
        <v>2156</v>
      </c>
      <c r="W15" s="313">
        <f t="shared" si="1"/>
        <v>539</v>
      </c>
      <c r="X15" s="312">
        <f>VLOOKUP(A15,[1]sum!$A$2:$H$154,7,FALSE)</f>
        <v>92</v>
      </c>
      <c r="Y15" s="312">
        <f>VLOOKUP(A15,[1]sum!$A$2:$H$154,8,FALSE)</f>
        <v>6104</v>
      </c>
      <c r="Z15" s="313">
        <f t="shared" si="6"/>
        <v>1526</v>
      </c>
      <c r="AA15" s="311">
        <v>139</v>
      </c>
      <c r="AB15" s="312">
        <v>10109</v>
      </c>
      <c r="AC15" s="313">
        <f t="shared" si="7"/>
        <v>2527.25</v>
      </c>
      <c r="AD15" s="311">
        <v>107</v>
      </c>
      <c r="AE15" s="312">
        <v>7573</v>
      </c>
      <c r="AF15" s="313">
        <f t="shared" si="8"/>
        <v>1893.25</v>
      </c>
      <c r="AG15" s="313">
        <v>192</v>
      </c>
      <c r="AH15" s="316">
        <v>12684</v>
      </c>
      <c r="AI15" s="316">
        <f t="shared" si="9"/>
        <v>3171</v>
      </c>
      <c r="AJ15" s="317">
        <v>181</v>
      </c>
      <c r="AK15" s="317">
        <v>11291</v>
      </c>
      <c r="AL15" s="316">
        <f t="shared" si="10"/>
        <v>2822.75</v>
      </c>
      <c r="AM15" s="312">
        <v>220</v>
      </c>
      <c r="AN15" s="312">
        <v>13964</v>
      </c>
      <c r="AO15" s="318">
        <f t="shared" si="11"/>
        <v>3491</v>
      </c>
      <c r="AP15" s="319">
        <v>216</v>
      </c>
      <c r="AQ15" s="320">
        <v>14888</v>
      </c>
      <c r="AR15" s="317">
        <f t="shared" si="2"/>
        <v>3722</v>
      </c>
      <c r="AS15" s="325">
        <v>122</v>
      </c>
      <c r="AT15" s="325">
        <v>9562</v>
      </c>
      <c r="AU15" s="326">
        <f t="shared" si="12"/>
        <v>2390.5</v>
      </c>
      <c r="AV15" s="323">
        <v>248</v>
      </c>
      <c r="AW15" s="323">
        <v>17032</v>
      </c>
      <c r="AX15" s="326">
        <f t="shared" si="13"/>
        <v>4258</v>
      </c>
      <c r="AY15" s="309">
        <v>313</v>
      </c>
      <c r="AZ15" s="309">
        <v>20239</v>
      </c>
      <c r="BA15" s="322">
        <f t="shared" si="14"/>
        <v>5059.75</v>
      </c>
      <c r="BB15" s="323">
        <v>371</v>
      </c>
      <c r="BC15" s="323">
        <v>28081</v>
      </c>
      <c r="BD15" s="339">
        <f t="shared" si="15"/>
        <v>7020.25</v>
      </c>
      <c r="BE15" s="472">
        <v>50</v>
      </c>
      <c r="BF15" s="472">
        <v>3738</v>
      </c>
      <c r="BG15" s="339">
        <f t="shared" si="16"/>
        <v>934.5</v>
      </c>
    </row>
    <row r="16" spans="1:59" ht="15.4" customHeight="1">
      <c r="A16" s="308">
        <v>14</v>
      </c>
      <c r="B16" s="309" t="s">
        <v>60</v>
      </c>
      <c r="C16" s="309"/>
      <c r="D16" s="309"/>
      <c r="E16" s="310" t="str">
        <f>VLOOKUP(B16,Remark!G:H,2,0)</f>
        <v>NLCH</v>
      </c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11"/>
      <c r="S16" s="312"/>
      <c r="T16" s="312"/>
      <c r="U16" s="312">
        <v>40</v>
      </c>
      <c r="V16" s="312">
        <v>2936</v>
      </c>
      <c r="W16" s="313">
        <f t="shared" si="1"/>
        <v>734</v>
      </c>
      <c r="X16" s="312">
        <f>VLOOKUP(A16,[1]sum!$A$2:$H$154,7,FALSE)</f>
        <v>84</v>
      </c>
      <c r="Y16" s="312">
        <f>VLOOKUP(A16,[1]sum!$A$2:$H$154,8,FALSE)</f>
        <v>5780</v>
      </c>
      <c r="Z16" s="313">
        <f t="shared" si="6"/>
        <v>1445</v>
      </c>
      <c r="AA16" s="311">
        <v>105</v>
      </c>
      <c r="AB16" s="312">
        <v>7567</v>
      </c>
      <c r="AC16" s="313">
        <f t="shared" si="7"/>
        <v>1891.75</v>
      </c>
      <c r="AD16" s="311">
        <v>93</v>
      </c>
      <c r="AE16" s="312">
        <v>7891</v>
      </c>
      <c r="AF16" s="313">
        <f t="shared" si="8"/>
        <v>1972.75</v>
      </c>
      <c r="AG16" s="313">
        <v>141</v>
      </c>
      <c r="AH16" s="316">
        <v>10107</v>
      </c>
      <c r="AI16" s="316">
        <f t="shared" si="9"/>
        <v>2526.75</v>
      </c>
      <c r="AJ16" s="317">
        <v>140</v>
      </c>
      <c r="AK16" s="317">
        <v>9400</v>
      </c>
      <c r="AL16" s="316">
        <f t="shared" si="10"/>
        <v>2350</v>
      </c>
      <c r="AM16" s="312">
        <v>145</v>
      </c>
      <c r="AN16" s="312">
        <v>10251</v>
      </c>
      <c r="AO16" s="318">
        <f t="shared" si="11"/>
        <v>2562.75</v>
      </c>
      <c r="AP16" s="319">
        <v>136</v>
      </c>
      <c r="AQ16" s="320">
        <v>7888</v>
      </c>
      <c r="AR16" s="317">
        <f t="shared" si="2"/>
        <v>1972</v>
      </c>
      <c r="AS16" s="325">
        <v>207</v>
      </c>
      <c r="AT16" s="325">
        <v>13745</v>
      </c>
      <c r="AU16" s="326">
        <f t="shared" si="12"/>
        <v>3436.25</v>
      </c>
      <c r="AV16" s="323">
        <v>156</v>
      </c>
      <c r="AW16" s="323">
        <v>10264</v>
      </c>
      <c r="AX16" s="326">
        <f t="shared" si="13"/>
        <v>2566</v>
      </c>
      <c r="AY16" s="309">
        <v>166</v>
      </c>
      <c r="AZ16" s="309">
        <v>11402</v>
      </c>
      <c r="BA16" s="322">
        <f t="shared" si="14"/>
        <v>2850.5</v>
      </c>
      <c r="BB16" s="323">
        <v>190</v>
      </c>
      <c r="BC16" s="323">
        <v>13034</v>
      </c>
      <c r="BD16" s="339">
        <f t="shared" si="15"/>
        <v>3258.5</v>
      </c>
      <c r="BE16" s="472">
        <v>246</v>
      </c>
      <c r="BF16" s="472">
        <v>17046</v>
      </c>
      <c r="BG16" s="339">
        <f t="shared" si="16"/>
        <v>4261.5</v>
      </c>
    </row>
    <row r="17" spans="1:59" ht="15.4" customHeight="1">
      <c r="A17" s="308">
        <v>15</v>
      </c>
      <c r="B17" s="309" t="s">
        <v>61</v>
      </c>
      <c r="C17" s="309"/>
      <c r="D17" s="309"/>
      <c r="E17" s="310" t="str">
        <f>VLOOKUP(B17,Remark!G:H,2,0)</f>
        <v>Kerry</v>
      </c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11"/>
      <c r="S17" s="312"/>
      <c r="T17" s="312"/>
      <c r="U17" s="312">
        <v>45</v>
      </c>
      <c r="V17" s="312">
        <v>2859</v>
      </c>
      <c r="W17" s="313">
        <f t="shared" si="1"/>
        <v>714.75</v>
      </c>
      <c r="X17" s="312">
        <f>VLOOKUP(A17,[1]sum!$A$2:$H$154,7,FALSE)</f>
        <v>119</v>
      </c>
      <c r="Y17" s="312">
        <f>VLOOKUP(A17,[1]sum!$A$2:$H$154,8,FALSE)</f>
        <v>8177</v>
      </c>
      <c r="Z17" s="313">
        <f t="shared" si="6"/>
        <v>2044.25</v>
      </c>
      <c r="AA17" s="311">
        <v>165</v>
      </c>
      <c r="AB17" s="312">
        <v>10103</v>
      </c>
      <c r="AC17" s="313">
        <f t="shared" si="7"/>
        <v>2525.75</v>
      </c>
      <c r="AD17" s="311">
        <v>191</v>
      </c>
      <c r="AE17" s="312">
        <v>12065</v>
      </c>
      <c r="AF17" s="313">
        <f t="shared" si="8"/>
        <v>3016.25</v>
      </c>
      <c r="AG17" s="313">
        <v>208</v>
      </c>
      <c r="AH17" s="316">
        <v>14408</v>
      </c>
      <c r="AI17" s="316">
        <f t="shared" si="9"/>
        <v>3602</v>
      </c>
      <c r="AJ17" s="317">
        <v>251</v>
      </c>
      <c r="AK17" s="317">
        <v>14821</v>
      </c>
      <c r="AL17" s="316">
        <f t="shared" si="10"/>
        <v>3705.25</v>
      </c>
      <c r="AM17" s="312">
        <v>251</v>
      </c>
      <c r="AN17" s="312">
        <v>16753</v>
      </c>
      <c r="AO17" s="318">
        <f t="shared" si="11"/>
        <v>4188.25</v>
      </c>
      <c r="AP17" s="319">
        <v>314</v>
      </c>
      <c r="AQ17" s="320">
        <v>20146</v>
      </c>
      <c r="AR17" s="317">
        <f t="shared" si="2"/>
        <v>5036.5</v>
      </c>
      <c r="AS17" s="325">
        <v>323</v>
      </c>
      <c r="AT17" s="325">
        <v>18993</v>
      </c>
      <c r="AU17" s="326">
        <f t="shared" si="12"/>
        <v>4748.25</v>
      </c>
      <c r="AV17" s="323">
        <v>398</v>
      </c>
      <c r="AW17" s="323">
        <v>23298</v>
      </c>
      <c r="AX17" s="326">
        <f t="shared" si="13"/>
        <v>5824.5</v>
      </c>
      <c r="AY17" s="309">
        <v>345</v>
      </c>
      <c r="AZ17" s="309">
        <v>21907</v>
      </c>
      <c r="BA17" s="322">
        <f t="shared" si="14"/>
        <v>5476.75</v>
      </c>
      <c r="BB17" s="323">
        <v>256</v>
      </c>
      <c r="BC17" s="323">
        <v>16416</v>
      </c>
      <c r="BD17" s="339">
        <f t="shared" si="15"/>
        <v>4104</v>
      </c>
      <c r="BE17" s="472">
        <v>289</v>
      </c>
      <c r="BF17" s="472">
        <v>18915</v>
      </c>
      <c r="BG17" s="339">
        <f t="shared" si="16"/>
        <v>4728.75</v>
      </c>
    </row>
    <row r="18" spans="1:59" ht="15.4" customHeight="1">
      <c r="A18" s="308">
        <v>16</v>
      </c>
      <c r="B18" s="309" t="s">
        <v>62</v>
      </c>
      <c r="C18" s="309"/>
      <c r="D18" s="309"/>
      <c r="E18" s="310" t="str">
        <f>VLOOKUP(B18,Remark!G:H,2,0)</f>
        <v>TPLU</v>
      </c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11"/>
      <c r="S18" s="312"/>
      <c r="T18" s="312"/>
      <c r="U18" s="312">
        <v>68</v>
      </c>
      <c r="V18" s="312">
        <f>3494+938</f>
        <v>4432</v>
      </c>
      <c r="W18" s="313">
        <f t="shared" si="1"/>
        <v>1108</v>
      </c>
      <c r="X18" s="312">
        <f>VLOOKUP(A18,[1]sum!$A$2:$H$154,7,FALSE)</f>
        <v>99</v>
      </c>
      <c r="Y18" s="312">
        <f>VLOOKUP(A18,[1]sum!$A$2:$H$154,8,FALSE)</f>
        <v>6545</v>
      </c>
      <c r="Z18" s="313">
        <f t="shared" si="6"/>
        <v>1636.25</v>
      </c>
      <c r="AA18" s="311">
        <v>83</v>
      </c>
      <c r="AB18" s="312">
        <v>6497</v>
      </c>
      <c r="AC18" s="313">
        <f t="shared" si="7"/>
        <v>1624.25</v>
      </c>
      <c r="AD18" s="311">
        <v>135</v>
      </c>
      <c r="AE18" s="312">
        <v>9817</v>
      </c>
      <c r="AF18" s="313">
        <f t="shared" si="8"/>
        <v>2454.25</v>
      </c>
      <c r="AG18" s="313">
        <v>147</v>
      </c>
      <c r="AH18" s="316">
        <v>11329</v>
      </c>
      <c r="AI18" s="316">
        <f t="shared" si="9"/>
        <v>2832.25</v>
      </c>
      <c r="AJ18" s="317">
        <v>151</v>
      </c>
      <c r="AK18" s="317">
        <v>9261</v>
      </c>
      <c r="AL18" s="316">
        <f t="shared" si="10"/>
        <v>2315.25</v>
      </c>
      <c r="AM18" s="312">
        <v>131</v>
      </c>
      <c r="AN18" s="312">
        <v>9477</v>
      </c>
      <c r="AO18" s="318">
        <f t="shared" si="11"/>
        <v>2369.25</v>
      </c>
      <c r="AP18" s="319">
        <v>82</v>
      </c>
      <c r="AQ18" s="320">
        <v>5578</v>
      </c>
      <c r="AR18" s="317">
        <f t="shared" si="2"/>
        <v>1394.5</v>
      </c>
      <c r="AS18" s="325">
        <v>0</v>
      </c>
      <c r="AT18" s="325">
        <v>0</v>
      </c>
      <c r="AU18" s="326">
        <f t="shared" si="12"/>
        <v>0</v>
      </c>
      <c r="AV18" s="323">
        <v>0</v>
      </c>
      <c r="AW18" s="323">
        <v>0</v>
      </c>
      <c r="AX18" s="326">
        <f t="shared" si="13"/>
        <v>0</v>
      </c>
      <c r="AY18" s="309">
        <v>0</v>
      </c>
      <c r="AZ18" s="309">
        <v>0</v>
      </c>
      <c r="BA18" s="322">
        <f t="shared" si="14"/>
        <v>0</v>
      </c>
      <c r="BB18" s="323">
        <v>0</v>
      </c>
      <c r="BC18" s="323">
        <v>0</v>
      </c>
      <c r="BD18" s="339">
        <f t="shared" si="15"/>
        <v>0</v>
      </c>
      <c r="BE18" s="472">
        <v>0</v>
      </c>
      <c r="BF18" s="472">
        <v>0</v>
      </c>
      <c r="BG18" s="339">
        <f t="shared" si="16"/>
        <v>0</v>
      </c>
    </row>
    <row r="19" spans="1:59" ht="15.4" customHeight="1">
      <c r="A19" s="308">
        <v>17</v>
      </c>
      <c r="B19" s="309" t="s">
        <v>63</v>
      </c>
      <c r="C19" s="309"/>
      <c r="D19" s="309"/>
      <c r="E19" s="310" t="str">
        <f>VLOOKUP(B19,Remark!G:H,2,0)</f>
        <v>Kerry</v>
      </c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11"/>
      <c r="S19" s="312"/>
      <c r="T19" s="312"/>
      <c r="U19" s="312">
        <v>44</v>
      </c>
      <c r="V19" s="312">
        <v>2936</v>
      </c>
      <c r="W19" s="313">
        <f t="shared" si="1"/>
        <v>734</v>
      </c>
      <c r="X19" s="312">
        <f>VLOOKUP(A19,[1]sum!$A$2:$H$154,7,FALSE)</f>
        <v>123</v>
      </c>
      <c r="Y19" s="312">
        <f>VLOOKUP(A19,[1]sum!$A$2:$H$154,8,FALSE)</f>
        <v>8453</v>
      </c>
      <c r="Z19" s="313">
        <f t="shared" si="6"/>
        <v>2113.25</v>
      </c>
      <c r="AA19" s="311">
        <v>107</v>
      </c>
      <c r="AB19" s="312">
        <v>7681</v>
      </c>
      <c r="AC19" s="313">
        <f t="shared" si="7"/>
        <v>1920.25</v>
      </c>
      <c r="AD19" s="311">
        <v>174</v>
      </c>
      <c r="AE19" s="312">
        <v>12178</v>
      </c>
      <c r="AF19" s="313">
        <f t="shared" si="8"/>
        <v>3044.5</v>
      </c>
      <c r="AG19" s="313">
        <v>146</v>
      </c>
      <c r="AH19" s="316">
        <v>8606</v>
      </c>
      <c r="AI19" s="316">
        <f t="shared" si="9"/>
        <v>2151.5</v>
      </c>
      <c r="AJ19" s="317">
        <v>152</v>
      </c>
      <c r="AK19" s="317">
        <v>9408</v>
      </c>
      <c r="AL19" s="316">
        <f t="shared" si="10"/>
        <v>2352</v>
      </c>
      <c r="AM19" s="312">
        <v>156</v>
      </c>
      <c r="AN19" s="312">
        <v>9664</v>
      </c>
      <c r="AO19" s="318">
        <f t="shared" si="11"/>
        <v>2416</v>
      </c>
      <c r="AP19" s="319">
        <v>200</v>
      </c>
      <c r="AQ19" s="320">
        <v>12236</v>
      </c>
      <c r="AR19" s="317">
        <f t="shared" si="2"/>
        <v>3059</v>
      </c>
      <c r="AS19" s="325">
        <v>149</v>
      </c>
      <c r="AT19" s="325">
        <v>9247</v>
      </c>
      <c r="AU19" s="326">
        <f t="shared" si="12"/>
        <v>2311.75</v>
      </c>
      <c r="AV19" s="323">
        <v>233</v>
      </c>
      <c r="AW19" s="323">
        <v>14971</v>
      </c>
      <c r="AX19" s="326">
        <f t="shared" si="13"/>
        <v>3742.75</v>
      </c>
      <c r="AY19" s="309">
        <v>165</v>
      </c>
      <c r="AZ19" s="309">
        <v>11279</v>
      </c>
      <c r="BA19" s="322">
        <f t="shared" si="14"/>
        <v>2819.75</v>
      </c>
      <c r="BB19" s="323">
        <v>213</v>
      </c>
      <c r="BC19" s="323">
        <v>12483</v>
      </c>
      <c r="BD19" s="339">
        <f t="shared" si="15"/>
        <v>3120.75</v>
      </c>
      <c r="BE19" s="472">
        <v>212</v>
      </c>
      <c r="BF19" s="472">
        <v>14368</v>
      </c>
      <c r="BG19" s="339">
        <f t="shared" si="16"/>
        <v>3592</v>
      </c>
    </row>
    <row r="20" spans="1:59" ht="15.4" customHeight="1">
      <c r="A20" s="308">
        <v>18</v>
      </c>
      <c r="B20" s="309" t="s">
        <v>64</v>
      </c>
      <c r="C20" s="309"/>
      <c r="D20" s="309"/>
      <c r="E20" s="310" t="str">
        <f>VLOOKUP(B20,Remark!G:H,2,0)</f>
        <v>NLCH</v>
      </c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11"/>
      <c r="S20" s="312"/>
      <c r="T20" s="312"/>
      <c r="U20" s="312">
        <v>67</v>
      </c>
      <c r="V20" s="312">
        <v>4861</v>
      </c>
      <c r="W20" s="313">
        <f t="shared" si="1"/>
        <v>1215.25</v>
      </c>
      <c r="X20" s="312">
        <f>VLOOKUP(A20,[1]sum!$A$2:$H$154,7,FALSE)</f>
        <v>100</v>
      </c>
      <c r="Y20" s="312">
        <f>VLOOKUP(A20,[1]sum!$A$2:$H$154,8,FALSE)</f>
        <v>6876</v>
      </c>
      <c r="Z20" s="313">
        <f t="shared" si="6"/>
        <v>1719</v>
      </c>
      <c r="AA20" s="311">
        <v>176</v>
      </c>
      <c r="AB20" s="312">
        <v>12488</v>
      </c>
      <c r="AC20" s="313">
        <f t="shared" si="7"/>
        <v>3122</v>
      </c>
      <c r="AD20" s="311">
        <v>293</v>
      </c>
      <c r="AE20" s="312">
        <v>18963</v>
      </c>
      <c r="AF20" s="313">
        <f t="shared" si="8"/>
        <v>4740.75</v>
      </c>
      <c r="AG20" s="313">
        <v>268</v>
      </c>
      <c r="AH20" s="316">
        <v>16652</v>
      </c>
      <c r="AI20" s="316">
        <f t="shared" si="9"/>
        <v>4163</v>
      </c>
      <c r="AJ20" s="317">
        <v>253</v>
      </c>
      <c r="AK20" s="317">
        <v>16199</v>
      </c>
      <c r="AL20" s="316">
        <f t="shared" si="10"/>
        <v>4049.75</v>
      </c>
      <c r="AM20" s="312">
        <v>297</v>
      </c>
      <c r="AN20" s="312">
        <v>18371</v>
      </c>
      <c r="AO20" s="318">
        <f t="shared" si="11"/>
        <v>4592.75</v>
      </c>
      <c r="AP20" s="319">
        <v>365</v>
      </c>
      <c r="AQ20" s="320">
        <v>24511</v>
      </c>
      <c r="AR20" s="317">
        <f t="shared" si="2"/>
        <v>6127.75</v>
      </c>
      <c r="AS20" s="325">
        <v>370</v>
      </c>
      <c r="AT20" s="325">
        <v>23098</v>
      </c>
      <c r="AU20" s="326">
        <f t="shared" si="12"/>
        <v>5774.5</v>
      </c>
      <c r="AV20" s="323">
        <v>386</v>
      </c>
      <c r="AW20" s="323">
        <v>23394</v>
      </c>
      <c r="AX20" s="326">
        <f t="shared" si="13"/>
        <v>5848.5</v>
      </c>
      <c r="AY20" s="309">
        <v>375</v>
      </c>
      <c r="AZ20" s="309">
        <v>23805</v>
      </c>
      <c r="BA20" s="322">
        <f t="shared" si="14"/>
        <v>5951.25</v>
      </c>
      <c r="BB20" s="323">
        <v>209</v>
      </c>
      <c r="BC20" s="323">
        <v>13759</v>
      </c>
      <c r="BD20" s="339">
        <f t="shared" si="15"/>
        <v>3439.75</v>
      </c>
      <c r="BE20" s="472">
        <v>22</v>
      </c>
      <c r="BF20" s="472">
        <v>1786</v>
      </c>
      <c r="BG20" s="339">
        <f t="shared" si="16"/>
        <v>446.5</v>
      </c>
    </row>
    <row r="21" spans="1:59" ht="15.4" customHeight="1">
      <c r="A21" s="308">
        <v>19</v>
      </c>
      <c r="B21" s="309" t="s">
        <v>65</v>
      </c>
      <c r="C21" s="309"/>
      <c r="D21" s="309"/>
      <c r="E21" s="310" t="str">
        <f>VLOOKUP(B21,Remark!G:H,2,0)</f>
        <v>Kerry</v>
      </c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11"/>
      <c r="S21" s="312"/>
      <c r="T21" s="312"/>
      <c r="U21" s="312">
        <v>64</v>
      </c>
      <c r="V21" s="312">
        <v>4560</v>
      </c>
      <c r="W21" s="313">
        <f t="shared" si="1"/>
        <v>1140</v>
      </c>
      <c r="X21" s="312">
        <f>VLOOKUP(A21,[1]sum!$A$2:$H$154,7,FALSE)</f>
        <v>106</v>
      </c>
      <c r="Y21" s="312">
        <f>VLOOKUP(A21,[1]sum!$A$2:$H$154,8,FALSE)</f>
        <v>6702</v>
      </c>
      <c r="Z21" s="313">
        <f t="shared" si="6"/>
        <v>1675.5</v>
      </c>
      <c r="AA21" s="311">
        <v>152</v>
      </c>
      <c r="AB21" s="312">
        <v>10888</v>
      </c>
      <c r="AC21" s="313">
        <f t="shared" si="7"/>
        <v>2722</v>
      </c>
      <c r="AD21" s="311">
        <v>153</v>
      </c>
      <c r="AE21" s="312">
        <v>10287</v>
      </c>
      <c r="AF21" s="313">
        <f t="shared" si="8"/>
        <v>2571.75</v>
      </c>
      <c r="AG21" s="313">
        <v>171</v>
      </c>
      <c r="AH21" s="316">
        <v>11621</v>
      </c>
      <c r="AI21" s="316">
        <f t="shared" si="9"/>
        <v>2905.25</v>
      </c>
      <c r="AJ21" s="317">
        <v>212</v>
      </c>
      <c r="AK21" s="317">
        <v>12856</v>
      </c>
      <c r="AL21" s="316">
        <f t="shared" si="10"/>
        <v>3214</v>
      </c>
      <c r="AM21" s="312">
        <v>176</v>
      </c>
      <c r="AN21" s="312">
        <v>10924</v>
      </c>
      <c r="AO21" s="318">
        <f t="shared" si="11"/>
        <v>2731</v>
      </c>
      <c r="AP21" s="319">
        <v>164</v>
      </c>
      <c r="AQ21" s="320">
        <v>10204</v>
      </c>
      <c r="AR21" s="317">
        <f t="shared" si="2"/>
        <v>2551</v>
      </c>
      <c r="AS21" s="325">
        <v>140</v>
      </c>
      <c r="AT21" s="325">
        <v>8852</v>
      </c>
      <c r="AU21" s="326">
        <f t="shared" si="12"/>
        <v>2213</v>
      </c>
      <c r="AV21" s="323">
        <v>148</v>
      </c>
      <c r="AW21" s="323">
        <v>9172</v>
      </c>
      <c r="AX21" s="326">
        <f t="shared" si="13"/>
        <v>2293</v>
      </c>
      <c r="AY21" s="309">
        <v>149</v>
      </c>
      <c r="AZ21" s="309">
        <v>9595</v>
      </c>
      <c r="BA21" s="322">
        <f t="shared" si="14"/>
        <v>2398.75</v>
      </c>
      <c r="BB21" s="323">
        <v>135</v>
      </c>
      <c r="BC21" s="323">
        <v>8841</v>
      </c>
      <c r="BD21" s="339">
        <f t="shared" si="15"/>
        <v>2210.25</v>
      </c>
      <c r="BE21" s="472">
        <v>159</v>
      </c>
      <c r="BF21" s="472">
        <v>10789</v>
      </c>
      <c r="BG21" s="339">
        <f t="shared" si="16"/>
        <v>2697.25</v>
      </c>
    </row>
    <row r="22" spans="1:59" ht="15.4" customHeight="1">
      <c r="A22" s="308">
        <v>20</v>
      </c>
      <c r="B22" s="309" t="s">
        <v>67</v>
      </c>
      <c r="C22" s="309"/>
      <c r="D22" s="309"/>
      <c r="E22" s="310" t="str">
        <f>VLOOKUP(B22,Remark!G:H,2,0)</f>
        <v>TKRU</v>
      </c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11"/>
      <c r="S22" s="312"/>
      <c r="T22" s="312"/>
      <c r="U22" s="312">
        <v>30</v>
      </c>
      <c r="V22" s="312">
        <v>2190</v>
      </c>
      <c r="W22" s="313">
        <f t="shared" si="1"/>
        <v>547.5</v>
      </c>
      <c r="X22" s="312">
        <f>VLOOKUP(A22,[1]sum!$A$2:$H$154,7,FALSE)</f>
        <v>55</v>
      </c>
      <c r="Y22" s="312">
        <f>VLOOKUP(A22,[1]sum!$A$2:$H$154,8,FALSE)</f>
        <v>3501</v>
      </c>
      <c r="Z22" s="313">
        <f t="shared" si="6"/>
        <v>875.25</v>
      </c>
      <c r="AA22" s="311">
        <v>44</v>
      </c>
      <c r="AB22" s="312">
        <v>2788</v>
      </c>
      <c r="AC22" s="313">
        <f t="shared" si="7"/>
        <v>697</v>
      </c>
      <c r="AD22" s="311">
        <v>29</v>
      </c>
      <c r="AE22" s="312">
        <v>1855</v>
      </c>
      <c r="AF22" s="313">
        <f t="shared" si="8"/>
        <v>463.75</v>
      </c>
      <c r="AG22" s="313">
        <v>35</v>
      </c>
      <c r="AH22" s="316">
        <v>2005</v>
      </c>
      <c r="AI22" s="316">
        <f t="shared" si="9"/>
        <v>501.25</v>
      </c>
      <c r="AJ22" s="317">
        <v>34</v>
      </c>
      <c r="AK22" s="317">
        <v>1978</v>
      </c>
      <c r="AL22" s="316">
        <f t="shared" si="10"/>
        <v>494.5</v>
      </c>
      <c r="AM22" s="312">
        <v>33</v>
      </c>
      <c r="AN22" s="312">
        <v>2059</v>
      </c>
      <c r="AO22" s="318">
        <f t="shared" si="11"/>
        <v>514.75</v>
      </c>
      <c r="AP22" s="319">
        <v>46</v>
      </c>
      <c r="AQ22" s="320">
        <v>3062</v>
      </c>
      <c r="AR22" s="317">
        <f t="shared" si="2"/>
        <v>765.5</v>
      </c>
      <c r="AS22" s="325">
        <v>46</v>
      </c>
      <c r="AT22" s="325">
        <v>3926</v>
      </c>
      <c r="AU22" s="326">
        <f t="shared" si="12"/>
        <v>981.5</v>
      </c>
      <c r="AV22" s="323">
        <v>96</v>
      </c>
      <c r="AW22" s="323">
        <v>5716</v>
      </c>
      <c r="AX22" s="326">
        <f t="shared" si="13"/>
        <v>1429</v>
      </c>
      <c r="AY22" s="309">
        <v>45</v>
      </c>
      <c r="AZ22" s="309">
        <v>3563</v>
      </c>
      <c r="BA22" s="322">
        <f t="shared" si="14"/>
        <v>890.75</v>
      </c>
      <c r="BB22" s="323">
        <v>46</v>
      </c>
      <c r="BC22" s="323">
        <v>2818</v>
      </c>
      <c r="BD22" s="339">
        <f t="shared" si="15"/>
        <v>704.5</v>
      </c>
      <c r="BE22" s="472">
        <v>48</v>
      </c>
      <c r="BF22" s="472">
        <v>3808</v>
      </c>
      <c r="BG22" s="339">
        <f t="shared" si="16"/>
        <v>952</v>
      </c>
    </row>
    <row r="23" spans="1:59" ht="15.4" customHeight="1">
      <c r="A23" s="308">
        <v>21</v>
      </c>
      <c r="B23" s="309" t="s">
        <v>68</v>
      </c>
      <c r="C23" s="309"/>
      <c r="D23" s="309"/>
      <c r="E23" s="310" t="str">
        <f>VLOOKUP(B23,Remark!G:H,2,0)</f>
        <v>TPLU</v>
      </c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11"/>
      <c r="S23" s="312"/>
      <c r="T23" s="312"/>
      <c r="U23" s="312">
        <v>39</v>
      </c>
      <c r="V23" s="312">
        <v>2685</v>
      </c>
      <c r="W23" s="313">
        <f t="shared" si="1"/>
        <v>671.25</v>
      </c>
      <c r="X23" s="312">
        <f>VLOOKUP(A23,[1]sum!$A$2:$H$154,7,FALSE)</f>
        <v>51</v>
      </c>
      <c r="Y23" s="312">
        <f>VLOOKUP(A23,[1]sum!$A$2:$H$154,8,FALSE)</f>
        <v>3985</v>
      </c>
      <c r="Z23" s="313">
        <f t="shared" si="6"/>
        <v>996.25</v>
      </c>
      <c r="AA23" s="311">
        <v>82</v>
      </c>
      <c r="AB23" s="312">
        <v>6190</v>
      </c>
      <c r="AC23" s="313">
        <f t="shared" si="7"/>
        <v>1547.5</v>
      </c>
      <c r="AD23" s="311">
        <v>104</v>
      </c>
      <c r="AE23" s="312">
        <v>7820</v>
      </c>
      <c r="AF23" s="313">
        <f t="shared" si="8"/>
        <v>1955</v>
      </c>
      <c r="AG23" s="313">
        <v>84</v>
      </c>
      <c r="AH23" s="316">
        <v>6312</v>
      </c>
      <c r="AI23" s="316">
        <f t="shared" si="9"/>
        <v>1578</v>
      </c>
      <c r="AJ23" s="317">
        <v>102</v>
      </c>
      <c r="AK23" s="317">
        <v>6306</v>
      </c>
      <c r="AL23" s="316">
        <f t="shared" si="10"/>
        <v>1576.5</v>
      </c>
      <c r="AM23" s="312">
        <v>124</v>
      </c>
      <c r="AN23" s="312">
        <v>8020</v>
      </c>
      <c r="AO23" s="318">
        <f t="shared" si="11"/>
        <v>2005</v>
      </c>
      <c r="AP23" s="319">
        <v>163</v>
      </c>
      <c r="AQ23" s="320">
        <v>10421</v>
      </c>
      <c r="AR23" s="317">
        <f t="shared" si="2"/>
        <v>2605.25</v>
      </c>
      <c r="AS23" s="325">
        <v>117</v>
      </c>
      <c r="AT23" s="325">
        <v>8659</v>
      </c>
      <c r="AU23" s="326">
        <f t="shared" si="12"/>
        <v>2164.75</v>
      </c>
      <c r="AV23" s="323">
        <v>182</v>
      </c>
      <c r="AW23" s="323">
        <v>11610</v>
      </c>
      <c r="AX23" s="326">
        <f t="shared" si="13"/>
        <v>2902.5</v>
      </c>
      <c r="AY23" s="309">
        <v>234</v>
      </c>
      <c r="AZ23" s="309">
        <v>15790</v>
      </c>
      <c r="BA23" s="322">
        <f t="shared" si="14"/>
        <v>3947.5</v>
      </c>
      <c r="BB23" s="323">
        <v>278</v>
      </c>
      <c r="BC23" s="323">
        <v>19714</v>
      </c>
      <c r="BD23" s="339">
        <f t="shared" si="15"/>
        <v>4928.5</v>
      </c>
      <c r="BE23" s="472">
        <v>328</v>
      </c>
      <c r="BF23" s="472">
        <v>21852</v>
      </c>
      <c r="BG23" s="339">
        <f t="shared" si="16"/>
        <v>5463</v>
      </c>
    </row>
    <row r="24" spans="1:59" ht="15.4" customHeight="1">
      <c r="A24" s="308">
        <v>22</v>
      </c>
      <c r="B24" s="309" t="s">
        <v>69</v>
      </c>
      <c r="C24" s="309"/>
      <c r="D24" s="309"/>
      <c r="E24" s="310" t="str">
        <f>VLOOKUP(B24,Remark!G:H,2,0)</f>
        <v>SUKS</v>
      </c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11"/>
      <c r="S24" s="312"/>
      <c r="T24" s="312"/>
      <c r="U24" s="312">
        <v>40</v>
      </c>
      <c r="V24" s="312">
        <v>2416</v>
      </c>
      <c r="W24" s="313">
        <f t="shared" si="1"/>
        <v>604</v>
      </c>
      <c r="X24" s="312">
        <f>VLOOKUP(A24,[1]sum!$A$2:$H$154,7,FALSE)</f>
        <v>53</v>
      </c>
      <c r="Y24" s="312">
        <f>VLOOKUP(A24,[1]sum!$A$2:$H$154,8,FALSE)</f>
        <v>3231</v>
      </c>
      <c r="Z24" s="313">
        <f t="shared" si="6"/>
        <v>807.75</v>
      </c>
      <c r="AA24" s="311">
        <v>103</v>
      </c>
      <c r="AB24" s="312">
        <v>6125</v>
      </c>
      <c r="AC24" s="313">
        <f t="shared" si="7"/>
        <v>1531.25</v>
      </c>
      <c r="AD24" s="311">
        <v>95</v>
      </c>
      <c r="AE24" s="312">
        <v>5837</v>
      </c>
      <c r="AF24" s="313">
        <f t="shared" si="8"/>
        <v>1459.25</v>
      </c>
      <c r="AG24" s="313">
        <v>148</v>
      </c>
      <c r="AH24" s="316">
        <v>8676</v>
      </c>
      <c r="AI24" s="316">
        <f t="shared" si="9"/>
        <v>2169</v>
      </c>
      <c r="AJ24" s="317">
        <v>95</v>
      </c>
      <c r="AK24" s="317">
        <v>5445</v>
      </c>
      <c r="AL24" s="316">
        <f t="shared" si="10"/>
        <v>1361.25</v>
      </c>
      <c r="AM24" s="312">
        <v>79</v>
      </c>
      <c r="AN24" s="312">
        <v>5553</v>
      </c>
      <c r="AO24" s="318">
        <f t="shared" si="11"/>
        <v>1388.25</v>
      </c>
      <c r="AP24" s="319">
        <v>91</v>
      </c>
      <c r="AQ24" s="320">
        <v>6865</v>
      </c>
      <c r="AR24" s="317">
        <f t="shared" si="2"/>
        <v>1716.25</v>
      </c>
      <c r="AS24" s="325">
        <v>85</v>
      </c>
      <c r="AT24" s="325">
        <v>5411</v>
      </c>
      <c r="AU24" s="326">
        <f t="shared" si="12"/>
        <v>1352.75</v>
      </c>
      <c r="AV24" s="323">
        <v>81</v>
      </c>
      <c r="AW24" s="323">
        <v>5051</v>
      </c>
      <c r="AX24" s="326">
        <f t="shared" si="13"/>
        <v>1262.75</v>
      </c>
      <c r="AY24" s="309">
        <v>112</v>
      </c>
      <c r="AZ24" s="309">
        <v>7004</v>
      </c>
      <c r="BA24" s="322">
        <f t="shared" si="14"/>
        <v>1751</v>
      </c>
      <c r="BB24" s="323">
        <v>86</v>
      </c>
      <c r="BC24" s="323">
        <v>6478</v>
      </c>
      <c r="BD24" s="339">
        <f t="shared" si="15"/>
        <v>1619.5</v>
      </c>
      <c r="BE24" s="472">
        <v>140</v>
      </c>
      <c r="BF24" s="472">
        <v>9756</v>
      </c>
      <c r="BG24" s="339">
        <f t="shared" si="16"/>
        <v>2439</v>
      </c>
    </row>
    <row r="25" spans="1:59" ht="15.4" customHeight="1">
      <c r="A25" s="308">
        <v>23</v>
      </c>
      <c r="B25" s="309" t="s">
        <v>70</v>
      </c>
      <c r="C25" s="309"/>
      <c r="D25" s="309"/>
      <c r="E25" s="310" t="str">
        <f>VLOOKUP(B25,Remark!G:H,2,0)</f>
        <v>TKRU</v>
      </c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11"/>
      <c r="S25" s="312"/>
      <c r="T25" s="312"/>
      <c r="U25" s="312">
        <v>13</v>
      </c>
      <c r="V25" s="312">
        <v>679</v>
      </c>
      <c r="W25" s="313">
        <f t="shared" si="1"/>
        <v>169.75</v>
      </c>
      <c r="X25" s="312">
        <f>VLOOKUP(A25,[1]sum!$A$2:$H$154,7,FALSE)</f>
        <v>54</v>
      </c>
      <c r="Y25" s="312">
        <f>VLOOKUP(A25,[1]sum!$A$2:$H$154,8,FALSE)</f>
        <v>3754</v>
      </c>
      <c r="Z25" s="313">
        <f t="shared" si="6"/>
        <v>938.5</v>
      </c>
      <c r="AA25" s="311">
        <v>40</v>
      </c>
      <c r="AB25" s="312">
        <v>2916</v>
      </c>
      <c r="AC25" s="313">
        <f t="shared" si="7"/>
        <v>729</v>
      </c>
      <c r="AD25" s="311">
        <v>70</v>
      </c>
      <c r="AE25" s="312">
        <v>4554</v>
      </c>
      <c r="AF25" s="313">
        <f t="shared" si="8"/>
        <v>1138.5</v>
      </c>
      <c r="AG25" s="313">
        <v>49</v>
      </c>
      <c r="AH25" s="316">
        <v>3331</v>
      </c>
      <c r="AI25" s="316">
        <f t="shared" si="9"/>
        <v>832.75</v>
      </c>
      <c r="AJ25" s="317">
        <v>64</v>
      </c>
      <c r="AK25" s="317">
        <v>3636</v>
      </c>
      <c r="AL25" s="316">
        <f t="shared" si="10"/>
        <v>909</v>
      </c>
      <c r="AM25" s="312">
        <v>33</v>
      </c>
      <c r="AN25" s="312">
        <v>1763</v>
      </c>
      <c r="AO25" s="318">
        <f t="shared" si="11"/>
        <v>440.75</v>
      </c>
      <c r="AP25" s="319">
        <v>37</v>
      </c>
      <c r="AQ25" s="320">
        <v>2203</v>
      </c>
      <c r="AR25" s="317">
        <f t="shared" si="2"/>
        <v>550.75</v>
      </c>
      <c r="AS25" s="325">
        <v>80</v>
      </c>
      <c r="AT25" s="325">
        <v>4544</v>
      </c>
      <c r="AU25" s="326">
        <f t="shared" si="12"/>
        <v>1136</v>
      </c>
      <c r="AV25" s="323">
        <v>63</v>
      </c>
      <c r="AW25" s="323">
        <v>4081</v>
      </c>
      <c r="AX25" s="326">
        <f t="shared" si="13"/>
        <v>1020.25</v>
      </c>
      <c r="AY25" s="309">
        <v>53</v>
      </c>
      <c r="AZ25" s="309">
        <v>3419</v>
      </c>
      <c r="BA25" s="322">
        <f t="shared" si="14"/>
        <v>854.75</v>
      </c>
      <c r="BB25" s="323">
        <v>41</v>
      </c>
      <c r="BC25" s="323">
        <v>2559</v>
      </c>
      <c r="BD25" s="339">
        <f t="shared" si="15"/>
        <v>639.75</v>
      </c>
      <c r="BE25" s="472">
        <v>48</v>
      </c>
      <c r="BF25" s="472">
        <v>2932</v>
      </c>
      <c r="BG25" s="339">
        <f t="shared" si="16"/>
        <v>733</v>
      </c>
    </row>
    <row r="26" spans="1:59" ht="14.65" customHeight="1">
      <c r="A26" s="308">
        <v>24</v>
      </c>
      <c r="B26" s="309" t="s">
        <v>71</v>
      </c>
      <c r="C26" s="309"/>
      <c r="D26" s="309"/>
      <c r="E26" s="310" t="str">
        <f>VLOOKUP(B26,Remark!G:H,2,0)</f>
        <v>TKRU</v>
      </c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11"/>
      <c r="S26" s="312"/>
      <c r="T26" s="312"/>
      <c r="U26" s="312">
        <v>55</v>
      </c>
      <c r="V26" s="312">
        <v>3513</v>
      </c>
      <c r="W26" s="313">
        <f t="shared" si="1"/>
        <v>878.25</v>
      </c>
      <c r="X26" s="312">
        <f>VLOOKUP(A26,[1]sum!$A$2:$H$154,7,FALSE)</f>
        <v>74</v>
      </c>
      <c r="Y26" s="312">
        <f>VLOOKUP(A26,[1]sum!$A$2:$H$154,8,FALSE)</f>
        <v>5078</v>
      </c>
      <c r="Z26" s="313">
        <f t="shared" si="6"/>
        <v>1269.5</v>
      </c>
      <c r="AA26" s="311">
        <v>68</v>
      </c>
      <c r="AB26" s="312">
        <v>4400</v>
      </c>
      <c r="AC26" s="313">
        <f t="shared" si="7"/>
        <v>1100</v>
      </c>
      <c r="AD26" s="311">
        <v>85</v>
      </c>
      <c r="AE26" s="312">
        <v>5251</v>
      </c>
      <c r="AF26" s="313">
        <f t="shared" si="8"/>
        <v>1312.75</v>
      </c>
      <c r="AG26" s="313">
        <v>69</v>
      </c>
      <c r="AH26" s="316">
        <v>3759</v>
      </c>
      <c r="AI26" s="316">
        <f t="shared" si="9"/>
        <v>939.75</v>
      </c>
      <c r="AJ26" s="317">
        <v>64</v>
      </c>
      <c r="AK26" s="317">
        <v>3872</v>
      </c>
      <c r="AL26" s="316">
        <f t="shared" si="10"/>
        <v>968</v>
      </c>
      <c r="AM26" s="312">
        <v>47</v>
      </c>
      <c r="AN26" s="312">
        <v>2729</v>
      </c>
      <c r="AO26" s="318">
        <f t="shared" si="11"/>
        <v>682.25</v>
      </c>
      <c r="AP26" s="319">
        <v>85</v>
      </c>
      <c r="AQ26" s="320">
        <v>6219</v>
      </c>
      <c r="AR26" s="317">
        <f t="shared" si="2"/>
        <v>1554.75</v>
      </c>
      <c r="AS26" s="325">
        <v>59</v>
      </c>
      <c r="AT26" s="325">
        <v>3897</v>
      </c>
      <c r="AU26" s="326">
        <f t="shared" si="12"/>
        <v>974.25</v>
      </c>
      <c r="AV26" s="323">
        <v>0</v>
      </c>
      <c r="AW26" s="323">
        <v>0</v>
      </c>
      <c r="AX26" s="326">
        <f t="shared" si="13"/>
        <v>0</v>
      </c>
      <c r="AY26" s="309">
        <v>0</v>
      </c>
      <c r="AZ26" s="309">
        <v>0</v>
      </c>
      <c r="BA26" s="322">
        <f t="shared" si="14"/>
        <v>0</v>
      </c>
      <c r="BB26" s="323">
        <v>0</v>
      </c>
      <c r="BC26" s="323">
        <v>0</v>
      </c>
      <c r="BD26" s="339">
        <f t="shared" si="15"/>
        <v>0</v>
      </c>
      <c r="BE26" s="472">
        <v>0</v>
      </c>
      <c r="BF26" s="472">
        <v>0</v>
      </c>
      <c r="BG26" s="339">
        <f t="shared" si="16"/>
        <v>0</v>
      </c>
    </row>
    <row r="27" spans="1:59" ht="14.65" customHeight="1">
      <c r="A27" s="308">
        <v>25</v>
      </c>
      <c r="B27" s="309" t="s">
        <v>72</v>
      </c>
      <c r="C27" s="309"/>
      <c r="D27" s="309"/>
      <c r="E27" s="310" t="str">
        <f>VLOOKUP(B27,Remark!G:H,2,0)</f>
        <v>Kerry</v>
      </c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11"/>
      <c r="S27" s="312"/>
      <c r="T27" s="312"/>
      <c r="U27" s="312">
        <v>69</v>
      </c>
      <c r="V27" s="312">
        <v>4471</v>
      </c>
      <c r="W27" s="313">
        <f t="shared" si="1"/>
        <v>1117.75</v>
      </c>
      <c r="X27" s="312">
        <f>VLOOKUP(A27,[1]sum!$A$2:$H$154,7,FALSE)</f>
        <v>178</v>
      </c>
      <c r="Y27" s="312">
        <f>VLOOKUP(A27,[1]sum!$A$2:$H$154,8,FALSE)</f>
        <v>11902</v>
      </c>
      <c r="Z27" s="313">
        <f t="shared" si="6"/>
        <v>2975.5</v>
      </c>
      <c r="AA27" s="311">
        <v>121</v>
      </c>
      <c r="AB27" s="312">
        <v>8743</v>
      </c>
      <c r="AC27" s="313">
        <f t="shared" si="7"/>
        <v>2185.75</v>
      </c>
      <c r="AD27" s="311">
        <v>237</v>
      </c>
      <c r="AE27" s="312">
        <v>14203</v>
      </c>
      <c r="AF27" s="313">
        <f t="shared" si="8"/>
        <v>3550.75</v>
      </c>
      <c r="AG27" s="313">
        <v>264</v>
      </c>
      <c r="AH27" s="316">
        <v>16760</v>
      </c>
      <c r="AI27" s="316">
        <f t="shared" si="9"/>
        <v>4190</v>
      </c>
      <c r="AJ27" s="317">
        <v>315</v>
      </c>
      <c r="AK27" s="317">
        <v>19177</v>
      </c>
      <c r="AL27" s="316">
        <f t="shared" si="10"/>
        <v>4794.25</v>
      </c>
      <c r="AM27" s="312">
        <v>351</v>
      </c>
      <c r="AN27" s="312">
        <v>23533</v>
      </c>
      <c r="AO27" s="318">
        <f t="shared" si="11"/>
        <v>5883.25</v>
      </c>
      <c r="AP27" s="319">
        <v>446</v>
      </c>
      <c r="AQ27" s="320">
        <v>28754</v>
      </c>
      <c r="AR27" s="317">
        <f t="shared" si="2"/>
        <v>7188.5</v>
      </c>
      <c r="AS27" s="325">
        <v>337</v>
      </c>
      <c r="AT27" s="325">
        <v>24167</v>
      </c>
      <c r="AU27" s="326">
        <f t="shared" si="12"/>
        <v>6041.75</v>
      </c>
      <c r="AV27" s="323">
        <v>489</v>
      </c>
      <c r="AW27" s="323">
        <v>30687</v>
      </c>
      <c r="AX27" s="326">
        <f t="shared" si="13"/>
        <v>7671.75</v>
      </c>
      <c r="AY27" s="309">
        <v>503</v>
      </c>
      <c r="AZ27" s="309">
        <v>31805</v>
      </c>
      <c r="BA27" s="322">
        <f t="shared" si="14"/>
        <v>7951.25</v>
      </c>
      <c r="BB27" s="323">
        <v>423</v>
      </c>
      <c r="BC27" s="323">
        <v>25873</v>
      </c>
      <c r="BD27" s="339">
        <f t="shared" si="15"/>
        <v>6468.25</v>
      </c>
      <c r="BE27" s="472">
        <v>397</v>
      </c>
      <c r="BF27" s="472">
        <v>25667</v>
      </c>
      <c r="BG27" s="339">
        <f t="shared" si="16"/>
        <v>6416.75</v>
      </c>
    </row>
    <row r="28" spans="1:59" ht="14.65" customHeight="1">
      <c r="A28" s="308">
        <v>26</v>
      </c>
      <c r="B28" s="309" t="s">
        <v>73</v>
      </c>
      <c r="C28" s="309"/>
      <c r="D28" s="309"/>
      <c r="E28" s="310" t="str">
        <f>VLOOKUP(B28,Remark!G:H,2,0)</f>
        <v>RMA2</v>
      </c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11"/>
      <c r="S28" s="312"/>
      <c r="T28" s="312"/>
      <c r="U28" s="312">
        <v>80</v>
      </c>
      <c r="V28" s="312">
        <v>5156</v>
      </c>
      <c r="W28" s="313">
        <f t="shared" si="1"/>
        <v>1289</v>
      </c>
      <c r="X28" s="312">
        <f>VLOOKUP(A28,[1]sum!$A$2:$H$154,7,FALSE)</f>
        <v>129</v>
      </c>
      <c r="Y28" s="312">
        <f>VLOOKUP(A28,[1]sum!$A$2:$H$154,8,FALSE)</f>
        <v>9411</v>
      </c>
      <c r="Z28" s="313">
        <f t="shared" si="6"/>
        <v>2352.75</v>
      </c>
      <c r="AA28" s="311">
        <v>208</v>
      </c>
      <c r="AB28" s="312">
        <v>12664</v>
      </c>
      <c r="AC28" s="313">
        <f t="shared" si="7"/>
        <v>3166</v>
      </c>
      <c r="AD28" s="311">
        <v>182</v>
      </c>
      <c r="AE28" s="312">
        <v>9994</v>
      </c>
      <c r="AF28" s="313">
        <f t="shared" si="8"/>
        <v>2498.5</v>
      </c>
      <c r="AG28" s="313">
        <v>235</v>
      </c>
      <c r="AH28" s="316">
        <v>13973</v>
      </c>
      <c r="AI28" s="316">
        <f t="shared" si="9"/>
        <v>3493.25</v>
      </c>
      <c r="AJ28" s="317">
        <v>345</v>
      </c>
      <c r="AK28" s="317">
        <v>18471</v>
      </c>
      <c r="AL28" s="316">
        <f t="shared" si="10"/>
        <v>4617.75</v>
      </c>
      <c r="AM28" s="312">
        <v>331</v>
      </c>
      <c r="AN28" s="312">
        <v>18721</v>
      </c>
      <c r="AO28" s="318">
        <f t="shared" si="11"/>
        <v>4680.25</v>
      </c>
      <c r="AP28" s="319">
        <v>380</v>
      </c>
      <c r="AQ28" s="320">
        <v>22484</v>
      </c>
      <c r="AR28" s="317">
        <f t="shared" si="2"/>
        <v>5621</v>
      </c>
      <c r="AS28" s="325">
        <v>234</v>
      </c>
      <c r="AT28" s="325">
        <v>15162</v>
      </c>
      <c r="AU28" s="326">
        <f t="shared" si="12"/>
        <v>3790.5</v>
      </c>
      <c r="AV28" s="323">
        <v>349</v>
      </c>
      <c r="AW28" s="323">
        <v>20351</v>
      </c>
      <c r="AX28" s="326">
        <f t="shared" si="13"/>
        <v>5087.75</v>
      </c>
      <c r="AY28" s="309">
        <v>394</v>
      </c>
      <c r="AZ28" s="309">
        <v>23574</v>
      </c>
      <c r="BA28" s="322">
        <f t="shared" si="14"/>
        <v>5893.5</v>
      </c>
      <c r="BB28" s="323">
        <v>359</v>
      </c>
      <c r="BC28" s="323">
        <v>21141</v>
      </c>
      <c r="BD28" s="339">
        <f t="shared" si="15"/>
        <v>5285.25</v>
      </c>
      <c r="BE28" s="472">
        <v>409</v>
      </c>
      <c r="BF28" s="472">
        <v>25175</v>
      </c>
      <c r="BG28" s="339">
        <f t="shared" si="16"/>
        <v>6293.75</v>
      </c>
    </row>
    <row r="29" spans="1:59" ht="14.65" customHeight="1">
      <c r="A29" s="308">
        <v>27</v>
      </c>
      <c r="B29" s="309" t="s">
        <v>74</v>
      </c>
      <c r="C29" s="309"/>
      <c r="D29" s="309"/>
      <c r="E29" s="310" t="str">
        <f>VLOOKUP(B29,Remark!G:H,2,0)</f>
        <v>RMA2</v>
      </c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11"/>
      <c r="S29" s="312"/>
      <c r="T29" s="312"/>
      <c r="U29" s="312">
        <v>104</v>
      </c>
      <c r="V29" s="312">
        <v>6832</v>
      </c>
      <c r="W29" s="313">
        <f t="shared" si="1"/>
        <v>1708</v>
      </c>
      <c r="X29" s="312">
        <f>VLOOKUP(A29,[1]sum!$A$2:$H$154,7,FALSE)</f>
        <v>101</v>
      </c>
      <c r="Y29" s="312">
        <f>VLOOKUP(A29,[1]sum!$A$2:$H$154,8,FALSE)</f>
        <v>6519</v>
      </c>
      <c r="Z29" s="313">
        <f t="shared" si="6"/>
        <v>1629.75</v>
      </c>
      <c r="AA29" s="311">
        <v>120</v>
      </c>
      <c r="AB29" s="312">
        <v>8080</v>
      </c>
      <c r="AC29" s="313">
        <f t="shared" si="7"/>
        <v>2020</v>
      </c>
      <c r="AD29" s="311">
        <v>209</v>
      </c>
      <c r="AE29" s="312">
        <v>12263</v>
      </c>
      <c r="AF29" s="313">
        <f t="shared" si="8"/>
        <v>3065.75</v>
      </c>
      <c r="AG29" s="313">
        <v>213</v>
      </c>
      <c r="AH29" s="316">
        <v>12855</v>
      </c>
      <c r="AI29" s="316">
        <f t="shared" si="9"/>
        <v>3213.75</v>
      </c>
      <c r="AJ29" s="317">
        <v>281</v>
      </c>
      <c r="AK29" s="317">
        <v>17595</v>
      </c>
      <c r="AL29" s="316">
        <f t="shared" si="10"/>
        <v>4398.75</v>
      </c>
      <c r="AM29" s="312">
        <v>360</v>
      </c>
      <c r="AN29" s="312">
        <v>21620</v>
      </c>
      <c r="AO29" s="318">
        <f t="shared" si="11"/>
        <v>5405</v>
      </c>
      <c r="AP29" s="319">
        <v>355</v>
      </c>
      <c r="AQ29" s="320">
        <v>22325</v>
      </c>
      <c r="AR29" s="317">
        <f t="shared" si="2"/>
        <v>5581.25</v>
      </c>
      <c r="AS29" s="325">
        <v>300</v>
      </c>
      <c r="AT29" s="325">
        <v>19116</v>
      </c>
      <c r="AU29" s="326">
        <f t="shared" si="12"/>
        <v>4779</v>
      </c>
      <c r="AV29" s="323">
        <v>392</v>
      </c>
      <c r="AW29" s="323">
        <v>24252</v>
      </c>
      <c r="AX29" s="326">
        <f t="shared" si="13"/>
        <v>6063</v>
      </c>
      <c r="AY29" s="309">
        <v>496</v>
      </c>
      <c r="AZ29" s="309">
        <v>29448</v>
      </c>
      <c r="BA29" s="322">
        <f t="shared" si="14"/>
        <v>7362</v>
      </c>
      <c r="BB29" s="323">
        <v>390</v>
      </c>
      <c r="BC29" s="323">
        <v>23110</v>
      </c>
      <c r="BD29" s="339">
        <f t="shared" si="15"/>
        <v>5777.5</v>
      </c>
      <c r="BE29" s="472">
        <v>430</v>
      </c>
      <c r="BF29" s="472">
        <v>26074</v>
      </c>
      <c r="BG29" s="339">
        <f t="shared" si="16"/>
        <v>6518.5</v>
      </c>
    </row>
    <row r="30" spans="1:59" ht="14.65" customHeight="1">
      <c r="A30" s="308">
        <v>28</v>
      </c>
      <c r="B30" s="309" t="s">
        <v>75</v>
      </c>
      <c r="C30" s="309"/>
      <c r="D30" s="309"/>
      <c r="E30" s="310" t="str">
        <f>VLOOKUP(B30,Remark!G:H,2,0)</f>
        <v>RMA2</v>
      </c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11"/>
      <c r="S30" s="312"/>
      <c r="T30" s="312"/>
      <c r="U30" s="312">
        <v>22</v>
      </c>
      <c r="V30" s="312">
        <v>1338</v>
      </c>
      <c r="W30" s="313">
        <f t="shared" si="1"/>
        <v>334.5</v>
      </c>
      <c r="X30" s="312">
        <f>VLOOKUP(A30,[1]sum!$A$2:$H$154,7,FALSE)</f>
        <v>67</v>
      </c>
      <c r="Y30" s="312">
        <f>VLOOKUP(A30,[1]sum!$A$2:$H$154,8,FALSE)</f>
        <v>4361</v>
      </c>
      <c r="Z30" s="313">
        <f t="shared" si="6"/>
        <v>1090.25</v>
      </c>
      <c r="AA30" s="311">
        <v>81</v>
      </c>
      <c r="AB30" s="312">
        <v>5131</v>
      </c>
      <c r="AC30" s="313">
        <f t="shared" si="7"/>
        <v>1282.75</v>
      </c>
      <c r="AD30" s="311">
        <v>78</v>
      </c>
      <c r="AE30" s="312">
        <v>4922</v>
      </c>
      <c r="AF30" s="313">
        <f t="shared" si="8"/>
        <v>1230.5</v>
      </c>
      <c r="AG30" s="313">
        <v>130</v>
      </c>
      <c r="AH30" s="316">
        <v>7946</v>
      </c>
      <c r="AI30" s="316">
        <f t="shared" si="9"/>
        <v>1986.5</v>
      </c>
      <c r="AJ30" s="317">
        <v>138</v>
      </c>
      <c r="AK30" s="317">
        <v>9514</v>
      </c>
      <c r="AL30" s="316">
        <f t="shared" si="10"/>
        <v>2378.5</v>
      </c>
      <c r="AM30" s="312">
        <v>0</v>
      </c>
      <c r="AN30" s="312">
        <v>0</v>
      </c>
      <c r="AO30" s="318">
        <f t="shared" si="11"/>
        <v>0</v>
      </c>
      <c r="AP30" s="319">
        <v>137</v>
      </c>
      <c r="AQ30" s="320">
        <v>8803</v>
      </c>
      <c r="AR30" s="317">
        <f t="shared" si="2"/>
        <v>2200.75</v>
      </c>
      <c r="AS30" s="325">
        <v>65</v>
      </c>
      <c r="AT30" s="325">
        <v>4615</v>
      </c>
      <c r="AU30" s="326">
        <f t="shared" si="12"/>
        <v>1153.75</v>
      </c>
      <c r="AV30" s="323">
        <v>142</v>
      </c>
      <c r="AW30" s="323">
        <v>9734</v>
      </c>
      <c r="AX30" s="326">
        <f t="shared" si="13"/>
        <v>2433.5</v>
      </c>
      <c r="AY30" s="309">
        <v>133</v>
      </c>
      <c r="AZ30" s="309">
        <v>8711</v>
      </c>
      <c r="BA30" s="322">
        <f t="shared" si="14"/>
        <v>2177.75</v>
      </c>
      <c r="BB30" s="323">
        <v>160</v>
      </c>
      <c r="BC30" s="323">
        <v>9720</v>
      </c>
      <c r="BD30" s="339">
        <f t="shared" si="15"/>
        <v>2430</v>
      </c>
      <c r="BE30" s="472">
        <v>220</v>
      </c>
      <c r="BF30" s="472">
        <v>13816</v>
      </c>
      <c r="BG30" s="339">
        <f t="shared" si="16"/>
        <v>3454</v>
      </c>
    </row>
    <row r="31" spans="1:59" ht="14.65" customHeight="1">
      <c r="A31" s="308">
        <v>29</v>
      </c>
      <c r="B31" s="309" t="s">
        <v>76</v>
      </c>
      <c r="C31" s="309"/>
      <c r="D31" s="309"/>
      <c r="E31" s="310" t="str">
        <f>VLOOKUP(B31,Remark!G:H,2,0)</f>
        <v>SUKS</v>
      </c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11"/>
      <c r="S31" s="312"/>
      <c r="T31" s="312"/>
      <c r="U31" s="312">
        <v>38</v>
      </c>
      <c r="V31" s="312">
        <v>2906</v>
      </c>
      <c r="W31" s="313">
        <f t="shared" si="1"/>
        <v>726.5</v>
      </c>
      <c r="X31" s="312">
        <f>VLOOKUP(A31,[1]sum!$A$2:$H$154,7,FALSE)</f>
        <v>78</v>
      </c>
      <c r="Y31" s="312">
        <f>VLOOKUP(A31,[1]sum!$A$2:$H$154,8,FALSE)</f>
        <v>5590</v>
      </c>
      <c r="Z31" s="313">
        <f t="shared" si="6"/>
        <v>1397.5</v>
      </c>
      <c r="AA31" s="311">
        <v>97</v>
      </c>
      <c r="AB31" s="312">
        <v>6887</v>
      </c>
      <c r="AC31" s="313">
        <f t="shared" si="7"/>
        <v>1721.75</v>
      </c>
      <c r="AD31" s="311">
        <v>105</v>
      </c>
      <c r="AE31" s="312">
        <v>6339</v>
      </c>
      <c r="AF31" s="313">
        <f t="shared" si="8"/>
        <v>1584.75</v>
      </c>
      <c r="AG31" s="313">
        <v>195</v>
      </c>
      <c r="AH31" s="316">
        <v>11837</v>
      </c>
      <c r="AI31" s="316">
        <f t="shared" si="9"/>
        <v>2959.25</v>
      </c>
      <c r="AJ31" s="317">
        <v>119</v>
      </c>
      <c r="AK31" s="317">
        <v>7849</v>
      </c>
      <c r="AL31" s="316">
        <f t="shared" si="10"/>
        <v>1962.25</v>
      </c>
      <c r="AM31" s="312">
        <v>55</v>
      </c>
      <c r="AN31" s="312">
        <v>3897</v>
      </c>
      <c r="AO31" s="318">
        <f t="shared" si="11"/>
        <v>974.25</v>
      </c>
      <c r="AP31" s="319">
        <v>77</v>
      </c>
      <c r="AQ31" s="320">
        <v>5115</v>
      </c>
      <c r="AR31" s="317">
        <f t="shared" si="2"/>
        <v>1278.75</v>
      </c>
      <c r="AS31" s="325">
        <v>38</v>
      </c>
      <c r="AT31" s="325">
        <v>3438</v>
      </c>
      <c r="AU31" s="326">
        <f t="shared" si="12"/>
        <v>859.5</v>
      </c>
      <c r="AV31" s="323">
        <v>91</v>
      </c>
      <c r="AW31" s="323">
        <v>6425</v>
      </c>
      <c r="AX31" s="326">
        <f t="shared" si="13"/>
        <v>1606.25</v>
      </c>
      <c r="AY31" s="309">
        <v>104</v>
      </c>
      <c r="AZ31" s="309">
        <v>7512</v>
      </c>
      <c r="BA31" s="322">
        <f t="shared" si="14"/>
        <v>1878</v>
      </c>
      <c r="BB31" s="323">
        <v>92</v>
      </c>
      <c r="BC31" s="323">
        <v>6572</v>
      </c>
      <c r="BD31" s="339">
        <f t="shared" si="15"/>
        <v>1643</v>
      </c>
      <c r="BE31" s="472">
        <v>132</v>
      </c>
      <c r="BF31" s="472">
        <v>7736</v>
      </c>
      <c r="BG31" s="339">
        <f t="shared" si="16"/>
        <v>1934</v>
      </c>
    </row>
    <row r="32" spans="1:59" ht="14.65" customHeight="1">
      <c r="A32" s="308">
        <v>30</v>
      </c>
      <c r="B32" s="309" t="s">
        <v>77</v>
      </c>
      <c r="C32" s="309"/>
      <c r="D32" s="309"/>
      <c r="E32" s="310" t="str">
        <f>VLOOKUP(B32,Remark!G:H,2,0)</f>
        <v>RMA2</v>
      </c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11"/>
      <c r="S32" s="312"/>
      <c r="T32" s="312"/>
      <c r="U32" s="312">
        <v>24</v>
      </c>
      <c r="V32" s="312">
        <v>1736</v>
      </c>
      <c r="W32" s="313">
        <f t="shared" si="1"/>
        <v>434</v>
      </c>
      <c r="X32" s="312">
        <f>VLOOKUP(A32,[1]sum!$A$2:$H$154,7,FALSE)</f>
        <v>108</v>
      </c>
      <c r="Y32" s="312">
        <f>VLOOKUP(A32,[1]sum!$A$2:$H$154,8,FALSE)</f>
        <v>7868</v>
      </c>
      <c r="Z32" s="313">
        <f t="shared" si="6"/>
        <v>1967</v>
      </c>
      <c r="AA32" s="311">
        <v>59</v>
      </c>
      <c r="AB32" s="312">
        <v>3921</v>
      </c>
      <c r="AC32" s="313">
        <f t="shared" si="7"/>
        <v>980.25</v>
      </c>
      <c r="AD32" s="311">
        <v>133</v>
      </c>
      <c r="AE32" s="312">
        <v>8251</v>
      </c>
      <c r="AF32" s="313">
        <f t="shared" si="8"/>
        <v>2062.75</v>
      </c>
      <c r="AG32" s="313">
        <v>159</v>
      </c>
      <c r="AH32" s="316">
        <v>9605</v>
      </c>
      <c r="AI32" s="316">
        <f t="shared" si="9"/>
        <v>2401.25</v>
      </c>
      <c r="AJ32" s="317">
        <v>210</v>
      </c>
      <c r="AK32" s="317">
        <v>12618</v>
      </c>
      <c r="AL32" s="316">
        <f t="shared" si="10"/>
        <v>3154.5</v>
      </c>
      <c r="AM32" s="312">
        <v>303</v>
      </c>
      <c r="AN32" s="312">
        <v>15957</v>
      </c>
      <c r="AO32" s="318">
        <f t="shared" si="11"/>
        <v>3989.25</v>
      </c>
      <c r="AP32" s="319">
        <v>210</v>
      </c>
      <c r="AQ32" s="320">
        <v>12338</v>
      </c>
      <c r="AR32" s="317">
        <f t="shared" si="2"/>
        <v>3084.5</v>
      </c>
      <c r="AS32" s="325">
        <v>113</v>
      </c>
      <c r="AT32" s="325">
        <v>7507</v>
      </c>
      <c r="AU32" s="326">
        <f t="shared" si="12"/>
        <v>1876.75</v>
      </c>
      <c r="AV32" s="323">
        <v>190</v>
      </c>
      <c r="AW32" s="323">
        <v>11322</v>
      </c>
      <c r="AX32" s="326">
        <f t="shared" si="13"/>
        <v>2830.5</v>
      </c>
      <c r="AY32" s="309">
        <v>90</v>
      </c>
      <c r="AZ32" s="309">
        <v>5862</v>
      </c>
      <c r="BA32" s="322">
        <f t="shared" si="14"/>
        <v>1465.5</v>
      </c>
      <c r="BB32" s="323">
        <v>0</v>
      </c>
      <c r="BC32" s="323">
        <v>0</v>
      </c>
      <c r="BD32" s="339">
        <f t="shared" si="15"/>
        <v>0</v>
      </c>
      <c r="BE32" s="472">
        <v>60</v>
      </c>
      <c r="BF32" s="472">
        <v>4516</v>
      </c>
      <c r="BG32" s="339">
        <f t="shared" si="16"/>
        <v>1129</v>
      </c>
    </row>
    <row r="33" spans="1:59" ht="14.65" customHeight="1">
      <c r="A33" s="308"/>
      <c r="B33" s="309" t="s">
        <v>78</v>
      </c>
      <c r="C33" s="309"/>
      <c r="D33" s="309"/>
      <c r="E33" s="310" t="str">
        <f>VLOOKUP(B33,Remark!G:H,2,0)</f>
        <v>RMA2</v>
      </c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11"/>
      <c r="S33" s="312"/>
      <c r="T33" s="312"/>
      <c r="U33" s="312">
        <v>33</v>
      </c>
      <c r="V33" s="312">
        <v>2215</v>
      </c>
      <c r="W33" s="313">
        <f t="shared" si="1"/>
        <v>553.75</v>
      </c>
      <c r="X33" s="312" t="e">
        <f>VLOOKUP(A33,[1]sum!$A$2:$H$154,7,FALSE)</f>
        <v>#N/A</v>
      </c>
      <c r="Y33" s="312" t="e">
        <f>VLOOKUP(A33,[1]sum!$A$2:$H$154,8,FALSE)</f>
        <v>#N/A</v>
      </c>
      <c r="Z33" s="313" t="e">
        <f t="shared" si="6"/>
        <v>#N/A</v>
      </c>
      <c r="AA33" s="311">
        <v>77</v>
      </c>
      <c r="AB33" s="312">
        <v>5611</v>
      </c>
      <c r="AC33" s="313">
        <f t="shared" si="7"/>
        <v>1402.75</v>
      </c>
      <c r="AD33" s="311"/>
      <c r="AE33" s="312"/>
      <c r="AF33" s="313">
        <f t="shared" si="8"/>
        <v>0</v>
      </c>
      <c r="AG33" s="327"/>
      <c r="AH33" s="328"/>
      <c r="AI33" s="328">
        <f t="shared" si="9"/>
        <v>0</v>
      </c>
      <c r="AJ33" s="328"/>
      <c r="AK33" s="328"/>
      <c r="AL33" s="328">
        <f t="shared" si="10"/>
        <v>0</v>
      </c>
      <c r="AM33" s="312">
        <v>4</v>
      </c>
      <c r="AN33" s="312">
        <v>396</v>
      </c>
      <c r="AO33" s="318">
        <f t="shared" si="11"/>
        <v>99</v>
      </c>
      <c r="AP33" s="319">
        <v>3</v>
      </c>
      <c r="AQ33" s="320">
        <v>277</v>
      </c>
      <c r="AR33" s="317">
        <f t="shared" si="2"/>
        <v>69.25</v>
      </c>
      <c r="AS33" s="325">
        <v>2</v>
      </c>
      <c r="AT33" s="325">
        <v>158</v>
      </c>
      <c r="AU33" s="326">
        <f t="shared" si="12"/>
        <v>39.5</v>
      </c>
      <c r="AV33" s="323">
        <v>0</v>
      </c>
      <c r="AW33" s="323">
        <v>0</v>
      </c>
      <c r="AX33" s="326">
        <f t="shared" si="13"/>
        <v>0</v>
      </c>
      <c r="AY33" s="309">
        <v>0</v>
      </c>
      <c r="AZ33" s="309">
        <v>0</v>
      </c>
      <c r="BA33" s="322">
        <f t="shared" si="14"/>
        <v>0</v>
      </c>
      <c r="BB33" s="323">
        <v>0</v>
      </c>
      <c r="BC33" s="323">
        <v>0</v>
      </c>
      <c r="BD33" s="339">
        <f t="shared" si="15"/>
        <v>0</v>
      </c>
      <c r="BE33" s="472">
        <v>0</v>
      </c>
      <c r="BF33" s="472">
        <v>0</v>
      </c>
      <c r="BG33" s="339">
        <f t="shared" si="16"/>
        <v>0</v>
      </c>
    </row>
    <row r="34" spans="1:59" ht="14.65" customHeight="1">
      <c r="A34" s="308">
        <v>31</v>
      </c>
      <c r="B34" s="309" t="s">
        <v>79</v>
      </c>
      <c r="C34" s="309"/>
      <c r="D34" s="309"/>
      <c r="E34" s="310" t="str">
        <f>VLOOKUP(B34,Remark!G:H,2,0)</f>
        <v>TPLU</v>
      </c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11"/>
      <c r="S34" s="312"/>
      <c r="T34" s="312"/>
      <c r="U34" s="312">
        <v>107</v>
      </c>
      <c r="V34" s="312">
        <v>7469</v>
      </c>
      <c r="W34" s="313">
        <f t="shared" si="1"/>
        <v>1867.25</v>
      </c>
      <c r="X34" s="312">
        <f>VLOOKUP(A34,[1]sum!$A$2:$H$154,7,FALSE)</f>
        <v>166</v>
      </c>
      <c r="Y34" s="312">
        <f>VLOOKUP(A34,[1]sum!$A$2:$H$154,8,FALSE)</f>
        <v>11034</v>
      </c>
      <c r="Z34" s="313">
        <f t="shared" si="6"/>
        <v>2758.5</v>
      </c>
      <c r="AA34" s="311">
        <v>302</v>
      </c>
      <c r="AB34" s="312">
        <v>21262</v>
      </c>
      <c r="AC34" s="313">
        <f t="shared" si="7"/>
        <v>5315.5</v>
      </c>
      <c r="AD34" s="311">
        <v>230</v>
      </c>
      <c r="AE34" s="312">
        <v>15086</v>
      </c>
      <c r="AF34" s="313">
        <f t="shared" si="8"/>
        <v>3771.5</v>
      </c>
      <c r="AG34" s="313">
        <v>279</v>
      </c>
      <c r="AH34" s="316">
        <v>17617</v>
      </c>
      <c r="AI34" s="316">
        <f t="shared" si="9"/>
        <v>4404.25</v>
      </c>
      <c r="AJ34" s="317">
        <v>303</v>
      </c>
      <c r="AK34" s="317">
        <v>18861</v>
      </c>
      <c r="AL34" s="316">
        <f t="shared" si="10"/>
        <v>4715.25</v>
      </c>
      <c r="AM34" s="312">
        <v>412</v>
      </c>
      <c r="AN34" s="312">
        <v>27092</v>
      </c>
      <c r="AO34" s="318">
        <f t="shared" si="11"/>
        <v>6773</v>
      </c>
      <c r="AP34" s="319">
        <v>596</v>
      </c>
      <c r="AQ34" s="320">
        <v>37736</v>
      </c>
      <c r="AR34" s="317">
        <f t="shared" si="2"/>
        <v>9434</v>
      </c>
      <c r="AS34" s="325">
        <v>441</v>
      </c>
      <c r="AT34" s="325">
        <v>30651</v>
      </c>
      <c r="AU34" s="326">
        <f t="shared" si="12"/>
        <v>7662.75</v>
      </c>
      <c r="AV34" s="323">
        <v>683</v>
      </c>
      <c r="AW34" s="323">
        <v>44093</v>
      </c>
      <c r="AX34" s="326">
        <f t="shared" si="13"/>
        <v>11023.25</v>
      </c>
      <c r="AY34" s="309">
        <v>763</v>
      </c>
      <c r="AZ34" s="309">
        <v>49301</v>
      </c>
      <c r="BA34" s="322">
        <f t="shared" si="14"/>
        <v>12325.25</v>
      </c>
      <c r="BB34" s="323">
        <v>755</v>
      </c>
      <c r="BC34" s="323">
        <v>53213</v>
      </c>
      <c r="BD34" s="339">
        <f t="shared" si="15"/>
        <v>13303.25</v>
      </c>
      <c r="BE34" s="472">
        <v>746</v>
      </c>
      <c r="BF34" s="472">
        <v>53230</v>
      </c>
      <c r="BG34" s="339">
        <f t="shared" si="16"/>
        <v>13307.5</v>
      </c>
    </row>
    <row r="35" spans="1:59" ht="14.65" customHeight="1">
      <c r="A35" s="308">
        <v>32</v>
      </c>
      <c r="B35" s="309" t="s">
        <v>80</v>
      </c>
      <c r="C35" s="309"/>
      <c r="D35" s="309"/>
      <c r="E35" s="310" t="str">
        <f>VLOOKUP(B35,Remark!G:H,2,0)</f>
        <v>SUKS</v>
      </c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11"/>
      <c r="S35" s="312"/>
      <c r="T35" s="312"/>
      <c r="U35" s="312">
        <v>11</v>
      </c>
      <c r="V35" s="312">
        <v>669</v>
      </c>
      <c r="W35" s="313">
        <f t="shared" ref="W35:W66" si="17">V35*25%</f>
        <v>167.25</v>
      </c>
      <c r="X35" s="312">
        <f>VLOOKUP(A35,[1]sum!$A$2:$H$154,7,FALSE)</f>
        <v>160</v>
      </c>
      <c r="Y35" s="312">
        <f>VLOOKUP(A35,[1]sum!$A$2:$H$154,8,FALSE)</f>
        <v>9632</v>
      </c>
      <c r="Z35" s="313">
        <f t="shared" si="6"/>
        <v>2408</v>
      </c>
      <c r="AA35" s="311">
        <v>111</v>
      </c>
      <c r="AB35" s="312">
        <v>7233</v>
      </c>
      <c r="AC35" s="313">
        <f t="shared" si="7"/>
        <v>1808.25</v>
      </c>
      <c r="AD35" s="311">
        <v>221</v>
      </c>
      <c r="AE35" s="312">
        <v>12499</v>
      </c>
      <c r="AF35" s="313">
        <f t="shared" si="8"/>
        <v>3124.75</v>
      </c>
      <c r="AG35" s="313">
        <v>155</v>
      </c>
      <c r="AH35" s="316">
        <v>10393</v>
      </c>
      <c r="AI35" s="316">
        <f t="shared" si="9"/>
        <v>2598.25</v>
      </c>
      <c r="AJ35" s="317">
        <v>228</v>
      </c>
      <c r="AK35" s="317">
        <v>14620</v>
      </c>
      <c r="AL35" s="316">
        <f t="shared" si="10"/>
        <v>3655</v>
      </c>
      <c r="AM35" s="312">
        <v>294</v>
      </c>
      <c r="AN35" s="312">
        <v>18890</v>
      </c>
      <c r="AO35" s="318">
        <f t="shared" si="11"/>
        <v>4722.5</v>
      </c>
      <c r="AP35" s="319">
        <v>301</v>
      </c>
      <c r="AQ35" s="320">
        <v>19139</v>
      </c>
      <c r="AR35" s="317">
        <f t="shared" si="2"/>
        <v>4784.75</v>
      </c>
      <c r="AS35" s="325">
        <v>323</v>
      </c>
      <c r="AT35" s="325">
        <v>21661</v>
      </c>
      <c r="AU35" s="326">
        <f t="shared" si="12"/>
        <v>5415.25</v>
      </c>
      <c r="AV35" s="323">
        <v>377</v>
      </c>
      <c r="AW35" s="323">
        <v>23991</v>
      </c>
      <c r="AX35" s="326">
        <f t="shared" si="13"/>
        <v>5997.75</v>
      </c>
      <c r="AY35" s="309">
        <v>328</v>
      </c>
      <c r="AZ35" s="309">
        <v>22300</v>
      </c>
      <c r="BA35" s="322">
        <f t="shared" si="14"/>
        <v>5575</v>
      </c>
      <c r="BB35" s="323">
        <v>359</v>
      </c>
      <c r="BC35" s="323">
        <v>25277</v>
      </c>
      <c r="BD35" s="339">
        <f t="shared" si="15"/>
        <v>6319.25</v>
      </c>
      <c r="BE35" s="472">
        <v>377</v>
      </c>
      <c r="BF35" s="472">
        <v>26123</v>
      </c>
      <c r="BG35" s="339">
        <f t="shared" si="16"/>
        <v>6530.75</v>
      </c>
    </row>
    <row r="36" spans="1:59" ht="14.65" customHeight="1">
      <c r="A36" s="308">
        <v>33</v>
      </c>
      <c r="B36" s="309" t="s">
        <v>81</v>
      </c>
      <c r="C36" s="309"/>
      <c r="D36" s="309"/>
      <c r="E36" s="310" t="str">
        <f>VLOOKUP(B36,Remark!G:H,2,0)</f>
        <v>TPLU</v>
      </c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11"/>
      <c r="S36" s="312"/>
      <c r="T36" s="312"/>
      <c r="U36" s="312">
        <v>42</v>
      </c>
      <c r="V36" s="312">
        <v>2866</v>
      </c>
      <c r="W36" s="313">
        <f t="shared" si="17"/>
        <v>716.5</v>
      </c>
      <c r="X36" s="312">
        <f>VLOOKUP(A36,[1]sum!$A$2:$H$154,7,FALSE)</f>
        <v>68</v>
      </c>
      <c r="Y36" s="312">
        <f>VLOOKUP(A36,[1]sum!$A$2:$H$154,8,FALSE)</f>
        <v>4680</v>
      </c>
      <c r="Z36" s="313">
        <f t="shared" si="6"/>
        <v>1170</v>
      </c>
      <c r="AA36" s="311">
        <v>113</v>
      </c>
      <c r="AB36" s="312">
        <v>7143</v>
      </c>
      <c r="AC36" s="313">
        <f t="shared" si="7"/>
        <v>1785.75</v>
      </c>
      <c r="AD36" s="311">
        <v>206</v>
      </c>
      <c r="AE36" s="312">
        <v>12638</v>
      </c>
      <c r="AF36" s="313">
        <f t="shared" si="8"/>
        <v>3159.5</v>
      </c>
      <c r="AG36" s="313">
        <v>221</v>
      </c>
      <c r="AH36" s="316">
        <v>15335</v>
      </c>
      <c r="AI36" s="316">
        <f t="shared" si="9"/>
        <v>3833.75</v>
      </c>
      <c r="AJ36" s="317">
        <v>253</v>
      </c>
      <c r="AK36" s="317">
        <v>15003</v>
      </c>
      <c r="AL36" s="316">
        <f t="shared" si="10"/>
        <v>3750.75</v>
      </c>
      <c r="AM36" s="312">
        <v>239</v>
      </c>
      <c r="AN36" s="312">
        <v>14741</v>
      </c>
      <c r="AO36" s="318">
        <f t="shared" si="11"/>
        <v>3685.25</v>
      </c>
      <c r="AP36" s="319">
        <v>129</v>
      </c>
      <c r="AQ36" s="320">
        <v>7479</v>
      </c>
      <c r="AR36" s="317">
        <f t="shared" si="2"/>
        <v>1869.75</v>
      </c>
      <c r="AS36" s="325">
        <v>23</v>
      </c>
      <c r="AT36" s="325">
        <v>1377</v>
      </c>
      <c r="AU36" s="326">
        <f t="shared" si="12"/>
        <v>344.25</v>
      </c>
      <c r="AV36" s="323">
        <v>0</v>
      </c>
      <c r="AW36" s="323">
        <v>0</v>
      </c>
      <c r="AX36" s="326">
        <f t="shared" si="13"/>
        <v>0</v>
      </c>
      <c r="AY36" s="309">
        <v>0</v>
      </c>
      <c r="AZ36" s="309">
        <v>0</v>
      </c>
      <c r="BA36" s="322">
        <f t="shared" si="14"/>
        <v>0</v>
      </c>
      <c r="BB36" s="323">
        <v>0</v>
      </c>
      <c r="BC36" s="323">
        <v>0</v>
      </c>
      <c r="BD36" s="339">
        <f t="shared" si="15"/>
        <v>0</v>
      </c>
      <c r="BE36" s="472">
        <v>0</v>
      </c>
      <c r="BF36" s="472">
        <v>0</v>
      </c>
      <c r="BG36" s="339">
        <f t="shared" si="16"/>
        <v>0</v>
      </c>
    </row>
    <row r="37" spans="1:59" ht="14.65" customHeight="1">
      <c r="A37" s="308">
        <v>34</v>
      </c>
      <c r="B37" s="309" t="s">
        <v>82</v>
      </c>
      <c r="C37" s="309"/>
      <c r="D37" s="309"/>
      <c r="E37" s="310" t="str">
        <f>VLOOKUP(B37,Remark!G:H,2,0)</f>
        <v>TPLU</v>
      </c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11"/>
      <c r="S37" s="312"/>
      <c r="T37" s="312"/>
      <c r="U37" s="312">
        <v>56</v>
      </c>
      <c r="V37" s="312">
        <v>3840</v>
      </c>
      <c r="W37" s="313">
        <f t="shared" si="17"/>
        <v>960</v>
      </c>
      <c r="X37" s="312">
        <f>VLOOKUP(A37,[1]sum!$A$2:$H$154,7,FALSE)</f>
        <v>102</v>
      </c>
      <c r="Y37" s="312">
        <f>VLOOKUP(A37,[1]sum!$A$2:$H$154,8,FALSE)</f>
        <v>7354</v>
      </c>
      <c r="Z37" s="313">
        <f t="shared" si="6"/>
        <v>1838.5</v>
      </c>
      <c r="AA37" s="311">
        <v>168</v>
      </c>
      <c r="AB37" s="312">
        <v>10680</v>
      </c>
      <c r="AC37" s="313">
        <f t="shared" si="7"/>
        <v>2670</v>
      </c>
      <c r="AD37" s="311">
        <v>175</v>
      </c>
      <c r="AE37" s="312">
        <v>10329</v>
      </c>
      <c r="AF37" s="313">
        <f t="shared" si="8"/>
        <v>2582.25</v>
      </c>
      <c r="AG37" s="313">
        <v>186</v>
      </c>
      <c r="AH37" s="316">
        <v>11878</v>
      </c>
      <c r="AI37" s="316">
        <f t="shared" si="9"/>
        <v>2969.5</v>
      </c>
      <c r="AJ37" s="317">
        <v>186</v>
      </c>
      <c r="AK37" s="317">
        <v>10602</v>
      </c>
      <c r="AL37" s="316">
        <f t="shared" si="10"/>
        <v>2650.5</v>
      </c>
      <c r="AM37" s="312">
        <v>220</v>
      </c>
      <c r="AN37" s="312">
        <v>13372</v>
      </c>
      <c r="AO37" s="318">
        <f t="shared" si="11"/>
        <v>3343</v>
      </c>
      <c r="AP37" s="319">
        <v>166</v>
      </c>
      <c r="AQ37" s="320">
        <v>10986</v>
      </c>
      <c r="AR37" s="317">
        <f t="shared" si="2"/>
        <v>2746.5</v>
      </c>
      <c r="AS37" s="325">
        <v>165</v>
      </c>
      <c r="AT37" s="325">
        <v>9835</v>
      </c>
      <c r="AU37" s="326">
        <f t="shared" si="12"/>
        <v>2458.75</v>
      </c>
      <c r="AV37" s="323">
        <v>438</v>
      </c>
      <c r="AW37" s="323">
        <v>26282</v>
      </c>
      <c r="AX37" s="326">
        <f t="shared" si="13"/>
        <v>6570.5</v>
      </c>
      <c r="AY37" s="309">
        <v>432</v>
      </c>
      <c r="AZ37" s="309">
        <v>25704</v>
      </c>
      <c r="BA37" s="322">
        <f t="shared" si="14"/>
        <v>6426</v>
      </c>
      <c r="BB37" s="323">
        <v>400</v>
      </c>
      <c r="BC37" s="323">
        <v>23200</v>
      </c>
      <c r="BD37" s="339">
        <f t="shared" si="15"/>
        <v>5800</v>
      </c>
      <c r="BE37" s="472">
        <v>387</v>
      </c>
      <c r="BF37" s="472">
        <v>22725</v>
      </c>
      <c r="BG37" s="339">
        <f t="shared" si="16"/>
        <v>5681.25</v>
      </c>
    </row>
    <row r="38" spans="1:59" ht="14.65" customHeight="1">
      <c r="A38" s="308">
        <v>35</v>
      </c>
      <c r="B38" s="309" t="s">
        <v>83</v>
      </c>
      <c r="C38" s="309"/>
      <c r="D38" s="309"/>
      <c r="E38" s="310" t="str">
        <f>VLOOKUP(B38,Remark!G:H,2,0)</f>
        <v>Kerry</v>
      </c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11"/>
      <c r="S38" s="312"/>
      <c r="T38" s="312"/>
      <c r="U38" s="312">
        <v>10</v>
      </c>
      <c r="V38" s="312">
        <v>598</v>
      </c>
      <c r="W38" s="313">
        <f t="shared" si="17"/>
        <v>149.5</v>
      </c>
      <c r="X38" s="312">
        <f>VLOOKUP(A38,[1]sum!$A$2:$H$154,7,FALSE)</f>
        <v>63</v>
      </c>
      <c r="Y38" s="312">
        <f>VLOOKUP(A38,[1]sum!$A$2:$H$154,8,FALSE)</f>
        <v>4057</v>
      </c>
      <c r="Z38" s="313">
        <f t="shared" si="6"/>
        <v>1014.25</v>
      </c>
      <c r="AA38" s="311">
        <v>132</v>
      </c>
      <c r="AB38" s="312">
        <v>7988</v>
      </c>
      <c r="AC38" s="313">
        <f t="shared" si="7"/>
        <v>1997</v>
      </c>
      <c r="AD38" s="311">
        <v>125</v>
      </c>
      <c r="AE38" s="312">
        <v>8179</v>
      </c>
      <c r="AF38" s="313">
        <f t="shared" si="8"/>
        <v>2044.75</v>
      </c>
      <c r="AG38" s="313">
        <v>159</v>
      </c>
      <c r="AH38" s="316">
        <v>10221</v>
      </c>
      <c r="AI38" s="316">
        <f t="shared" si="9"/>
        <v>2555.25</v>
      </c>
      <c r="AJ38" s="317">
        <v>126</v>
      </c>
      <c r="AK38" s="317">
        <v>8534</v>
      </c>
      <c r="AL38" s="316">
        <f t="shared" si="10"/>
        <v>2133.5</v>
      </c>
      <c r="AM38" s="312">
        <v>192</v>
      </c>
      <c r="AN38" s="312">
        <v>11184</v>
      </c>
      <c r="AO38" s="318">
        <f t="shared" si="11"/>
        <v>2796</v>
      </c>
      <c r="AP38" s="319">
        <v>169</v>
      </c>
      <c r="AQ38" s="320">
        <v>12287</v>
      </c>
      <c r="AR38" s="317">
        <f t="shared" si="2"/>
        <v>3071.75</v>
      </c>
      <c r="AS38" s="325">
        <v>185</v>
      </c>
      <c r="AT38" s="325">
        <v>12011</v>
      </c>
      <c r="AU38" s="326">
        <f t="shared" si="12"/>
        <v>3002.75</v>
      </c>
      <c r="AV38" s="323">
        <v>204</v>
      </c>
      <c r="AW38" s="323">
        <v>14380</v>
      </c>
      <c r="AX38" s="326">
        <f t="shared" si="13"/>
        <v>3595</v>
      </c>
      <c r="AY38" s="309">
        <v>160</v>
      </c>
      <c r="AZ38" s="309">
        <v>12592</v>
      </c>
      <c r="BA38" s="322">
        <f t="shared" si="14"/>
        <v>3148</v>
      </c>
      <c r="BB38" s="323">
        <v>185</v>
      </c>
      <c r="BC38" s="323">
        <v>12683</v>
      </c>
      <c r="BD38" s="339">
        <f t="shared" si="15"/>
        <v>3170.75</v>
      </c>
      <c r="BE38" s="472">
        <v>290</v>
      </c>
      <c r="BF38" s="472">
        <v>19370</v>
      </c>
      <c r="BG38" s="339">
        <f t="shared" si="16"/>
        <v>4842.5</v>
      </c>
    </row>
    <row r="39" spans="1:59" ht="14.65" customHeight="1">
      <c r="A39" s="308">
        <v>36</v>
      </c>
      <c r="B39" s="309" t="s">
        <v>85</v>
      </c>
      <c r="C39" s="309"/>
      <c r="D39" s="309"/>
      <c r="E39" s="310" t="str">
        <f>VLOOKUP(B39,Remark!G:H,2,0)</f>
        <v>ONUT</v>
      </c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11"/>
      <c r="S39" s="312"/>
      <c r="T39" s="312"/>
      <c r="U39" s="312">
        <v>14</v>
      </c>
      <c r="V39" s="312">
        <v>974</v>
      </c>
      <c r="W39" s="313">
        <f t="shared" si="17"/>
        <v>243.5</v>
      </c>
      <c r="X39" s="312">
        <f>VLOOKUP(A39,[1]sum!$A$2:$H$154,7,FALSE)</f>
        <v>69</v>
      </c>
      <c r="Y39" s="312">
        <f>VLOOKUP(A39,[1]sum!$A$2:$H$154,8,FALSE)</f>
        <v>4539</v>
      </c>
      <c r="Z39" s="313">
        <f t="shared" si="6"/>
        <v>1134.75</v>
      </c>
      <c r="AA39" s="311">
        <v>81</v>
      </c>
      <c r="AB39" s="312">
        <v>6363</v>
      </c>
      <c r="AC39" s="313">
        <f t="shared" si="7"/>
        <v>1590.75</v>
      </c>
      <c r="AD39" s="311">
        <v>72</v>
      </c>
      <c r="AE39" s="312">
        <v>4588</v>
      </c>
      <c r="AF39" s="313">
        <f t="shared" si="8"/>
        <v>1147</v>
      </c>
      <c r="AG39" s="313">
        <v>131</v>
      </c>
      <c r="AH39" s="316">
        <v>7597</v>
      </c>
      <c r="AI39" s="316">
        <f t="shared" si="9"/>
        <v>1899.25</v>
      </c>
      <c r="AJ39" s="317">
        <v>166</v>
      </c>
      <c r="AK39" s="317">
        <v>10786</v>
      </c>
      <c r="AL39" s="316">
        <f t="shared" si="10"/>
        <v>2696.5</v>
      </c>
      <c r="AM39" s="312">
        <v>135</v>
      </c>
      <c r="AN39" s="312">
        <v>8793</v>
      </c>
      <c r="AO39" s="318">
        <f t="shared" si="11"/>
        <v>2198.25</v>
      </c>
      <c r="AP39" s="319">
        <v>75</v>
      </c>
      <c r="AQ39" s="320">
        <v>5405</v>
      </c>
      <c r="AR39" s="317">
        <f t="shared" si="2"/>
        <v>1351.25</v>
      </c>
      <c r="AS39" s="325">
        <v>103</v>
      </c>
      <c r="AT39" s="325">
        <v>5965</v>
      </c>
      <c r="AU39" s="326">
        <f t="shared" si="12"/>
        <v>1491.25</v>
      </c>
      <c r="AV39" s="323">
        <v>132</v>
      </c>
      <c r="AW39" s="323">
        <v>7888</v>
      </c>
      <c r="AX39" s="326">
        <f t="shared" si="13"/>
        <v>1972</v>
      </c>
      <c r="AY39" s="309">
        <v>105</v>
      </c>
      <c r="AZ39" s="309">
        <v>7003</v>
      </c>
      <c r="BA39" s="322">
        <f t="shared" si="14"/>
        <v>1750.75</v>
      </c>
      <c r="BB39" s="323">
        <v>109</v>
      </c>
      <c r="BC39" s="323">
        <v>7139</v>
      </c>
      <c r="BD39" s="339">
        <f t="shared" si="15"/>
        <v>1784.75</v>
      </c>
      <c r="BE39" s="472">
        <v>110</v>
      </c>
      <c r="BF39" s="472">
        <v>7626</v>
      </c>
      <c r="BG39" s="339">
        <f t="shared" si="16"/>
        <v>1906.5</v>
      </c>
    </row>
    <row r="40" spans="1:59" ht="14.65" customHeight="1">
      <c r="A40" s="308">
        <v>37</v>
      </c>
      <c r="B40" s="309" t="s">
        <v>86</v>
      </c>
      <c r="C40" s="309"/>
      <c r="D40" s="309"/>
      <c r="E40" s="310" t="str">
        <f>VLOOKUP(B40,Remark!G:H,2,0)</f>
        <v>KVIL</v>
      </c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11"/>
      <c r="S40" s="312"/>
      <c r="T40" s="312"/>
      <c r="U40" s="312">
        <v>6</v>
      </c>
      <c r="V40" s="312">
        <v>258</v>
      </c>
      <c r="W40" s="313">
        <f t="shared" si="17"/>
        <v>64.5</v>
      </c>
      <c r="X40" s="312">
        <f>VLOOKUP(A40,[1]sum!$A$2:$H$154,7,FALSE)</f>
        <v>51</v>
      </c>
      <c r="Y40" s="312">
        <f>VLOOKUP(A40,[1]sum!$A$2:$H$154,8,FALSE)</f>
        <v>3025</v>
      </c>
      <c r="Z40" s="313">
        <f t="shared" si="6"/>
        <v>756.25</v>
      </c>
      <c r="AA40" s="311">
        <v>84</v>
      </c>
      <c r="AB40" s="312">
        <v>5412</v>
      </c>
      <c r="AC40" s="313">
        <f t="shared" si="7"/>
        <v>1353</v>
      </c>
      <c r="AD40" s="311">
        <v>28</v>
      </c>
      <c r="AE40" s="312">
        <v>1828</v>
      </c>
      <c r="AF40" s="313">
        <f t="shared" si="8"/>
        <v>457</v>
      </c>
      <c r="AG40" s="313">
        <v>52</v>
      </c>
      <c r="AH40" s="316">
        <v>3772</v>
      </c>
      <c r="AI40" s="316">
        <f t="shared" si="9"/>
        <v>943</v>
      </c>
      <c r="AJ40" s="317">
        <v>137</v>
      </c>
      <c r="AK40" s="317">
        <v>8771</v>
      </c>
      <c r="AL40" s="316">
        <f t="shared" si="10"/>
        <v>2192.75</v>
      </c>
      <c r="AM40" s="312">
        <v>96</v>
      </c>
      <c r="AN40" s="312">
        <v>5116</v>
      </c>
      <c r="AO40" s="318">
        <f t="shared" si="11"/>
        <v>1279</v>
      </c>
      <c r="AP40" s="319">
        <v>166</v>
      </c>
      <c r="AQ40" s="320">
        <v>10238</v>
      </c>
      <c r="AR40" s="317">
        <f t="shared" si="2"/>
        <v>2559.5</v>
      </c>
      <c r="AS40" s="325">
        <v>140</v>
      </c>
      <c r="AT40" s="325">
        <v>9352</v>
      </c>
      <c r="AU40" s="326">
        <f t="shared" si="12"/>
        <v>2338</v>
      </c>
      <c r="AV40" s="323">
        <v>192</v>
      </c>
      <c r="AW40" s="323">
        <v>12960</v>
      </c>
      <c r="AX40" s="326">
        <f t="shared" si="13"/>
        <v>3240</v>
      </c>
      <c r="AY40" s="309">
        <v>218</v>
      </c>
      <c r="AZ40" s="309">
        <v>14810</v>
      </c>
      <c r="BA40" s="322">
        <f t="shared" si="14"/>
        <v>3702.5</v>
      </c>
      <c r="BB40" s="323">
        <v>161</v>
      </c>
      <c r="BC40" s="323">
        <v>10603</v>
      </c>
      <c r="BD40" s="339">
        <f t="shared" si="15"/>
        <v>2650.75</v>
      </c>
      <c r="BE40" s="472">
        <v>177</v>
      </c>
      <c r="BF40" s="472">
        <v>12031</v>
      </c>
      <c r="BG40" s="339">
        <f t="shared" si="16"/>
        <v>3007.75</v>
      </c>
    </row>
    <row r="41" spans="1:59" ht="14.65" customHeight="1">
      <c r="A41" s="308">
        <v>38</v>
      </c>
      <c r="B41" s="309" t="s">
        <v>87</v>
      </c>
      <c r="C41" s="309"/>
      <c r="D41" s="309"/>
      <c r="E41" s="310" t="str">
        <f>VLOOKUP(B41,Remark!G:H,2,0)</f>
        <v>KVIL</v>
      </c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11"/>
      <c r="S41" s="312"/>
      <c r="T41" s="312"/>
      <c r="U41" s="312">
        <v>51</v>
      </c>
      <c r="V41" s="312">
        <v>3437</v>
      </c>
      <c r="W41" s="313">
        <f t="shared" si="17"/>
        <v>859.25</v>
      </c>
      <c r="X41" s="312">
        <f>VLOOKUP(A41,[1]sum!$A$2:$H$154,7,FALSE)</f>
        <v>93</v>
      </c>
      <c r="Y41" s="312">
        <f>VLOOKUP(A41,[1]sum!$A$2:$H$154,8,FALSE)</f>
        <v>5871</v>
      </c>
      <c r="Z41" s="313">
        <f t="shared" si="6"/>
        <v>1467.75</v>
      </c>
      <c r="AA41" s="311">
        <v>57</v>
      </c>
      <c r="AB41" s="312">
        <v>3759</v>
      </c>
      <c r="AC41" s="313">
        <f t="shared" si="7"/>
        <v>939.75</v>
      </c>
      <c r="AD41" s="311">
        <v>93</v>
      </c>
      <c r="AE41" s="312">
        <v>5999</v>
      </c>
      <c r="AF41" s="313">
        <f t="shared" si="8"/>
        <v>1499.75</v>
      </c>
      <c r="AG41" s="313">
        <v>79</v>
      </c>
      <c r="AH41" s="316">
        <v>5145</v>
      </c>
      <c r="AI41" s="316">
        <f t="shared" si="9"/>
        <v>1286.25</v>
      </c>
      <c r="AJ41" s="317">
        <v>100</v>
      </c>
      <c r="AK41" s="317">
        <v>6132</v>
      </c>
      <c r="AL41" s="316">
        <f t="shared" si="10"/>
        <v>1533</v>
      </c>
      <c r="AM41" s="312">
        <v>126</v>
      </c>
      <c r="AN41" s="312">
        <v>7618</v>
      </c>
      <c r="AO41" s="318">
        <f t="shared" si="11"/>
        <v>1904.5</v>
      </c>
      <c r="AP41" s="319">
        <v>129</v>
      </c>
      <c r="AQ41" s="320">
        <v>8179</v>
      </c>
      <c r="AR41" s="317">
        <f t="shared" si="2"/>
        <v>2044.75</v>
      </c>
      <c r="AS41" s="325">
        <v>75</v>
      </c>
      <c r="AT41" s="325">
        <v>4869</v>
      </c>
      <c r="AU41" s="326">
        <f t="shared" si="12"/>
        <v>1217.25</v>
      </c>
      <c r="AV41" s="323">
        <v>112</v>
      </c>
      <c r="AW41" s="323">
        <v>6616</v>
      </c>
      <c r="AX41" s="326">
        <f t="shared" si="13"/>
        <v>1654</v>
      </c>
      <c r="AY41" s="309">
        <v>78</v>
      </c>
      <c r="AZ41" s="309">
        <v>4950</v>
      </c>
      <c r="BA41" s="322">
        <f t="shared" si="14"/>
        <v>1237.5</v>
      </c>
      <c r="BB41" s="323">
        <v>92</v>
      </c>
      <c r="BC41" s="323">
        <v>5800</v>
      </c>
      <c r="BD41" s="339">
        <f t="shared" si="15"/>
        <v>1450</v>
      </c>
      <c r="BE41" s="472">
        <v>115</v>
      </c>
      <c r="BF41" s="472">
        <v>7565</v>
      </c>
      <c r="BG41" s="339">
        <f t="shared" si="16"/>
        <v>1891.25</v>
      </c>
    </row>
    <row r="42" spans="1:59" ht="14.65" customHeight="1">
      <c r="A42" s="308">
        <v>39</v>
      </c>
      <c r="B42" s="309" t="s">
        <v>88</v>
      </c>
      <c r="C42" s="309"/>
      <c r="D42" s="309"/>
      <c r="E42" s="310" t="str">
        <f>VLOOKUP(B42,Remark!G:H,2,0)</f>
        <v>KVIL</v>
      </c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11"/>
      <c r="S42" s="312"/>
      <c r="T42" s="312"/>
      <c r="U42" s="312">
        <v>12</v>
      </c>
      <c r="V42" s="312">
        <v>772</v>
      </c>
      <c r="W42" s="313">
        <f t="shared" si="17"/>
        <v>193</v>
      </c>
      <c r="X42" s="312">
        <f>VLOOKUP(A42,[1]sum!$A$2:$H$154,7,FALSE)</f>
        <v>61</v>
      </c>
      <c r="Y42" s="312">
        <f>VLOOKUP(A42,[1]sum!$A$2:$H$154,8,FALSE)</f>
        <v>3939</v>
      </c>
      <c r="Z42" s="313">
        <f t="shared" si="6"/>
        <v>984.75</v>
      </c>
      <c r="AA42" s="311">
        <v>64</v>
      </c>
      <c r="AB42" s="312">
        <v>4944</v>
      </c>
      <c r="AC42" s="313">
        <f t="shared" si="7"/>
        <v>1236</v>
      </c>
      <c r="AD42" s="311">
        <v>81</v>
      </c>
      <c r="AE42" s="312">
        <v>4815</v>
      </c>
      <c r="AF42" s="313">
        <f t="shared" si="8"/>
        <v>1203.75</v>
      </c>
      <c r="AG42" s="313">
        <v>80</v>
      </c>
      <c r="AH42" s="316">
        <v>5520</v>
      </c>
      <c r="AI42" s="316">
        <f t="shared" si="9"/>
        <v>1380</v>
      </c>
      <c r="AJ42" s="317">
        <v>92</v>
      </c>
      <c r="AK42" s="317">
        <v>5636</v>
      </c>
      <c r="AL42" s="316">
        <f t="shared" si="10"/>
        <v>1409</v>
      </c>
      <c r="AM42" s="312">
        <v>130</v>
      </c>
      <c r="AN42" s="312">
        <v>8330</v>
      </c>
      <c r="AO42" s="318">
        <f t="shared" si="11"/>
        <v>2082.5</v>
      </c>
      <c r="AP42" s="319">
        <v>156</v>
      </c>
      <c r="AQ42" s="320">
        <v>10372</v>
      </c>
      <c r="AR42" s="317">
        <f t="shared" si="2"/>
        <v>2593</v>
      </c>
      <c r="AS42" s="325">
        <v>136</v>
      </c>
      <c r="AT42" s="325">
        <v>7328</v>
      </c>
      <c r="AU42" s="326">
        <f t="shared" si="12"/>
        <v>1832</v>
      </c>
      <c r="AV42" s="323">
        <v>128</v>
      </c>
      <c r="AW42" s="323">
        <v>9728</v>
      </c>
      <c r="AX42" s="326">
        <f t="shared" si="13"/>
        <v>2432</v>
      </c>
      <c r="AY42" s="309">
        <v>119</v>
      </c>
      <c r="AZ42" s="309">
        <v>8341</v>
      </c>
      <c r="BA42" s="322">
        <f t="shared" si="14"/>
        <v>2085.25</v>
      </c>
      <c r="BB42" s="323">
        <v>172</v>
      </c>
      <c r="BC42" s="323">
        <v>12420</v>
      </c>
      <c r="BD42" s="339">
        <f t="shared" si="15"/>
        <v>3105</v>
      </c>
      <c r="BE42" s="472">
        <v>181</v>
      </c>
      <c r="BF42" s="472">
        <v>11971</v>
      </c>
      <c r="BG42" s="339">
        <f t="shared" si="16"/>
        <v>2992.75</v>
      </c>
    </row>
    <row r="43" spans="1:59" ht="14.65" customHeight="1">
      <c r="A43" s="308">
        <v>40</v>
      </c>
      <c r="B43" s="309" t="s">
        <v>89</v>
      </c>
      <c r="C43" s="309"/>
      <c r="D43" s="309"/>
      <c r="E43" s="310" t="str">
        <f>VLOOKUP(B43,Remark!G:H,2,0)</f>
        <v>KVIL</v>
      </c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11"/>
      <c r="S43" s="312"/>
      <c r="T43" s="312"/>
      <c r="U43" s="312">
        <v>13</v>
      </c>
      <c r="V43" s="312">
        <v>1023</v>
      </c>
      <c r="W43" s="313">
        <f t="shared" si="17"/>
        <v>255.75</v>
      </c>
      <c r="X43" s="312">
        <f>VLOOKUP(A43,[1]sum!$A$2:$H$154,7,FALSE)</f>
        <v>33</v>
      </c>
      <c r="Y43" s="312">
        <f>VLOOKUP(A43,[1]sum!$A$2:$H$154,8,FALSE)</f>
        <v>2319</v>
      </c>
      <c r="Z43" s="313">
        <f t="shared" si="6"/>
        <v>579.75</v>
      </c>
      <c r="AA43" s="311">
        <v>21</v>
      </c>
      <c r="AB43" s="312">
        <v>1979</v>
      </c>
      <c r="AC43" s="313">
        <f t="shared" si="7"/>
        <v>494.75</v>
      </c>
      <c r="AD43" s="311">
        <v>32</v>
      </c>
      <c r="AE43" s="312">
        <v>2020</v>
      </c>
      <c r="AF43" s="313">
        <f t="shared" si="8"/>
        <v>505</v>
      </c>
      <c r="AG43" s="313">
        <v>16</v>
      </c>
      <c r="AH43" s="316">
        <v>964</v>
      </c>
      <c r="AI43" s="316">
        <f t="shared" si="9"/>
        <v>241</v>
      </c>
      <c r="AJ43" s="317">
        <v>19</v>
      </c>
      <c r="AK43" s="317">
        <v>1189</v>
      </c>
      <c r="AL43" s="316">
        <f t="shared" si="10"/>
        <v>297.25</v>
      </c>
      <c r="AM43" s="312">
        <v>14</v>
      </c>
      <c r="AN43" s="312">
        <v>898</v>
      </c>
      <c r="AO43" s="318">
        <f t="shared" si="11"/>
        <v>224.5</v>
      </c>
      <c r="AP43" s="319">
        <v>71</v>
      </c>
      <c r="AQ43" s="320">
        <v>3633</v>
      </c>
      <c r="AR43" s="317">
        <f t="shared" si="2"/>
        <v>908.25</v>
      </c>
      <c r="AS43" s="325">
        <v>46</v>
      </c>
      <c r="AT43" s="325">
        <v>3038</v>
      </c>
      <c r="AU43" s="326">
        <f t="shared" si="12"/>
        <v>759.5</v>
      </c>
      <c r="AV43" s="323">
        <v>30</v>
      </c>
      <c r="AW43" s="323">
        <v>1878</v>
      </c>
      <c r="AX43" s="326">
        <f t="shared" si="13"/>
        <v>469.5</v>
      </c>
      <c r="AY43" s="309">
        <v>46</v>
      </c>
      <c r="AZ43" s="309">
        <v>2614</v>
      </c>
      <c r="BA43" s="322">
        <f t="shared" si="14"/>
        <v>653.5</v>
      </c>
      <c r="BB43" s="323">
        <v>31</v>
      </c>
      <c r="BC43" s="323">
        <v>1897</v>
      </c>
      <c r="BD43" s="339">
        <f t="shared" si="15"/>
        <v>474.25</v>
      </c>
      <c r="BE43" s="472">
        <v>42</v>
      </c>
      <c r="BF43" s="472">
        <v>2954</v>
      </c>
      <c r="BG43" s="339">
        <f t="shared" si="16"/>
        <v>738.5</v>
      </c>
    </row>
    <row r="44" spans="1:59" ht="14.65" customHeight="1">
      <c r="A44" s="308">
        <v>41</v>
      </c>
      <c r="B44" s="309" t="s">
        <v>90</v>
      </c>
      <c r="C44" s="309"/>
      <c r="D44" s="309"/>
      <c r="E44" s="310" t="str">
        <f>VLOOKUP(B44,Remark!G:H,2,0)</f>
        <v>KVIL</v>
      </c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11"/>
      <c r="S44" s="312"/>
      <c r="T44" s="312"/>
      <c r="U44" s="312">
        <v>41</v>
      </c>
      <c r="V44" s="312">
        <v>3119</v>
      </c>
      <c r="W44" s="313">
        <f t="shared" si="17"/>
        <v>779.75</v>
      </c>
      <c r="X44" s="312">
        <f>VLOOKUP(A44,[1]sum!$A$2:$H$154,7,FALSE)</f>
        <v>50</v>
      </c>
      <c r="Y44" s="312">
        <f>VLOOKUP(A44,[1]sum!$A$2:$H$154,8,FALSE)</f>
        <v>3602</v>
      </c>
      <c r="Z44" s="313">
        <f t="shared" si="6"/>
        <v>900.5</v>
      </c>
      <c r="AA44" s="311">
        <v>95</v>
      </c>
      <c r="AB44" s="312">
        <v>7645</v>
      </c>
      <c r="AC44" s="313">
        <f t="shared" si="7"/>
        <v>1911.25</v>
      </c>
      <c r="AD44" s="311">
        <v>96</v>
      </c>
      <c r="AE44" s="312">
        <v>6664</v>
      </c>
      <c r="AF44" s="313">
        <f t="shared" si="8"/>
        <v>1666</v>
      </c>
      <c r="AG44" s="313">
        <v>95</v>
      </c>
      <c r="AH44" s="316">
        <v>6549</v>
      </c>
      <c r="AI44" s="316">
        <f t="shared" si="9"/>
        <v>1637.25</v>
      </c>
      <c r="AJ44" s="317">
        <v>84</v>
      </c>
      <c r="AK44" s="317">
        <v>5708</v>
      </c>
      <c r="AL44" s="316">
        <f t="shared" si="10"/>
        <v>1427</v>
      </c>
      <c r="AM44" s="312">
        <v>102</v>
      </c>
      <c r="AN44" s="312">
        <v>6750</v>
      </c>
      <c r="AO44" s="318">
        <f t="shared" si="11"/>
        <v>1687.5</v>
      </c>
      <c r="AP44" s="319">
        <v>126</v>
      </c>
      <c r="AQ44" s="320">
        <v>7686</v>
      </c>
      <c r="AR44" s="317">
        <f t="shared" si="2"/>
        <v>1921.5</v>
      </c>
      <c r="AS44" s="325">
        <v>150</v>
      </c>
      <c r="AT44" s="325">
        <v>9302</v>
      </c>
      <c r="AU44" s="326">
        <f t="shared" si="12"/>
        <v>2325.5</v>
      </c>
      <c r="AV44" s="323">
        <v>118</v>
      </c>
      <c r="AW44" s="323">
        <v>7242</v>
      </c>
      <c r="AX44" s="326">
        <f t="shared" si="13"/>
        <v>1810.5</v>
      </c>
      <c r="AY44" s="309">
        <v>175</v>
      </c>
      <c r="AZ44" s="309">
        <v>11565</v>
      </c>
      <c r="BA44" s="322">
        <f t="shared" si="14"/>
        <v>2891.25</v>
      </c>
      <c r="BB44" s="323">
        <v>206</v>
      </c>
      <c r="BC44" s="323">
        <v>12686</v>
      </c>
      <c r="BD44" s="339">
        <f t="shared" si="15"/>
        <v>3171.5</v>
      </c>
      <c r="BE44" s="472">
        <v>190</v>
      </c>
      <c r="BF44" s="472">
        <v>11674</v>
      </c>
      <c r="BG44" s="339">
        <f t="shared" si="16"/>
        <v>2918.5</v>
      </c>
    </row>
    <row r="45" spans="1:59" ht="14.65" customHeight="1">
      <c r="A45" s="308">
        <v>42</v>
      </c>
      <c r="B45" s="309" t="s">
        <v>91</v>
      </c>
      <c r="C45" s="309"/>
      <c r="D45" s="309"/>
      <c r="E45" s="310" t="str">
        <f>VLOOKUP(B45,Remark!G:H,2,0)</f>
        <v>KVIL</v>
      </c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11"/>
      <c r="S45" s="312"/>
      <c r="T45" s="312"/>
      <c r="U45" s="312">
        <v>48</v>
      </c>
      <c r="V45" s="312">
        <v>2664</v>
      </c>
      <c r="W45" s="313">
        <f t="shared" si="17"/>
        <v>666</v>
      </c>
      <c r="X45" s="312">
        <f>VLOOKUP(A45,[1]sum!$A$2:$H$154,7,FALSE)</f>
        <v>103</v>
      </c>
      <c r="Y45" s="312">
        <f>VLOOKUP(A45,[1]sum!$A$2:$H$154,8,FALSE)</f>
        <v>7345</v>
      </c>
      <c r="Z45" s="313">
        <f t="shared" si="6"/>
        <v>1836.25</v>
      </c>
      <c r="AA45" s="311">
        <v>104</v>
      </c>
      <c r="AB45" s="312">
        <v>6172</v>
      </c>
      <c r="AC45" s="313">
        <f t="shared" si="7"/>
        <v>1543</v>
      </c>
      <c r="AD45" s="311">
        <v>163</v>
      </c>
      <c r="AE45" s="312">
        <v>9565</v>
      </c>
      <c r="AF45" s="313">
        <f t="shared" si="8"/>
        <v>2391.25</v>
      </c>
      <c r="AG45" s="313">
        <v>159</v>
      </c>
      <c r="AH45" s="316">
        <v>10257</v>
      </c>
      <c r="AI45" s="316">
        <f t="shared" si="9"/>
        <v>2564.25</v>
      </c>
      <c r="AJ45" s="317">
        <v>120</v>
      </c>
      <c r="AK45" s="317">
        <v>7664</v>
      </c>
      <c r="AL45" s="316">
        <f t="shared" si="10"/>
        <v>1916</v>
      </c>
      <c r="AM45" s="312">
        <v>167</v>
      </c>
      <c r="AN45" s="312">
        <v>10793</v>
      </c>
      <c r="AO45" s="318">
        <f t="shared" si="11"/>
        <v>2698.25</v>
      </c>
      <c r="AP45" s="319">
        <v>166</v>
      </c>
      <c r="AQ45" s="320">
        <v>10690</v>
      </c>
      <c r="AR45" s="317">
        <f t="shared" si="2"/>
        <v>2672.5</v>
      </c>
      <c r="AS45" s="325">
        <v>189</v>
      </c>
      <c r="AT45" s="325">
        <v>12355</v>
      </c>
      <c r="AU45" s="326">
        <f t="shared" si="12"/>
        <v>3088.75</v>
      </c>
      <c r="AV45" s="323">
        <v>247</v>
      </c>
      <c r="AW45" s="323">
        <v>16181</v>
      </c>
      <c r="AX45" s="326">
        <f t="shared" si="13"/>
        <v>4045.25</v>
      </c>
      <c r="AY45" s="309">
        <v>181</v>
      </c>
      <c r="AZ45" s="309">
        <v>11659</v>
      </c>
      <c r="BA45" s="322">
        <f t="shared" si="14"/>
        <v>2914.75</v>
      </c>
      <c r="BB45" s="323">
        <v>222</v>
      </c>
      <c r="BC45" s="323">
        <v>14050</v>
      </c>
      <c r="BD45" s="339">
        <f t="shared" si="15"/>
        <v>3512.5</v>
      </c>
      <c r="BE45" s="472">
        <v>144</v>
      </c>
      <c r="BF45" s="472">
        <v>10772</v>
      </c>
      <c r="BG45" s="339">
        <f t="shared" si="16"/>
        <v>2693</v>
      </c>
    </row>
    <row r="46" spans="1:59" ht="14.65" customHeight="1">
      <c r="A46" s="308">
        <v>43</v>
      </c>
      <c r="B46" s="309" t="s">
        <v>92</v>
      </c>
      <c r="C46" s="309"/>
      <c r="D46" s="309"/>
      <c r="E46" s="310" t="str">
        <f>VLOOKUP(B46,Remark!G:H,2,0)</f>
        <v>KVIL</v>
      </c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11"/>
      <c r="S46" s="312"/>
      <c r="T46" s="312"/>
      <c r="U46" s="312">
        <v>18</v>
      </c>
      <c r="V46" s="312">
        <v>1302</v>
      </c>
      <c r="W46" s="313">
        <f t="shared" si="17"/>
        <v>325.5</v>
      </c>
      <c r="X46" s="312">
        <f>VLOOKUP(A46,[1]sum!$A$2:$H$154,7,FALSE)</f>
        <v>50</v>
      </c>
      <c r="Y46" s="312">
        <f>VLOOKUP(A46,[1]sum!$A$2:$H$154,8,FALSE)</f>
        <v>2902</v>
      </c>
      <c r="Z46" s="313">
        <f t="shared" si="6"/>
        <v>725.5</v>
      </c>
      <c r="AA46" s="311">
        <v>42</v>
      </c>
      <c r="AB46" s="312">
        <v>3222</v>
      </c>
      <c r="AC46" s="313">
        <f t="shared" si="7"/>
        <v>805.5</v>
      </c>
      <c r="AD46" s="311">
        <v>100</v>
      </c>
      <c r="AE46" s="312">
        <v>4428</v>
      </c>
      <c r="AF46" s="313">
        <f t="shared" si="8"/>
        <v>1107</v>
      </c>
      <c r="AG46" s="313">
        <v>83</v>
      </c>
      <c r="AH46" s="316">
        <v>5537</v>
      </c>
      <c r="AI46" s="316">
        <f t="shared" si="9"/>
        <v>1384.25</v>
      </c>
      <c r="AJ46" s="317">
        <v>77</v>
      </c>
      <c r="AK46" s="317">
        <v>4951</v>
      </c>
      <c r="AL46" s="316">
        <f t="shared" si="10"/>
        <v>1237.75</v>
      </c>
      <c r="AM46" s="312">
        <v>28</v>
      </c>
      <c r="AN46" s="312">
        <v>1544</v>
      </c>
      <c r="AO46" s="318">
        <f t="shared" si="11"/>
        <v>386</v>
      </c>
      <c r="AP46" s="319">
        <v>23</v>
      </c>
      <c r="AQ46" s="320">
        <v>1885</v>
      </c>
      <c r="AR46" s="317">
        <f t="shared" si="2"/>
        <v>471.25</v>
      </c>
      <c r="AS46" s="325">
        <v>55</v>
      </c>
      <c r="AT46" s="325">
        <v>2789</v>
      </c>
      <c r="AU46" s="326">
        <f t="shared" si="12"/>
        <v>697.25</v>
      </c>
      <c r="AV46" s="323">
        <v>117</v>
      </c>
      <c r="AW46" s="323">
        <v>8299</v>
      </c>
      <c r="AX46" s="326">
        <f t="shared" si="13"/>
        <v>2074.75</v>
      </c>
      <c r="AY46" s="309">
        <v>108</v>
      </c>
      <c r="AZ46" s="309">
        <v>7476</v>
      </c>
      <c r="BA46" s="322">
        <f t="shared" si="14"/>
        <v>1869</v>
      </c>
      <c r="BB46" s="323">
        <v>109</v>
      </c>
      <c r="BC46" s="323">
        <v>8271</v>
      </c>
      <c r="BD46" s="339">
        <f t="shared" si="15"/>
        <v>2067.75</v>
      </c>
      <c r="BE46" s="472">
        <v>141</v>
      </c>
      <c r="BF46" s="472">
        <v>10723</v>
      </c>
      <c r="BG46" s="339">
        <f t="shared" si="16"/>
        <v>2680.75</v>
      </c>
    </row>
    <row r="47" spans="1:59" ht="14.65" customHeight="1">
      <c r="A47" s="308">
        <v>44</v>
      </c>
      <c r="B47" s="309" t="s">
        <v>93</v>
      </c>
      <c r="C47" s="309"/>
      <c r="D47" s="309"/>
      <c r="E47" s="310" t="str">
        <f>VLOOKUP(B47,Remark!G:H,2,0)</f>
        <v>KVIL</v>
      </c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11"/>
      <c r="S47" s="312"/>
      <c r="T47" s="312"/>
      <c r="U47" s="312">
        <v>10</v>
      </c>
      <c r="V47" s="312">
        <v>618</v>
      </c>
      <c r="W47" s="313">
        <f t="shared" si="17"/>
        <v>154.5</v>
      </c>
      <c r="X47" s="312">
        <f>VLOOKUP(A47,[1]sum!$A$2:$H$154,7,FALSE)</f>
        <v>35</v>
      </c>
      <c r="Y47" s="312">
        <f>VLOOKUP(A47,[1]sum!$A$2:$H$154,8,FALSE)</f>
        <v>2337</v>
      </c>
      <c r="Z47" s="313">
        <f t="shared" si="6"/>
        <v>584.25</v>
      </c>
      <c r="AA47" s="311">
        <v>45</v>
      </c>
      <c r="AB47" s="312">
        <v>3171</v>
      </c>
      <c r="AC47" s="313">
        <f t="shared" si="7"/>
        <v>792.75</v>
      </c>
      <c r="AD47" s="311">
        <v>97</v>
      </c>
      <c r="AE47" s="312">
        <v>5695</v>
      </c>
      <c r="AF47" s="313">
        <f t="shared" si="8"/>
        <v>1423.75</v>
      </c>
      <c r="AG47" s="313">
        <v>125</v>
      </c>
      <c r="AH47" s="316">
        <v>8659</v>
      </c>
      <c r="AI47" s="316">
        <f t="shared" si="9"/>
        <v>2164.75</v>
      </c>
      <c r="AJ47" s="317">
        <v>76</v>
      </c>
      <c r="AK47" s="317">
        <v>4164</v>
      </c>
      <c r="AL47" s="316">
        <f t="shared" si="10"/>
        <v>1041</v>
      </c>
      <c r="AM47" s="312">
        <v>60</v>
      </c>
      <c r="AN47" s="312">
        <v>4076</v>
      </c>
      <c r="AO47" s="318">
        <f t="shared" si="11"/>
        <v>1019</v>
      </c>
      <c r="AP47" s="319">
        <v>60</v>
      </c>
      <c r="AQ47" s="320">
        <v>4644</v>
      </c>
      <c r="AR47" s="317">
        <f t="shared" si="2"/>
        <v>1161</v>
      </c>
      <c r="AS47" s="325">
        <v>70</v>
      </c>
      <c r="AT47" s="325">
        <v>4518</v>
      </c>
      <c r="AU47" s="326">
        <f t="shared" si="12"/>
        <v>1129.5</v>
      </c>
      <c r="AV47" s="323">
        <v>90</v>
      </c>
      <c r="AW47" s="323">
        <v>6674</v>
      </c>
      <c r="AX47" s="326">
        <f t="shared" si="13"/>
        <v>1668.5</v>
      </c>
      <c r="AY47" s="309">
        <v>97</v>
      </c>
      <c r="AZ47" s="309">
        <v>8039</v>
      </c>
      <c r="BA47" s="322">
        <f t="shared" si="14"/>
        <v>2009.75</v>
      </c>
      <c r="BB47" s="323">
        <v>120</v>
      </c>
      <c r="BC47" s="323">
        <v>9764</v>
      </c>
      <c r="BD47" s="339">
        <f t="shared" si="15"/>
        <v>2441</v>
      </c>
      <c r="BE47" s="472">
        <v>140</v>
      </c>
      <c r="BF47" s="472">
        <v>11076</v>
      </c>
      <c r="BG47" s="339">
        <f t="shared" si="16"/>
        <v>2769</v>
      </c>
    </row>
    <row r="48" spans="1:59" ht="14.65" customHeight="1">
      <c r="A48" s="308">
        <v>45</v>
      </c>
      <c r="B48" s="309" t="s">
        <v>94</v>
      </c>
      <c r="C48" s="309"/>
      <c r="D48" s="309"/>
      <c r="E48" s="310" t="str">
        <f>VLOOKUP(B48,Remark!G:H,2,0)</f>
        <v>KVIL</v>
      </c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11"/>
      <c r="S48" s="312"/>
      <c r="T48" s="312"/>
      <c r="U48" s="312">
        <v>7</v>
      </c>
      <c r="V48" s="312">
        <v>589</v>
      </c>
      <c r="W48" s="313">
        <f t="shared" si="17"/>
        <v>147.25</v>
      </c>
      <c r="X48" s="312">
        <f>VLOOKUP(A48,[1]sum!$A$2:$H$154,7,FALSE)</f>
        <v>29</v>
      </c>
      <c r="Y48" s="312">
        <f>VLOOKUP(A48,[1]sum!$A$2:$H$154,8,FALSE)</f>
        <v>2167</v>
      </c>
      <c r="Z48" s="313">
        <f t="shared" si="6"/>
        <v>541.75</v>
      </c>
      <c r="AA48" s="311">
        <v>25</v>
      </c>
      <c r="AB48" s="312">
        <v>1579</v>
      </c>
      <c r="AC48" s="313">
        <f t="shared" si="7"/>
        <v>394.75</v>
      </c>
      <c r="AD48" s="311">
        <v>49</v>
      </c>
      <c r="AE48" s="312">
        <v>2827</v>
      </c>
      <c r="AF48" s="313">
        <f t="shared" si="8"/>
        <v>706.75</v>
      </c>
      <c r="AG48" s="313">
        <v>75</v>
      </c>
      <c r="AH48" s="316">
        <v>5417</v>
      </c>
      <c r="AI48" s="316">
        <f t="shared" si="9"/>
        <v>1354.25</v>
      </c>
      <c r="AJ48" s="317">
        <v>101</v>
      </c>
      <c r="AK48" s="317">
        <v>6063</v>
      </c>
      <c r="AL48" s="316">
        <f t="shared" si="10"/>
        <v>1515.75</v>
      </c>
      <c r="AM48" s="312">
        <v>94</v>
      </c>
      <c r="AN48" s="312">
        <v>5682</v>
      </c>
      <c r="AO48" s="318">
        <f t="shared" si="11"/>
        <v>1420.5</v>
      </c>
      <c r="AP48" s="319">
        <v>142</v>
      </c>
      <c r="AQ48" s="320">
        <v>9726</v>
      </c>
      <c r="AR48" s="317">
        <f t="shared" si="2"/>
        <v>2431.5</v>
      </c>
      <c r="AS48" s="325">
        <v>137</v>
      </c>
      <c r="AT48" s="325">
        <v>8915</v>
      </c>
      <c r="AU48" s="326">
        <f t="shared" si="12"/>
        <v>2228.75</v>
      </c>
      <c r="AV48" s="323">
        <v>129</v>
      </c>
      <c r="AW48" s="323">
        <v>8243</v>
      </c>
      <c r="AX48" s="326">
        <f t="shared" si="13"/>
        <v>2060.75</v>
      </c>
      <c r="AY48" s="309">
        <v>95</v>
      </c>
      <c r="AZ48" s="309">
        <v>7117</v>
      </c>
      <c r="BA48" s="322">
        <f t="shared" si="14"/>
        <v>1779.25</v>
      </c>
      <c r="BB48" s="323">
        <v>94</v>
      </c>
      <c r="BC48" s="323">
        <v>6126</v>
      </c>
      <c r="BD48" s="339">
        <f t="shared" si="15"/>
        <v>1531.5</v>
      </c>
      <c r="BE48" s="472">
        <v>120</v>
      </c>
      <c r="BF48" s="472">
        <v>8996</v>
      </c>
      <c r="BG48" s="339">
        <f t="shared" si="16"/>
        <v>2249</v>
      </c>
    </row>
    <row r="49" spans="1:59" ht="14.65" customHeight="1">
      <c r="A49" s="308">
        <v>46</v>
      </c>
      <c r="B49" s="309" t="s">
        <v>95</v>
      </c>
      <c r="C49" s="309"/>
      <c r="D49" s="309"/>
      <c r="E49" s="310" t="str">
        <f>VLOOKUP(B49,Remark!G:H,2,0)</f>
        <v>KVIL</v>
      </c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11"/>
      <c r="S49" s="312"/>
      <c r="T49" s="312"/>
      <c r="U49" s="312">
        <v>10</v>
      </c>
      <c r="V49" s="312">
        <v>694</v>
      </c>
      <c r="W49" s="313">
        <f t="shared" si="17"/>
        <v>173.5</v>
      </c>
      <c r="X49" s="312">
        <f>VLOOKUP(A49,[1]sum!$A$2:$H$154,7,FALSE)</f>
        <v>44</v>
      </c>
      <c r="Y49" s="312">
        <f>VLOOKUP(A49,[1]sum!$A$2:$H$154,8,FALSE)</f>
        <v>3848</v>
      </c>
      <c r="Z49" s="313">
        <f t="shared" si="6"/>
        <v>962</v>
      </c>
      <c r="AA49" s="311">
        <v>15</v>
      </c>
      <c r="AB49" s="312">
        <v>1281</v>
      </c>
      <c r="AC49" s="313">
        <f t="shared" si="7"/>
        <v>320.25</v>
      </c>
      <c r="AD49" s="311">
        <v>52</v>
      </c>
      <c r="AE49" s="312">
        <v>3056</v>
      </c>
      <c r="AF49" s="313">
        <f t="shared" si="8"/>
        <v>764</v>
      </c>
      <c r="AG49" s="313">
        <v>21</v>
      </c>
      <c r="AH49" s="316">
        <v>1671</v>
      </c>
      <c r="AI49" s="316">
        <f t="shared" si="9"/>
        <v>417.75</v>
      </c>
      <c r="AJ49" s="317">
        <v>20</v>
      </c>
      <c r="AK49" s="317">
        <v>1400</v>
      </c>
      <c r="AL49" s="316">
        <f t="shared" si="10"/>
        <v>350</v>
      </c>
      <c r="AM49" s="312">
        <v>31</v>
      </c>
      <c r="AN49" s="312">
        <v>2101</v>
      </c>
      <c r="AO49" s="318">
        <f t="shared" si="11"/>
        <v>525.25</v>
      </c>
      <c r="AP49" s="319">
        <v>31</v>
      </c>
      <c r="AQ49" s="320">
        <v>1761</v>
      </c>
      <c r="AR49" s="317">
        <f t="shared" si="2"/>
        <v>440.25</v>
      </c>
      <c r="AS49" s="325">
        <v>120</v>
      </c>
      <c r="AT49" s="325">
        <v>6976</v>
      </c>
      <c r="AU49" s="326">
        <f t="shared" si="12"/>
        <v>1744</v>
      </c>
      <c r="AV49" s="323">
        <v>26</v>
      </c>
      <c r="AW49" s="323">
        <v>1666</v>
      </c>
      <c r="AX49" s="326">
        <f t="shared" si="13"/>
        <v>416.5</v>
      </c>
      <c r="AY49" s="309">
        <v>28</v>
      </c>
      <c r="AZ49" s="309">
        <v>1948</v>
      </c>
      <c r="BA49" s="322">
        <f t="shared" si="14"/>
        <v>487</v>
      </c>
      <c r="BB49" s="323">
        <v>45</v>
      </c>
      <c r="BC49" s="323">
        <v>2959</v>
      </c>
      <c r="BD49" s="339">
        <f t="shared" si="15"/>
        <v>739.75</v>
      </c>
      <c r="BE49" s="472">
        <v>31</v>
      </c>
      <c r="BF49" s="472">
        <v>2173</v>
      </c>
      <c r="BG49" s="339">
        <f t="shared" si="16"/>
        <v>543.25</v>
      </c>
    </row>
    <row r="50" spans="1:59" ht="14.65" customHeight="1">
      <c r="A50" s="308">
        <v>47</v>
      </c>
      <c r="B50" s="309" t="s">
        <v>96</v>
      </c>
      <c r="C50" s="309"/>
      <c r="D50" s="309"/>
      <c r="E50" s="310" t="str">
        <f>VLOOKUP(B50,Remark!G:H,2,0)</f>
        <v>KVIL</v>
      </c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11"/>
      <c r="S50" s="312"/>
      <c r="T50" s="312"/>
      <c r="U50" s="312">
        <v>13</v>
      </c>
      <c r="V50" s="312">
        <v>1143</v>
      </c>
      <c r="W50" s="313">
        <f t="shared" si="17"/>
        <v>285.75</v>
      </c>
      <c r="X50" s="312">
        <f>VLOOKUP(A50,[1]sum!$A$2:$H$154,7,FALSE)</f>
        <v>45</v>
      </c>
      <c r="Y50" s="312">
        <f>VLOOKUP(A50,[1]sum!$A$2:$H$154,8,FALSE)</f>
        <v>3123</v>
      </c>
      <c r="Z50" s="313">
        <f t="shared" si="6"/>
        <v>780.75</v>
      </c>
      <c r="AA50" s="311">
        <v>87</v>
      </c>
      <c r="AB50" s="312">
        <v>5269</v>
      </c>
      <c r="AC50" s="313">
        <f t="shared" si="7"/>
        <v>1317.25</v>
      </c>
      <c r="AD50" s="311">
        <v>81</v>
      </c>
      <c r="AE50" s="312">
        <v>5675</v>
      </c>
      <c r="AF50" s="313">
        <f t="shared" si="8"/>
        <v>1418.75</v>
      </c>
      <c r="AG50" s="313">
        <v>91</v>
      </c>
      <c r="AH50" s="316">
        <v>5049</v>
      </c>
      <c r="AI50" s="316">
        <f t="shared" si="9"/>
        <v>1262.25</v>
      </c>
      <c r="AJ50" s="317">
        <v>91</v>
      </c>
      <c r="AK50" s="317">
        <v>5349</v>
      </c>
      <c r="AL50" s="316">
        <f t="shared" si="10"/>
        <v>1337.25</v>
      </c>
      <c r="AM50" s="312">
        <v>94</v>
      </c>
      <c r="AN50" s="312">
        <v>6966</v>
      </c>
      <c r="AO50" s="318">
        <f t="shared" si="11"/>
        <v>1741.5</v>
      </c>
      <c r="AP50" s="319">
        <v>60</v>
      </c>
      <c r="AQ50" s="320">
        <v>4876</v>
      </c>
      <c r="AR50" s="317">
        <f t="shared" si="2"/>
        <v>1219</v>
      </c>
      <c r="AS50" s="325">
        <v>81</v>
      </c>
      <c r="AT50" s="325">
        <v>5415</v>
      </c>
      <c r="AU50" s="326">
        <f t="shared" si="12"/>
        <v>1353.75</v>
      </c>
      <c r="AV50" s="323">
        <v>100</v>
      </c>
      <c r="AW50" s="323">
        <v>7280</v>
      </c>
      <c r="AX50" s="326">
        <f t="shared" si="13"/>
        <v>1820</v>
      </c>
      <c r="AY50" s="309">
        <v>106</v>
      </c>
      <c r="AZ50" s="309">
        <v>8026</v>
      </c>
      <c r="BA50" s="322">
        <f t="shared" si="14"/>
        <v>2006.5</v>
      </c>
      <c r="BB50" s="323">
        <v>135</v>
      </c>
      <c r="BC50" s="323">
        <v>8581</v>
      </c>
      <c r="BD50" s="339">
        <f t="shared" si="15"/>
        <v>2145.25</v>
      </c>
      <c r="BE50" s="472">
        <v>159</v>
      </c>
      <c r="BF50" s="472">
        <v>11021</v>
      </c>
      <c r="BG50" s="339">
        <f t="shared" si="16"/>
        <v>2755.25</v>
      </c>
    </row>
    <row r="51" spans="1:59" ht="14.65" customHeight="1">
      <c r="A51" s="308">
        <v>48</v>
      </c>
      <c r="B51" s="309" t="s">
        <v>97</v>
      </c>
      <c r="C51" s="309"/>
      <c r="D51" s="309"/>
      <c r="E51" s="310" t="str">
        <f>VLOOKUP(B51,Remark!G:H,2,0)</f>
        <v>KVIL</v>
      </c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11"/>
      <c r="S51" s="312"/>
      <c r="T51" s="312"/>
      <c r="U51" s="312">
        <v>46</v>
      </c>
      <c r="V51" s="312">
        <v>2786</v>
      </c>
      <c r="W51" s="313">
        <f t="shared" si="17"/>
        <v>696.5</v>
      </c>
      <c r="X51" s="312">
        <f>VLOOKUP(A51,[1]sum!$A$2:$H$154,7,FALSE)</f>
        <v>38</v>
      </c>
      <c r="Y51" s="312">
        <f>VLOOKUP(A51,[1]sum!$A$2:$H$154,8,FALSE)</f>
        <v>2866</v>
      </c>
      <c r="Z51" s="313">
        <f t="shared" si="6"/>
        <v>716.5</v>
      </c>
      <c r="AA51" s="311">
        <v>109</v>
      </c>
      <c r="AB51" s="312">
        <v>6787</v>
      </c>
      <c r="AC51" s="313">
        <f t="shared" si="7"/>
        <v>1696.75</v>
      </c>
      <c r="AD51" s="311">
        <v>139</v>
      </c>
      <c r="AE51" s="312">
        <v>7937</v>
      </c>
      <c r="AF51" s="313">
        <f t="shared" si="8"/>
        <v>1984.25</v>
      </c>
      <c r="AG51" s="313">
        <v>140</v>
      </c>
      <c r="AH51" s="316">
        <v>8720</v>
      </c>
      <c r="AI51" s="316">
        <f t="shared" si="9"/>
        <v>2180</v>
      </c>
      <c r="AJ51" s="317">
        <v>188</v>
      </c>
      <c r="AK51" s="317">
        <v>10632</v>
      </c>
      <c r="AL51" s="316">
        <f t="shared" si="10"/>
        <v>2658</v>
      </c>
      <c r="AM51" s="312">
        <v>269</v>
      </c>
      <c r="AN51" s="312">
        <v>15063</v>
      </c>
      <c r="AO51" s="318">
        <f t="shared" si="11"/>
        <v>3765.75</v>
      </c>
      <c r="AP51" s="319">
        <v>248</v>
      </c>
      <c r="AQ51" s="320">
        <v>14816</v>
      </c>
      <c r="AR51" s="317">
        <f t="shared" si="2"/>
        <v>3704</v>
      </c>
      <c r="AS51" s="325">
        <v>127</v>
      </c>
      <c r="AT51" s="325">
        <v>7913</v>
      </c>
      <c r="AU51" s="326">
        <f t="shared" si="12"/>
        <v>1978.25</v>
      </c>
      <c r="AV51" s="323">
        <v>320</v>
      </c>
      <c r="AW51" s="323">
        <v>18276</v>
      </c>
      <c r="AX51" s="326">
        <f t="shared" si="13"/>
        <v>4569</v>
      </c>
      <c r="AY51" s="309">
        <v>304</v>
      </c>
      <c r="AZ51" s="309">
        <v>17204</v>
      </c>
      <c r="BA51" s="322">
        <f t="shared" si="14"/>
        <v>4301</v>
      </c>
      <c r="BB51" s="323">
        <v>347</v>
      </c>
      <c r="BC51" s="323">
        <v>21269</v>
      </c>
      <c r="BD51" s="339">
        <f t="shared" si="15"/>
        <v>5317.25</v>
      </c>
      <c r="BE51" s="472">
        <v>578</v>
      </c>
      <c r="BF51" s="472">
        <v>33354</v>
      </c>
      <c r="BG51" s="339">
        <f t="shared" si="16"/>
        <v>8338.5</v>
      </c>
    </row>
    <row r="52" spans="1:59" ht="14.65" customHeight="1">
      <c r="A52" s="308">
        <v>49</v>
      </c>
      <c r="B52" s="309" t="s">
        <v>98</v>
      </c>
      <c r="C52" s="309"/>
      <c r="D52" s="309"/>
      <c r="E52" s="310" t="str">
        <f>VLOOKUP(B52,Remark!G:H,2,0)</f>
        <v>Kerry</v>
      </c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11"/>
      <c r="S52" s="312"/>
      <c r="T52" s="312"/>
      <c r="U52" s="312">
        <v>19</v>
      </c>
      <c r="V52" s="312">
        <v>1757</v>
      </c>
      <c r="W52" s="313">
        <f t="shared" si="17"/>
        <v>439.25</v>
      </c>
      <c r="X52" s="312">
        <f>VLOOKUP(A52,[1]sum!$A$2:$H$154,7,FALSE)</f>
        <v>71</v>
      </c>
      <c r="Y52" s="312">
        <f>VLOOKUP(A52,[1]sum!$A$2:$H$154,8,FALSE)</f>
        <v>4761</v>
      </c>
      <c r="Z52" s="313">
        <f t="shared" si="6"/>
        <v>1190.25</v>
      </c>
      <c r="AA52" s="311">
        <v>68</v>
      </c>
      <c r="AB52" s="312">
        <v>4964</v>
      </c>
      <c r="AC52" s="313">
        <f t="shared" si="7"/>
        <v>1241</v>
      </c>
      <c r="AD52" s="311">
        <v>55</v>
      </c>
      <c r="AE52" s="312">
        <v>3481</v>
      </c>
      <c r="AF52" s="313">
        <f t="shared" si="8"/>
        <v>870.25</v>
      </c>
      <c r="AG52" s="313">
        <v>56</v>
      </c>
      <c r="AH52" s="316">
        <v>3472</v>
      </c>
      <c r="AI52" s="316">
        <f t="shared" si="9"/>
        <v>868</v>
      </c>
      <c r="AJ52" s="317">
        <v>63</v>
      </c>
      <c r="AK52" s="317">
        <v>3221</v>
      </c>
      <c r="AL52" s="316">
        <f t="shared" si="10"/>
        <v>805.25</v>
      </c>
      <c r="AM52" s="312">
        <v>86</v>
      </c>
      <c r="AN52" s="312">
        <v>5694</v>
      </c>
      <c r="AO52" s="318">
        <f t="shared" si="11"/>
        <v>1423.5</v>
      </c>
      <c r="AP52" s="319">
        <v>128</v>
      </c>
      <c r="AQ52" s="320">
        <v>9340</v>
      </c>
      <c r="AR52" s="317">
        <f t="shared" si="2"/>
        <v>2335</v>
      </c>
      <c r="AS52" s="325">
        <v>86</v>
      </c>
      <c r="AT52" s="325">
        <v>5938</v>
      </c>
      <c r="AU52" s="326">
        <f t="shared" si="12"/>
        <v>1484.5</v>
      </c>
      <c r="AV52" s="323">
        <v>99</v>
      </c>
      <c r="AW52" s="323">
        <v>6153</v>
      </c>
      <c r="AX52" s="326">
        <f t="shared" si="13"/>
        <v>1538.25</v>
      </c>
      <c r="AY52" s="309">
        <v>64</v>
      </c>
      <c r="AZ52" s="309">
        <v>4172</v>
      </c>
      <c r="BA52" s="322">
        <f t="shared" si="14"/>
        <v>1043</v>
      </c>
      <c r="BB52" s="323">
        <v>33</v>
      </c>
      <c r="BC52" s="323">
        <v>2427</v>
      </c>
      <c r="BD52" s="339">
        <f t="shared" si="15"/>
        <v>606.75</v>
      </c>
      <c r="BE52" s="472">
        <v>0</v>
      </c>
      <c r="BF52" s="472">
        <v>0</v>
      </c>
      <c r="BG52" s="339">
        <f t="shared" si="16"/>
        <v>0</v>
      </c>
    </row>
    <row r="53" spans="1:59" ht="14.65" customHeight="1">
      <c r="A53" s="308">
        <v>50</v>
      </c>
      <c r="B53" s="309" t="s">
        <v>99</v>
      </c>
      <c r="C53" s="309"/>
      <c r="D53" s="309"/>
      <c r="E53" s="310" t="str">
        <f>VLOOKUP(B53,Remark!G:H,2,0)</f>
        <v>Kerry</v>
      </c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11"/>
      <c r="S53" s="312"/>
      <c r="T53" s="312"/>
      <c r="U53" s="312">
        <v>72</v>
      </c>
      <c r="V53" s="312">
        <v>4808</v>
      </c>
      <c r="W53" s="313">
        <f t="shared" si="17"/>
        <v>1202</v>
      </c>
      <c r="X53" s="312">
        <f>VLOOKUP(A53,[1]sum!$A$2:$H$154,7,FALSE)</f>
        <v>52</v>
      </c>
      <c r="Y53" s="312">
        <f>VLOOKUP(A53,[1]sum!$A$2:$H$154,8,FALSE)</f>
        <v>3612</v>
      </c>
      <c r="Z53" s="313">
        <f t="shared" si="6"/>
        <v>903</v>
      </c>
      <c r="AA53" s="311">
        <v>81</v>
      </c>
      <c r="AB53" s="312">
        <v>5131</v>
      </c>
      <c r="AC53" s="313">
        <f t="shared" si="7"/>
        <v>1282.75</v>
      </c>
      <c r="AD53" s="311">
        <v>120</v>
      </c>
      <c r="AE53" s="312">
        <v>7716</v>
      </c>
      <c r="AF53" s="313">
        <f t="shared" si="8"/>
        <v>1929</v>
      </c>
      <c r="AG53" s="313">
        <v>209</v>
      </c>
      <c r="AH53" s="316">
        <v>14267</v>
      </c>
      <c r="AI53" s="316">
        <f t="shared" si="9"/>
        <v>3566.75</v>
      </c>
      <c r="AJ53" s="317">
        <v>206</v>
      </c>
      <c r="AK53" s="317">
        <v>12774</v>
      </c>
      <c r="AL53" s="316">
        <f t="shared" si="10"/>
        <v>3193.5</v>
      </c>
      <c r="AM53" s="312">
        <v>228</v>
      </c>
      <c r="AN53" s="312">
        <v>14168</v>
      </c>
      <c r="AO53" s="318">
        <f t="shared" si="11"/>
        <v>3542</v>
      </c>
      <c r="AP53" s="319">
        <v>231</v>
      </c>
      <c r="AQ53" s="320">
        <v>15677</v>
      </c>
      <c r="AR53" s="317">
        <f t="shared" si="2"/>
        <v>3919.25</v>
      </c>
      <c r="AS53" s="325">
        <v>221</v>
      </c>
      <c r="AT53" s="325">
        <v>14447</v>
      </c>
      <c r="AU53" s="326">
        <f t="shared" si="12"/>
        <v>3611.75</v>
      </c>
      <c r="AV53" s="323">
        <v>207</v>
      </c>
      <c r="AW53" s="323">
        <v>12757</v>
      </c>
      <c r="AX53" s="326">
        <f t="shared" si="13"/>
        <v>3189.25</v>
      </c>
      <c r="AY53" s="309">
        <v>191</v>
      </c>
      <c r="AZ53" s="309">
        <v>13033</v>
      </c>
      <c r="BA53" s="322">
        <f t="shared" si="14"/>
        <v>3258.25</v>
      </c>
      <c r="BB53" s="323">
        <v>202</v>
      </c>
      <c r="BC53" s="323">
        <v>13214</v>
      </c>
      <c r="BD53" s="339">
        <f t="shared" si="15"/>
        <v>3303.5</v>
      </c>
      <c r="BE53" s="472">
        <v>256</v>
      </c>
      <c r="BF53" s="472">
        <v>16684</v>
      </c>
      <c r="BG53" s="339">
        <f t="shared" si="16"/>
        <v>4171</v>
      </c>
    </row>
    <row r="54" spans="1:59" ht="14.65" customHeight="1">
      <c r="A54" s="308">
        <v>51</v>
      </c>
      <c r="B54" s="309" t="s">
        <v>100</v>
      </c>
      <c r="C54" s="309"/>
      <c r="D54" s="309"/>
      <c r="E54" s="310" t="str">
        <f>VLOOKUP(B54,Remark!G:H,2,0)</f>
        <v>Kerry</v>
      </c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11"/>
      <c r="S54" s="312"/>
      <c r="T54" s="312"/>
      <c r="U54" s="312">
        <v>33</v>
      </c>
      <c r="V54" s="312">
        <v>2179</v>
      </c>
      <c r="W54" s="313">
        <f t="shared" si="17"/>
        <v>544.75</v>
      </c>
      <c r="X54" s="312">
        <f>VLOOKUP(A54,[1]sum!$A$2:$H$154,7,FALSE)</f>
        <v>79</v>
      </c>
      <c r="Y54" s="312">
        <f>VLOOKUP(A54,[1]sum!$A$2:$H$154,8,FALSE)</f>
        <v>5469</v>
      </c>
      <c r="Z54" s="313">
        <f t="shared" si="6"/>
        <v>1367.25</v>
      </c>
      <c r="AA54" s="311">
        <v>97</v>
      </c>
      <c r="AB54" s="312">
        <v>6459</v>
      </c>
      <c r="AC54" s="313">
        <f t="shared" si="7"/>
        <v>1614.75</v>
      </c>
      <c r="AD54" s="311">
        <v>58</v>
      </c>
      <c r="AE54" s="312">
        <v>3570</v>
      </c>
      <c r="AF54" s="313">
        <f t="shared" si="8"/>
        <v>892.5</v>
      </c>
      <c r="AG54" s="313">
        <v>78</v>
      </c>
      <c r="AH54" s="316">
        <v>5250</v>
      </c>
      <c r="AI54" s="316">
        <f t="shared" si="9"/>
        <v>1312.5</v>
      </c>
      <c r="AJ54" s="317">
        <v>149</v>
      </c>
      <c r="AK54" s="317">
        <v>9651</v>
      </c>
      <c r="AL54" s="316">
        <f t="shared" si="10"/>
        <v>2412.75</v>
      </c>
      <c r="AM54" s="312">
        <v>193</v>
      </c>
      <c r="AN54" s="312">
        <v>12687</v>
      </c>
      <c r="AO54" s="318">
        <f t="shared" si="11"/>
        <v>3171.75</v>
      </c>
      <c r="AP54" s="319">
        <v>210</v>
      </c>
      <c r="AQ54" s="320">
        <v>14266</v>
      </c>
      <c r="AR54" s="317">
        <f t="shared" si="2"/>
        <v>3566.5</v>
      </c>
      <c r="AS54" s="325">
        <v>131</v>
      </c>
      <c r="AT54" s="325">
        <v>9537</v>
      </c>
      <c r="AU54" s="326">
        <f t="shared" si="12"/>
        <v>2384.25</v>
      </c>
      <c r="AV54" s="323">
        <v>273</v>
      </c>
      <c r="AW54" s="323">
        <v>16111</v>
      </c>
      <c r="AX54" s="326">
        <f t="shared" si="13"/>
        <v>4027.75</v>
      </c>
      <c r="AY54" s="309">
        <v>372</v>
      </c>
      <c r="AZ54" s="309">
        <v>21540</v>
      </c>
      <c r="BA54" s="322">
        <f t="shared" si="14"/>
        <v>5385</v>
      </c>
      <c r="BB54" s="323">
        <v>261</v>
      </c>
      <c r="BC54" s="323">
        <v>16311</v>
      </c>
      <c r="BD54" s="339">
        <f t="shared" si="15"/>
        <v>4077.75</v>
      </c>
      <c r="BE54" s="472">
        <v>412</v>
      </c>
      <c r="BF54" s="472">
        <v>25084</v>
      </c>
      <c r="BG54" s="339">
        <f t="shared" si="16"/>
        <v>6271</v>
      </c>
    </row>
    <row r="55" spans="1:59" ht="14.65" customHeight="1">
      <c r="A55" s="308">
        <v>52</v>
      </c>
      <c r="B55" s="309" t="s">
        <v>101</v>
      </c>
      <c r="C55" s="309"/>
      <c r="D55" s="309"/>
      <c r="E55" s="310" t="str">
        <f>VLOOKUP(B55,Remark!G:H,2,0)</f>
        <v>Kerry</v>
      </c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11"/>
      <c r="S55" s="312"/>
      <c r="T55" s="312"/>
      <c r="U55" s="312">
        <v>29</v>
      </c>
      <c r="V55" s="312">
        <v>2511</v>
      </c>
      <c r="W55" s="313">
        <f t="shared" si="17"/>
        <v>627.75</v>
      </c>
      <c r="X55" s="312">
        <f>VLOOKUP(A55,[1]sum!$A$2:$H$154,7,FALSE)</f>
        <v>77</v>
      </c>
      <c r="Y55" s="312">
        <f>VLOOKUP(A55,[1]sum!$A$2:$H$154,8,FALSE)</f>
        <v>6267</v>
      </c>
      <c r="Z55" s="313">
        <f t="shared" si="6"/>
        <v>1566.75</v>
      </c>
      <c r="AA55" s="311">
        <v>49</v>
      </c>
      <c r="AB55" s="312">
        <v>4319</v>
      </c>
      <c r="AC55" s="313">
        <f t="shared" si="7"/>
        <v>1079.75</v>
      </c>
      <c r="AD55" s="311">
        <v>145</v>
      </c>
      <c r="AE55" s="312">
        <v>10371</v>
      </c>
      <c r="AF55" s="313">
        <f t="shared" si="8"/>
        <v>2592.75</v>
      </c>
      <c r="AG55" s="313">
        <v>141</v>
      </c>
      <c r="AH55" s="316">
        <v>9951</v>
      </c>
      <c r="AI55" s="316">
        <f t="shared" si="9"/>
        <v>2487.75</v>
      </c>
      <c r="AJ55" s="317">
        <v>173</v>
      </c>
      <c r="AK55" s="317">
        <v>10199</v>
      </c>
      <c r="AL55" s="316">
        <f t="shared" si="10"/>
        <v>2549.75</v>
      </c>
      <c r="AM55" s="312">
        <v>82</v>
      </c>
      <c r="AN55" s="312">
        <v>6914</v>
      </c>
      <c r="AO55" s="318">
        <f t="shared" si="11"/>
        <v>1728.5</v>
      </c>
      <c r="AP55" s="319">
        <v>118</v>
      </c>
      <c r="AQ55" s="320">
        <v>9022</v>
      </c>
      <c r="AR55" s="317">
        <f t="shared" si="2"/>
        <v>2255.5</v>
      </c>
      <c r="AS55" s="325">
        <v>98</v>
      </c>
      <c r="AT55" s="325">
        <v>9010</v>
      </c>
      <c r="AU55" s="326">
        <f t="shared" si="12"/>
        <v>2252.5</v>
      </c>
      <c r="AV55" s="323">
        <v>162</v>
      </c>
      <c r="AW55" s="323">
        <v>11766</v>
      </c>
      <c r="AX55" s="326">
        <f t="shared" si="13"/>
        <v>2941.5</v>
      </c>
      <c r="AY55" s="309">
        <v>269</v>
      </c>
      <c r="AZ55" s="309">
        <v>18887</v>
      </c>
      <c r="BA55" s="322">
        <f t="shared" si="14"/>
        <v>4721.75</v>
      </c>
      <c r="BB55" s="323">
        <v>327</v>
      </c>
      <c r="BC55" s="323">
        <v>21853</v>
      </c>
      <c r="BD55" s="339">
        <f t="shared" si="15"/>
        <v>5463.25</v>
      </c>
      <c r="BE55" s="472">
        <v>326</v>
      </c>
      <c r="BF55" s="472">
        <v>23270</v>
      </c>
      <c r="BG55" s="339">
        <f t="shared" si="16"/>
        <v>5817.5</v>
      </c>
    </row>
    <row r="56" spans="1:59" ht="14.65" customHeight="1">
      <c r="A56" s="308">
        <v>53</v>
      </c>
      <c r="B56" s="309" t="s">
        <v>102</v>
      </c>
      <c r="C56" s="309"/>
      <c r="D56" s="309"/>
      <c r="E56" s="310" t="str">
        <f>VLOOKUP(B56,Remark!G:H,2,0)</f>
        <v>Kerry</v>
      </c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11"/>
      <c r="S56" s="312"/>
      <c r="T56" s="312"/>
      <c r="U56" s="312">
        <v>31</v>
      </c>
      <c r="V56" s="312">
        <v>2629</v>
      </c>
      <c r="W56" s="313">
        <f t="shared" si="17"/>
        <v>657.25</v>
      </c>
      <c r="X56" s="312">
        <f>VLOOKUP(A56,[1]sum!$A$2:$H$154,7,FALSE)</f>
        <v>51</v>
      </c>
      <c r="Y56" s="312">
        <f>VLOOKUP(A56,[1]sum!$A$2:$H$154,8,FALSE)</f>
        <v>3493</v>
      </c>
      <c r="Z56" s="313">
        <f t="shared" si="6"/>
        <v>873.25</v>
      </c>
      <c r="AA56" s="311">
        <v>80</v>
      </c>
      <c r="AB56" s="312">
        <v>4880</v>
      </c>
      <c r="AC56" s="313">
        <f t="shared" si="7"/>
        <v>1220</v>
      </c>
      <c r="AD56" s="311">
        <v>82</v>
      </c>
      <c r="AE56" s="312">
        <v>5758</v>
      </c>
      <c r="AF56" s="313">
        <f t="shared" si="8"/>
        <v>1439.5</v>
      </c>
      <c r="AG56" s="313">
        <v>145</v>
      </c>
      <c r="AH56" s="316">
        <v>9827</v>
      </c>
      <c r="AI56" s="316">
        <f t="shared" si="9"/>
        <v>2456.75</v>
      </c>
      <c r="AJ56" s="317">
        <v>129</v>
      </c>
      <c r="AK56" s="317">
        <v>9851</v>
      </c>
      <c r="AL56" s="316">
        <f t="shared" si="10"/>
        <v>2462.75</v>
      </c>
      <c r="AM56" s="312">
        <v>259</v>
      </c>
      <c r="AN56" s="312">
        <v>16669</v>
      </c>
      <c r="AO56" s="318">
        <f t="shared" si="11"/>
        <v>4167.25</v>
      </c>
      <c r="AP56" s="319">
        <v>192</v>
      </c>
      <c r="AQ56" s="320">
        <v>13452</v>
      </c>
      <c r="AR56" s="317">
        <f t="shared" si="2"/>
        <v>3363</v>
      </c>
      <c r="AS56" s="325">
        <v>175</v>
      </c>
      <c r="AT56" s="325">
        <v>12233</v>
      </c>
      <c r="AU56" s="326">
        <f t="shared" si="12"/>
        <v>3058.25</v>
      </c>
      <c r="AV56" s="323">
        <v>141</v>
      </c>
      <c r="AW56" s="323">
        <v>10687</v>
      </c>
      <c r="AX56" s="326">
        <f t="shared" si="13"/>
        <v>2671.75</v>
      </c>
      <c r="AY56" s="309">
        <v>223</v>
      </c>
      <c r="AZ56" s="309">
        <v>15825</v>
      </c>
      <c r="BA56" s="322">
        <f t="shared" si="14"/>
        <v>3956.25</v>
      </c>
      <c r="BB56" s="323">
        <v>176</v>
      </c>
      <c r="BC56" s="323">
        <v>12972</v>
      </c>
      <c r="BD56" s="339">
        <f t="shared" si="15"/>
        <v>3243</v>
      </c>
      <c r="BE56" s="472">
        <v>332</v>
      </c>
      <c r="BF56" s="472">
        <v>22340</v>
      </c>
      <c r="BG56" s="339">
        <f t="shared" si="16"/>
        <v>5585</v>
      </c>
    </row>
    <row r="57" spans="1:59" ht="14.65" customHeight="1">
      <c r="A57" s="308">
        <v>54</v>
      </c>
      <c r="B57" s="309" t="s">
        <v>103</v>
      </c>
      <c r="C57" s="309"/>
      <c r="D57" s="309"/>
      <c r="E57" s="310" t="str">
        <f>VLOOKUP(B57,Remark!G:H,2,0)</f>
        <v>Kerry</v>
      </c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11"/>
      <c r="S57" s="312"/>
      <c r="T57" s="312"/>
      <c r="U57" s="312"/>
      <c r="V57" s="312">
        <v>0</v>
      </c>
      <c r="W57" s="313">
        <f t="shared" si="17"/>
        <v>0</v>
      </c>
      <c r="X57" s="312">
        <f>VLOOKUP(A57,[1]sum!$A$2:$H$154,7,FALSE)</f>
        <v>78</v>
      </c>
      <c r="Y57" s="312">
        <f>VLOOKUP(A57,[1]sum!$A$2:$H$154,8,FALSE)</f>
        <v>5242</v>
      </c>
      <c r="Z57" s="313">
        <f t="shared" si="6"/>
        <v>1310.5</v>
      </c>
      <c r="AA57" s="311">
        <v>99</v>
      </c>
      <c r="AB57" s="312">
        <v>6013</v>
      </c>
      <c r="AC57" s="313">
        <f t="shared" si="7"/>
        <v>1503.25</v>
      </c>
      <c r="AD57" s="311">
        <v>87</v>
      </c>
      <c r="AE57" s="312">
        <v>5841</v>
      </c>
      <c r="AF57" s="313">
        <f t="shared" si="8"/>
        <v>1460.25</v>
      </c>
      <c r="AG57" s="313">
        <v>126</v>
      </c>
      <c r="AH57" s="316">
        <v>7626</v>
      </c>
      <c r="AI57" s="316">
        <f t="shared" si="9"/>
        <v>1906.5</v>
      </c>
      <c r="AJ57" s="317">
        <v>70</v>
      </c>
      <c r="AK57" s="317">
        <v>4506</v>
      </c>
      <c r="AL57" s="316">
        <f t="shared" si="10"/>
        <v>1126.5</v>
      </c>
      <c r="AM57" s="312">
        <v>94</v>
      </c>
      <c r="AN57" s="312">
        <v>5930</v>
      </c>
      <c r="AO57" s="318">
        <f t="shared" si="11"/>
        <v>1482.5</v>
      </c>
      <c r="AP57" s="319">
        <v>103</v>
      </c>
      <c r="AQ57" s="320">
        <v>6965</v>
      </c>
      <c r="AR57" s="317">
        <f t="shared" si="2"/>
        <v>1741.25</v>
      </c>
      <c r="AS57" s="325">
        <v>80</v>
      </c>
      <c r="AT57" s="325">
        <v>5332</v>
      </c>
      <c r="AU57" s="326">
        <f t="shared" si="12"/>
        <v>1333</v>
      </c>
      <c r="AV57" s="323">
        <v>190</v>
      </c>
      <c r="AW57" s="323">
        <v>11446</v>
      </c>
      <c r="AX57" s="326">
        <f t="shared" si="13"/>
        <v>2861.5</v>
      </c>
      <c r="AY57" s="309">
        <v>210</v>
      </c>
      <c r="AZ57" s="309">
        <v>13918</v>
      </c>
      <c r="BA57" s="322">
        <f t="shared" si="14"/>
        <v>3479.5</v>
      </c>
      <c r="BB57" s="323">
        <v>301</v>
      </c>
      <c r="BC57" s="323">
        <v>19343</v>
      </c>
      <c r="BD57" s="339">
        <f t="shared" si="15"/>
        <v>4835.75</v>
      </c>
      <c r="BE57" s="472">
        <v>305</v>
      </c>
      <c r="BF57" s="472">
        <v>21519</v>
      </c>
      <c r="BG57" s="339">
        <f t="shared" si="16"/>
        <v>5379.75</v>
      </c>
    </row>
    <row r="58" spans="1:59" ht="14.65" customHeight="1">
      <c r="A58" s="308">
        <v>55</v>
      </c>
      <c r="B58" s="309" t="s">
        <v>104</v>
      </c>
      <c r="C58" s="309"/>
      <c r="D58" s="309"/>
      <c r="E58" s="310" t="str">
        <f>VLOOKUP(B58,Remark!G:H,2,0)</f>
        <v>Kerry</v>
      </c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11"/>
      <c r="S58" s="312"/>
      <c r="T58" s="312"/>
      <c r="U58" s="312">
        <v>71</v>
      </c>
      <c r="V58" s="312">
        <v>5529</v>
      </c>
      <c r="W58" s="313">
        <f t="shared" si="17"/>
        <v>1382.25</v>
      </c>
      <c r="X58" s="312">
        <f>VLOOKUP(A58,[1]sum!$A$2:$H$154,7,FALSE)</f>
        <v>112</v>
      </c>
      <c r="Y58" s="312">
        <f>VLOOKUP(A58,[1]sum!$A$2:$H$154,8,FALSE)</f>
        <v>7444</v>
      </c>
      <c r="Z58" s="313">
        <f t="shared" si="6"/>
        <v>1861</v>
      </c>
      <c r="AA58" s="311">
        <v>122</v>
      </c>
      <c r="AB58" s="312">
        <v>7662</v>
      </c>
      <c r="AC58" s="313">
        <f t="shared" si="7"/>
        <v>1915.5</v>
      </c>
      <c r="AD58" s="311">
        <v>78</v>
      </c>
      <c r="AE58" s="312">
        <v>4798</v>
      </c>
      <c r="AF58" s="313">
        <f t="shared" si="8"/>
        <v>1199.5</v>
      </c>
      <c r="AG58" s="313">
        <v>94</v>
      </c>
      <c r="AH58" s="316">
        <v>5606</v>
      </c>
      <c r="AI58" s="316">
        <f t="shared" si="9"/>
        <v>1401.5</v>
      </c>
      <c r="AJ58" s="317">
        <v>122</v>
      </c>
      <c r="AK58" s="317">
        <v>6318</v>
      </c>
      <c r="AL58" s="316">
        <f t="shared" si="10"/>
        <v>1579.5</v>
      </c>
      <c r="AM58" s="312">
        <v>128</v>
      </c>
      <c r="AN58" s="312">
        <v>6880</v>
      </c>
      <c r="AO58" s="318">
        <f t="shared" si="11"/>
        <v>1720</v>
      </c>
      <c r="AP58" s="319">
        <v>155</v>
      </c>
      <c r="AQ58" s="320">
        <v>9621</v>
      </c>
      <c r="AR58" s="317">
        <f t="shared" si="2"/>
        <v>2405.25</v>
      </c>
      <c r="AS58" s="325">
        <v>111</v>
      </c>
      <c r="AT58" s="325">
        <v>6313</v>
      </c>
      <c r="AU58" s="326">
        <f t="shared" si="12"/>
        <v>1578.25</v>
      </c>
      <c r="AV58" s="323">
        <v>118</v>
      </c>
      <c r="AW58" s="323">
        <v>7458</v>
      </c>
      <c r="AX58" s="326">
        <f t="shared" si="13"/>
        <v>1864.5</v>
      </c>
      <c r="AY58" s="309">
        <v>130</v>
      </c>
      <c r="AZ58" s="309">
        <v>8046</v>
      </c>
      <c r="BA58" s="322">
        <f t="shared" si="14"/>
        <v>2011.5</v>
      </c>
      <c r="BB58" s="323">
        <v>84</v>
      </c>
      <c r="BC58" s="323">
        <v>4856</v>
      </c>
      <c r="BD58" s="339">
        <f t="shared" si="15"/>
        <v>1214</v>
      </c>
      <c r="BE58" s="472">
        <v>165</v>
      </c>
      <c r="BF58" s="472">
        <v>9767</v>
      </c>
      <c r="BG58" s="339">
        <f t="shared" si="16"/>
        <v>2441.75</v>
      </c>
    </row>
    <row r="59" spans="1:59" ht="14.65" customHeight="1">
      <c r="A59" s="308">
        <v>56</v>
      </c>
      <c r="B59" s="309" t="s">
        <v>105</v>
      </c>
      <c r="C59" s="309"/>
      <c r="D59" s="309"/>
      <c r="E59" s="310" t="str">
        <f>VLOOKUP(B59,Remark!G:H,2,0)</f>
        <v>Kerry</v>
      </c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11"/>
      <c r="S59" s="312"/>
      <c r="T59" s="312"/>
      <c r="U59" s="312">
        <v>40</v>
      </c>
      <c r="V59" s="312">
        <v>3572</v>
      </c>
      <c r="W59" s="313">
        <f t="shared" si="17"/>
        <v>893</v>
      </c>
      <c r="X59" s="312">
        <f>VLOOKUP(A59,[1]sum!$A$2:$H$154,7,FALSE)</f>
        <v>93</v>
      </c>
      <c r="Y59" s="312">
        <f>VLOOKUP(A59,[1]sum!$A$2:$H$154,8,FALSE)</f>
        <v>7459</v>
      </c>
      <c r="Z59" s="313">
        <f t="shared" si="6"/>
        <v>1864.75</v>
      </c>
      <c r="AA59" s="311">
        <v>97</v>
      </c>
      <c r="AB59" s="312">
        <v>6779</v>
      </c>
      <c r="AC59" s="313">
        <f t="shared" si="7"/>
        <v>1694.75</v>
      </c>
      <c r="AD59" s="311">
        <v>29</v>
      </c>
      <c r="AE59" s="312">
        <v>1979</v>
      </c>
      <c r="AF59" s="313">
        <f t="shared" si="8"/>
        <v>494.75</v>
      </c>
      <c r="AG59" s="313">
        <v>69</v>
      </c>
      <c r="AH59" s="316">
        <v>4927</v>
      </c>
      <c r="AI59" s="316">
        <f t="shared" si="9"/>
        <v>1231.75</v>
      </c>
      <c r="AJ59" s="317">
        <v>72</v>
      </c>
      <c r="AK59" s="317">
        <v>4280</v>
      </c>
      <c r="AL59" s="316">
        <f t="shared" si="10"/>
        <v>1070</v>
      </c>
      <c r="AM59" s="312">
        <v>80</v>
      </c>
      <c r="AN59" s="312">
        <v>4968</v>
      </c>
      <c r="AO59" s="318">
        <f t="shared" si="11"/>
        <v>1242</v>
      </c>
      <c r="AP59" s="319">
        <v>73</v>
      </c>
      <c r="AQ59" s="320">
        <v>5587</v>
      </c>
      <c r="AR59" s="317">
        <f t="shared" si="2"/>
        <v>1396.75</v>
      </c>
      <c r="AS59" s="325">
        <v>67</v>
      </c>
      <c r="AT59" s="325">
        <v>4429</v>
      </c>
      <c r="AU59" s="326">
        <f t="shared" si="12"/>
        <v>1107.25</v>
      </c>
      <c r="AV59" s="323">
        <v>117</v>
      </c>
      <c r="AW59" s="323">
        <v>7695</v>
      </c>
      <c r="AX59" s="326">
        <f t="shared" si="13"/>
        <v>1923.75</v>
      </c>
      <c r="AY59" s="309">
        <v>99</v>
      </c>
      <c r="AZ59" s="309">
        <v>6745</v>
      </c>
      <c r="BA59" s="322">
        <f t="shared" si="14"/>
        <v>1686.25</v>
      </c>
      <c r="BB59" s="323">
        <v>112</v>
      </c>
      <c r="BC59" s="323">
        <v>7324</v>
      </c>
      <c r="BD59" s="339">
        <f t="shared" si="15"/>
        <v>1831</v>
      </c>
      <c r="BE59" s="472">
        <v>105</v>
      </c>
      <c r="BF59" s="472">
        <v>6687</v>
      </c>
      <c r="BG59" s="339">
        <f t="shared" si="16"/>
        <v>1671.75</v>
      </c>
    </row>
    <row r="60" spans="1:59" ht="14.65" customHeight="1">
      <c r="A60" s="308">
        <v>57</v>
      </c>
      <c r="B60" s="309" t="s">
        <v>106</v>
      </c>
      <c r="C60" s="309"/>
      <c r="D60" s="309"/>
      <c r="E60" s="310" t="str">
        <f>VLOOKUP(B60,Remark!G:H,2,0)</f>
        <v>Kerry</v>
      </c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11"/>
      <c r="S60" s="312"/>
      <c r="T60" s="312"/>
      <c r="U60" s="312">
        <v>59</v>
      </c>
      <c r="V60" s="312">
        <v>3749</v>
      </c>
      <c r="W60" s="313">
        <f t="shared" si="17"/>
        <v>937.25</v>
      </c>
      <c r="X60" s="312">
        <f>VLOOKUP(A60,[1]sum!$A$2:$H$154,7,FALSE)</f>
        <v>145</v>
      </c>
      <c r="Y60" s="312">
        <f>VLOOKUP(A60,[1]sum!$A$2:$H$154,8,FALSE)</f>
        <v>10027</v>
      </c>
      <c r="Z60" s="313">
        <f t="shared" si="6"/>
        <v>2506.75</v>
      </c>
      <c r="AA60" s="311">
        <v>122</v>
      </c>
      <c r="AB60" s="312">
        <v>7658</v>
      </c>
      <c r="AC60" s="313">
        <f t="shared" si="7"/>
        <v>1914.5</v>
      </c>
      <c r="AD60" s="311">
        <v>116</v>
      </c>
      <c r="AE60" s="312">
        <v>6076</v>
      </c>
      <c r="AF60" s="313">
        <f t="shared" si="8"/>
        <v>1519</v>
      </c>
      <c r="AG60" s="313">
        <v>132</v>
      </c>
      <c r="AH60" s="316">
        <v>8596</v>
      </c>
      <c r="AI60" s="316">
        <f t="shared" si="9"/>
        <v>2149</v>
      </c>
      <c r="AJ60" s="317">
        <v>139</v>
      </c>
      <c r="AK60" s="317">
        <v>8265</v>
      </c>
      <c r="AL60" s="316">
        <f t="shared" si="10"/>
        <v>2066.25</v>
      </c>
      <c r="AM60" s="312">
        <v>121</v>
      </c>
      <c r="AN60" s="312">
        <v>7991</v>
      </c>
      <c r="AO60" s="318">
        <f t="shared" si="11"/>
        <v>1997.75</v>
      </c>
      <c r="AP60" s="319">
        <v>168</v>
      </c>
      <c r="AQ60" s="320">
        <v>9348</v>
      </c>
      <c r="AR60" s="317">
        <f t="shared" si="2"/>
        <v>2337</v>
      </c>
      <c r="AS60" s="325">
        <v>132</v>
      </c>
      <c r="AT60" s="325">
        <v>7276</v>
      </c>
      <c r="AU60" s="326">
        <f t="shared" si="12"/>
        <v>1819</v>
      </c>
      <c r="AV60" s="323">
        <v>245</v>
      </c>
      <c r="AW60" s="323">
        <v>15131</v>
      </c>
      <c r="AX60" s="326">
        <f t="shared" si="13"/>
        <v>3782.75</v>
      </c>
      <c r="AY60" s="309">
        <v>288</v>
      </c>
      <c r="AZ60" s="309">
        <v>16372</v>
      </c>
      <c r="BA60" s="322">
        <f t="shared" si="14"/>
        <v>4093</v>
      </c>
      <c r="BB60" s="323">
        <v>313</v>
      </c>
      <c r="BC60" s="323">
        <v>18043</v>
      </c>
      <c r="BD60" s="339">
        <f t="shared" si="15"/>
        <v>4510.75</v>
      </c>
      <c r="BE60" s="472">
        <v>263</v>
      </c>
      <c r="BF60" s="472">
        <v>17617</v>
      </c>
      <c r="BG60" s="339">
        <f t="shared" si="16"/>
        <v>4404.25</v>
      </c>
    </row>
    <row r="61" spans="1:59" ht="14.65" customHeight="1">
      <c r="A61" s="308">
        <v>58</v>
      </c>
      <c r="B61" s="309" t="s">
        <v>107</v>
      </c>
      <c r="C61" s="309"/>
      <c r="D61" s="309"/>
      <c r="E61" s="310" t="str">
        <f>VLOOKUP(B61,Remark!G:H,2,0)</f>
        <v>Kerry</v>
      </c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11"/>
      <c r="S61" s="312"/>
      <c r="T61" s="312"/>
      <c r="U61" s="312">
        <v>46</v>
      </c>
      <c r="V61" s="312">
        <v>2902</v>
      </c>
      <c r="W61" s="313">
        <f t="shared" si="17"/>
        <v>725.5</v>
      </c>
      <c r="X61" s="312">
        <f>VLOOKUP(A61,[1]sum!$A$2:$H$154,7,FALSE)</f>
        <v>109</v>
      </c>
      <c r="Y61" s="312">
        <f>VLOOKUP(A61,[1]sum!$A$2:$H$154,8,FALSE)</f>
        <v>7011</v>
      </c>
      <c r="Z61" s="313">
        <f t="shared" si="6"/>
        <v>1752.75</v>
      </c>
      <c r="AA61" s="311">
        <v>58</v>
      </c>
      <c r="AB61" s="312">
        <v>4614</v>
      </c>
      <c r="AC61" s="313">
        <f t="shared" si="7"/>
        <v>1153.5</v>
      </c>
      <c r="AD61" s="311">
        <v>117</v>
      </c>
      <c r="AE61" s="312">
        <v>7063</v>
      </c>
      <c r="AF61" s="313">
        <f t="shared" si="8"/>
        <v>1765.75</v>
      </c>
      <c r="AG61" s="313">
        <v>154</v>
      </c>
      <c r="AH61" s="316">
        <v>8962</v>
      </c>
      <c r="AI61" s="316">
        <f t="shared" si="9"/>
        <v>2240.5</v>
      </c>
      <c r="AJ61" s="317">
        <v>191</v>
      </c>
      <c r="AK61" s="317">
        <v>10665</v>
      </c>
      <c r="AL61" s="316">
        <f t="shared" si="10"/>
        <v>2666.25</v>
      </c>
      <c r="AM61" s="312">
        <v>191</v>
      </c>
      <c r="AN61" s="312">
        <v>10865</v>
      </c>
      <c r="AO61" s="318">
        <f t="shared" si="11"/>
        <v>2716.25</v>
      </c>
      <c r="AP61" s="319">
        <v>265</v>
      </c>
      <c r="AQ61" s="320">
        <v>15291</v>
      </c>
      <c r="AR61" s="317">
        <f t="shared" si="2"/>
        <v>3822.75</v>
      </c>
      <c r="AS61" s="325">
        <v>394</v>
      </c>
      <c r="AT61" s="325">
        <v>25494</v>
      </c>
      <c r="AU61" s="326">
        <f t="shared" si="12"/>
        <v>6373.5</v>
      </c>
      <c r="AV61" s="323">
        <v>561</v>
      </c>
      <c r="AW61" s="323">
        <v>34615</v>
      </c>
      <c r="AX61" s="326">
        <f t="shared" si="13"/>
        <v>8653.75</v>
      </c>
      <c r="AY61" s="309">
        <v>647</v>
      </c>
      <c r="AZ61" s="309">
        <v>39773</v>
      </c>
      <c r="BA61" s="322">
        <f t="shared" si="14"/>
        <v>9943.25</v>
      </c>
      <c r="BB61" s="323">
        <v>622</v>
      </c>
      <c r="BC61" s="323">
        <v>38466</v>
      </c>
      <c r="BD61" s="339">
        <f t="shared" si="15"/>
        <v>9616.5</v>
      </c>
      <c r="BE61" s="472">
        <v>668</v>
      </c>
      <c r="BF61" s="472">
        <v>42604</v>
      </c>
      <c r="BG61" s="339">
        <f t="shared" si="16"/>
        <v>10651</v>
      </c>
    </row>
    <row r="62" spans="1:59" ht="14.65" customHeight="1">
      <c r="A62" s="308">
        <v>59</v>
      </c>
      <c r="B62" s="309" t="s">
        <v>108</v>
      </c>
      <c r="C62" s="309"/>
      <c r="D62" s="309"/>
      <c r="E62" s="310" t="str">
        <f>VLOOKUP(B62,Remark!G:H,2,0)</f>
        <v>Kerry</v>
      </c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11"/>
      <c r="S62" s="312"/>
      <c r="T62" s="312"/>
      <c r="U62" s="312">
        <v>37</v>
      </c>
      <c r="V62" s="312">
        <v>2655</v>
      </c>
      <c r="W62" s="313">
        <f t="shared" si="17"/>
        <v>663.75</v>
      </c>
      <c r="X62" s="312">
        <f>VLOOKUP(A62,[1]sum!$A$2:$H$154,7,FALSE)</f>
        <v>95</v>
      </c>
      <c r="Y62" s="312">
        <f>VLOOKUP(A62,[1]sum!$A$2:$H$154,8,FALSE)</f>
        <v>6165</v>
      </c>
      <c r="Z62" s="313">
        <f t="shared" si="6"/>
        <v>1541.25</v>
      </c>
      <c r="AA62" s="311">
        <v>67</v>
      </c>
      <c r="AB62" s="312">
        <v>5033</v>
      </c>
      <c r="AC62" s="313">
        <f t="shared" si="7"/>
        <v>1258.25</v>
      </c>
      <c r="AD62" s="311">
        <v>88</v>
      </c>
      <c r="AE62" s="312">
        <v>6020</v>
      </c>
      <c r="AF62" s="313">
        <f t="shared" si="8"/>
        <v>1505</v>
      </c>
      <c r="AG62" s="313">
        <v>90</v>
      </c>
      <c r="AH62" s="316">
        <v>6370</v>
      </c>
      <c r="AI62" s="316">
        <f t="shared" si="9"/>
        <v>1592.5</v>
      </c>
      <c r="AJ62" s="317">
        <v>100</v>
      </c>
      <c r="AK62" s="317">
        <v>7284</v>
      </c>
      <c r="AL62" s="316">
        <f t="shared" si="10"/>
        <v>1821</v>
      </c>
      <c r="AM62" s="312">
        <v>94</v>
      </c>
      <c r="AN62" s="312">
        <v>8334</v>
      </c>
      <c r="AO62" s="318">
        <f t="shared" si="11"/>
        <v>2083.5</v>
      </c>
      <c r="AP62" s="319">
        <v>181</v>
      </c>
      <c r="AQ62" s="320">
        <v>15783</v>
      </c>
      <c r="AR62" s="317">
        <f t="shared" si="2"/>
        <v>3945.75</v>
      </c>
      <c r="AS62" s="325">
        <v>150</v>
      </c>
      <c r="AT62" s="325">
        <v>11438</v>
      </c>
      <c r="AU62" s="326">
        <f t="shared" si="12"/>
        <v>2859.5</v>
      </c>
      <c r="AV62" s="323">
        <v>208</v>
      </c>
      <c r="AW62" s="323">
        <v>14792</v>
      </c>
      <c r="AX62" s="326">
        <f t="shared" si="13"/>
        <v>3698</v>
      </c>
      <c r="AY62" s="309">
        <v>156</v>
      </c>
      <c r="AZ62" s="309">
        <v>10608</v>
      </c>
      <c r="BA62" s="322">
        <f t="shared" si="14"/>
        <v>2652</v>
      </c>
      <c r="BB62" s="323">
        <v>173</v>
      </c>
      <c r="BC62" s="323">
        <v>13103</v>
      </c>
      <c r="BD62" s="339">
        <f t="shared" si="15"/>
        <v>3275.75</v>
      </c>
      <c r="BE62" s="472">
        <v>210</v>
      </c>
      <c r="BF62" s="472">
        <v>15446</v>
      </c>
      <c r="BG62" s="339">
        <f t="shared" si="16"/>
        <v>3861.5</v>
      </c>
    </row>
    <row r="63" spans="1:59" ht="14.65" customHeight="1">
      <c r="A63" s="308">
        <v>60</v>
      </c>
      <c r="B63" s="309" t="s">
        <v>109</v>
      </c>
      <c r="C63" s="309"/>
      <c r="D63" s="309"/>
      <c r="E63" s="310" t="str">
        <f>VLOOKUP(B63,Remark!G:H,2,0)</f>
        <v>Kerry</v>
      </c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11"/>
      <c r="S63" s="312"/>
      <c r="T63" s="312"/>
      <c r="U63" s="312">
        <v>25</v>
      </c>
      <c r="V63" s="312">
        <v>1991</v>
      </c>
      <c r="W63" s="313">
        <f t="shared" si="17"/>
        <v>497.75</v>
      </c>
      <c r="X63" s="312">
        <f>VLOOKUP(A63,[1]sum!$A$2:$H$154,7,FALSE)</f>
        <v>49</v>
      </c>
      <c r="Y63" s="312">
        <f>VLOOKUP(A63,[1]sum!$A$2:$H$154,8,FALSE)</f>
        <v>3163</v>
      </c>
      <c r="Z63" s="313">
        <f t="shared" si="6"/>
        <v>790.75</v>
      </c>
      <c r="AA63" s="311">
        <v>97</v>
      </c>
      <c r="AB63" s="312">
        <v>5823</v>
      </c>
      <c r="AC63" s="313">
        <f t="shared" si="7"/>
        <v>1455.75</v>
      </c>
      <c r="AD63" s="311">
        <v>61</v>
      </c>
      <c r="AE63" s="312">
        <v>3451</v>
      </c>
      <c r="AF63" s="313">
        <f t="shared" si="8"/>
        <v>862.75</v>
      </c>
      <c r="AG63" s="313">
        <v>48</v>
      </c>
      <c r="AH63" s="316">
        <v>2848</v>
      </c>
      <c r="AI63" s="316">
        <f t="shared" si="9"/>
        <v>712</v>
      </c>
      <c r="AJ63" s="317">
        <v>58</v>
      </c>
      <c r="AK63" s="317">
        <v>3494</v>
      </c>
      <c r="AL63" s="316">
        <f t="shared" si="10"/>
        <v>873.5</v>
      </c>
      <c r="AM63" s="312">
        <v>121</v>
      </c>
      <c r="AN63" s="312">
        <v>6751</v>
      </c>
      <c r="AO63" s="318">
        <f t="shared" si="11"/>
        <v>1687.75</v>
      </c>
      <c r="AP63" s="319">
        <v>100</v>
      </c>
      <c r="AQ63" s="320">
        <v>6656</v>
      </c>
      <c r="AR63" s="317">
        <f t="shared" si="2"/>
        <v>1664</v>
      </c>
      <c r="AS63" s="325">
        <v>235</v>
      </c>
      <c r="AT63" s="325">
        <v>14285</v>
      </c>
      <c r="AU63" s="326">
        <f t="shared" si="12"/>
        <v>3571.25</v>
      </c>
      <c r="AV63" s="323">
        <v>376</v>
      </c>
      <c r="AW63" s="323">
        <v>21048</v>
      </c>
      <c r="AX63" s="326">
        <f t="shared" si="13"/>
        <v>5262</v>
      </c>
      <c r="AY63" s="309">
        <v>319</v>
      </c>
      <c r="AZ63" s="309">
        <v>18441</v>
      </c>
      <c r="BA63" s="322">
        <f t="shared" si="14"/>
        <v>4610.25</v>
      </c>
      <c r="BB63" s="323">
        <v>134</v>
      </c>
      <c r="BC63" s="323">
        <v>8902</v>
      </c>
      <c r="BD63" s="339">
        <f t="shared" si="15"/>
        <v>2225.5</v>
      </c>
      <c r="BE63" s="472">
        <v>147</v>
      </c>
      <c r="BF63" s="472">
        <v>9889</v>
      </c>
      <c r="BG63" s="339">
        <f t="shared" si="16"/>
        <v>2472.25</v>
      </c>
    </row>
    <row r="64" spans="1:59" ht="14.65" customHeight="1">
      <c r="A64" s="308">
        <v>61</v>
      </c>
      <c r="B64" s="309" t="s">
        <v>110</v>
      </c>
      <c r="C64" s="309"/>
      <c r="D64" s="309"/>
      <c r="E64" s="310" t="str">
        <f>VLOOKUP(B64,Remark!G:H,2,0)</f>
        <v>Kerry</v>
      </c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11"/>
      <c r="S64" s="312"/>
      <c r="T64" s="312"/>
      <c r="U64" s="312">
        <v>22</v>
      </c>
      <c r="V64" s="312">
        <v>1242</v>
      </c>
      <c r="W64" s="313">
        <f t="shared" si="17"/>
        <v>310.5</v>
      </c>
      <c r="X64" s="312">
        <f>VLOOKUP(A64,[1]sum!$A$2:$H$154,7,FALSE)</f>
        <v>71</v>
      </c>
      <c r="Y64" s="312">
        <f>VLOOKUP(A64,[1]sum!$A$2:$H$154,8,FALSE)</f>
        <v>5209</v>
      </c>
      <c r="Z64" s="313">
        <f t="shared" si="6"/>
        <v>1302.25</v>
      </c>
      <c r="AA64" s="311">
        <v>54</v>
      </c>
      <c r="AB64" s="312">
        <v>3254</v>
      </c>
      <c r="AC64" s="313">
        <f t="shared" si="7"/>
        <v>813.5</v>
      </c>
      <c r="AD64" s="311">
        <v>76</v>
      </c>
      <c r="AE64" s="312">
        <v>4936</v>
      </c>
      <c r="AF64" s="313">
        <f t="shared" si="8"/>
        <v>1234</v>
      </c>
      <c r="AG64" s="313">
        <v>100</v>
      </c>
      <c r="AH64" s="316">
        <v>6196</v>
      </c>
      <c r="AI64" s="316">
        <f t="shared" si="9"/>
        <v>1549</v>
      </c>
      <c r="AJ64" s="317">
        <v>174</v>
      </c>
      <c r="AK64" s="317">
        <v>8818</v>
      </c>
      <c r="AL64" s="316">
        <f t="shared" si="10"/>
        <v>2204.5</v>
      </c>
      <c r="AM64" s="312">
        <v>171</v>
      </c>
      <c r="AN64" s="312">
        <v>10085</v>
      </c>
      <c r="AO64" s="318">
        <f t="shared" si="11"/>
        <v>2521.25</v>
      </c>
      <c r="AP64" s="319">
        <v>80</v>
      </c>
      <c r="AQ64" s="320">
        <v>5388</v>
      </c>
      <c r="AR64" s="317">
        <f t="shared" si="2"/>
        <v>1347</v>
      </c>
      <c r="AS64" s="325">
        <v>115</v>
      </c>
      <c r="AT64" s="325">
        <v>6721</v>
      </c>
      <c r="AU64" s="326">
        <f t="shared" si="12"/>
        <v>1680.25</v>
      </c>
      <c r="AV64" s="323">
        <v>112</v>
      </c>
      <c r="AW64" s="323">
        <v>7720</v>
      </c>
      <c r="AX64" s="326">
        <f t="shared" si="13"/>
        <v>1930</v>
      </c>
      <c r="AY64" s="309">
        <v>150</v>
      </c>
      <c r="AZ64" s="309">
        <v>8998</v>
      </c>
      <c r="BA64" s="322">
        <f t="shared" si="14"/>
        <v>2249.5</v>
      </c>
      <c r="BB64" s="323">
        <v>171</v>
      </c>
      <c r="BC64" s="323">
        <v>11121</v>
      </c>
      <c r="BD64" s="339">
        <f t="shared" si="15"/>
        <v>2780.25</v>
      </c>
      <c r="BE64" s="472">
        <v>161</v>
      </c>
      <c r="BF64" s="472">
        <v>10307</v>
      </c>
      <c r="BG64" s="339">
        <f t="shared" si="16"/>
        <v>2576.75</v>
      </c>
    </row>
    <row r="65" spans="1:59" ht="14.65" customHeight="1">
      <c r="A65" s="308">
        <v>62</v>
      </c>
      <c r="B65" s="309" t="s">
        <v>111</v>
      </c>
      <c r="C65" s="309"/>
      <c r="D65" s="309"/>
      <c r="E65" s="310" t="str">
        <f>VLOOKUP(B65,Remark!G:H,2,0)</f>
        <v>Kerry</v>
      </c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11"/>
      <c r="S65" s="312"/>
      <c r="T65" s="312"/>
      <c r="U65" s="312"/>
      <c r="V65" s="312"/>
      <c r="W65" s="313">
        <f t="shared" si="17"/>
        <v>0</v>
      </c>
      <c r="X65" s="312">
        <f>VLOOKUP(A65,[1]sum!$A$2:$H$154,7,FALSE)</f>
        <v>76</v>
      </c>
      <c r="Y65" s="312">
        <f>VLOOKUP(A65,[1]sum!$A$2:$H$154,8,FALSE)</f>
        <v>4852</v>
      </c>
      <c r="Z65" s="313">
        <f t="shared" si="6"/>
        <v>1213</v>
      </c>
      <c r="AA65" s="311">
        <v>194</v>
      </c>
      <c r="AB65" s="312">
        <v>12458</v>
      </c>
      <c r="AC65" s="313">
        <f t="shared" si="7"/>
        <v>3114.5</v>
      </c>
      <c r="AD65" s="311">
        <v>157</v>
      </c>
      <c r="AE65" s="312">
        <v>11559</v>
      </c>
      <c r="AF65" s="313">
        <f t="shared" si="8"/>
        <v>2889.75</v>
      </c>
      <c r="AG65" s="313">
        <v>324</v>
      </c>
      <c r="AH65" s="316">
        <v>19636</v>
      </c>
      <c r="AI65" s="316">
        <f t="shared" si="9"/>
        <v>4909</v>
      </c>
      <c r="AJ65" s="317">
        <v>375</v>
      </c>
      <c r="AK65" s="317">
        <v>21589</v>
      </c>
      <c r="AL65" s="316">
        <f t="shared" si="10"/>
        <v>5397.25</v>
      </c>
      <c r="AM65" s="312">
        <v>423</v>
      </c>
      <c r="AN65" s="312">
        <v>24197</v>
      </c>
      <c r="AO65" s="318">
        <f t="shared" si="11"/>
        <v>6049.25</v>
      </c>
      <c r="AP65" s="319">
        <v>443</v>
      </c>
      <c r="AQ65" s="320">
        <v>28173</v>
      </c>
      <c r="AR65" s="317">
        <f t="shared" si="2"/>
        <v>7043.25</v>
      </c>
      <c r="AS65" s="325">
        <v>408</v>
      </c>
      <c r="AT65" s="325">
        <v>26100</v>
      </c>
      <c r="AU65" s="326">
        <f t="shared" si="12"/>
        <v>6525</v>
      </c>
      <c r="AV65" s="323">
        <v>716</v>
      </c>
      <c r="AW65" s="323">
        <v>43528</v>
      </c>
      <c r="AX65" s="326">
        <f t="shared" si="13"/>
        <v>10882</v>
      </c>
      <c r="AY65" s="309">
        <v>708</v>
      </c>
      <c r="AZ65" s="309">
        <v>44052</v>
      </c>
      <c r="BA65" s="322">
        <f t="shared" si="14"/>
        <v>11013</v>
      </c>
      <c r="BB65" s="323">
        <v>617</v>
      </c>
      <c r="BC65" s="323">
        <v>37815</v>
      </c>
      <c r="BD65" s="339">
        <f t="shared" si="15"/>
        <v>9453.75</v>
      </c>
      <c r="BE65" s="472">
        <v>14</v>
      </c>
      <c r="BF65" s="472">
        <v>890</v>
      </c>
      <c r="BG65" s="339">
        <f t="shared" si="16"/>
        <v>222.5</v>
      </c>
    </row>
    <row r="66" spans="1:59" ht="14.65" customHeight="1">
      <c r="A66" s="308">
        <v>63</v>
      </c>
      <c r="B66" s="309" t="s">
        <v>112</v>
      </c>
      <c r="C66" s="309"/>
      <c r="D66" s="309"/>
      <c r="E66" s="310" t="str">
        <f>VLOOKUP(B66,Remark!G:H,2,0)</f>
        <v>Kerry</v>
      </c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11"/>
      <c r="S66" s="312"/>
      <c r="T66" s="312"/>
      <c r="U66" s="312">
        <v>38</v>
      </c>
      <c r="V66" s="312">
        <v>2578</v>
      </c>
      <c r="W66" s="313">
        <f t="shared" si="17"/>
        <v>644.5</v>
      </c>
      <c r="X66" s="312">
        <f>VLOOKUP(A66,[1]sum!$A$2:$H$154,7,FALSE)</f>
        <v>53</v>
      </c>
      <c r="Y66" s="312">
        <f>VLOOKUP(A66,[1]sum!$A$2:$H$154,8,FALSE)</f>
        <v>3595</v>
      </c>
      <c r="Z66" s="313">
        <f t="shared" si="6"/>
        <v>898.75</v>
      </c>
      <c r="AA66" s="311">
        <v>88</v>
      </c>
      <c r="AB66" s="312">
        <v>5476</v>
      </c>
      <c r="AC66" s="313">
        <f t="shared" si="7"/>
        <v>1369</v>
      </c>
      <c r="AD66" s="311">
        <v>88</v>
      </c>
      <c r="AE66" s="312">
        <v>5968</v>
      </c>
      <c r="AF66" s="313">
        <f t="shared" si="8"/>
        <v>1492</v>
      </c>
      <c r="AG66" s="313">
        <v>135</v>
      </c>
      <c r="AH66" s="316">
        <v>8585</v>
      </c>
      <c r="AI66" s="316">
        <f t="shared" si="9"/>
        <v>2146.25</v>
      </c>
      <c r="AJ66" s="317">
        <v>185</v>
      </c>
      <c r="AK66" s="317">
        <v>10619</v>
      </c>
      <c r="AL66" s="316">
        <f t="shared" si="10"/>
        <v>2654.75</v>
      </c>
      <c r="AM66" s="312">
        <v>150</v>
      </c>
      <c r="AN66" s="312">
        <v>9398</v>
      </c>
      <c r="AO66" s="318">
        <f t="shared" si="11"/>
        <v>2349.5</v>
      </c>
      <c r="AP66" s="319">
        <v>139</v>
      </c>
      <c r="AQ66" s="320">
        <v>9369</v>
      </c>
      <c r="AR66" s="317">
        <f t="shared" si="2"/>
        <v>2342.25</v>
      </c>
      <c r="AS66" s="325">
        <v>198</v>
      </c>
      <c r="AT66" s="325">
        <v>11522</v>
      </c>
      <c r="AU66" s="326">
        <f t="shared" si="12"/>
        <v>2880.5</v>
      </c>
      <c r="AV66" s="323">
        <v>197</v>
      </c>
      <c r="AW66" s="323">
        <v>12763</v>
      </c>
      <c r="AX66" s="326">
        <f t="shared" si="13"/>
        <v>3190.75</v>
      </c>
      <c r="AY66" s="309">
        <v>120</v>
      </c>
      <c r="AZ66" s="309">
        <v>8108</v>
      </c>
      <c r="BA66" s="322">
        <f t="shared" si="14"/>
        <v>2027</v>
      </c>
      <c r="BB66" s="323">
        <v>103</v>
      </c>
      <c r="BC66" s="323">
        <v>6813</v>
      </c>
      <c r="BD66" s="339">
        <f t="shared" si="15"/>
        <v>1703.25</v>
      </c>
      <c r="BE66" s="472">
        <v>119</v>
      </c>
      <c r="BF66" s="472">
        <v>8013</v>
      </c>
      <c r="BG66" s="339">
        <f t="shared" si="16"/>
        <v>2003.25</v>
      </c>
    </row>
    <row r="67" spans="1:59" ht="14.65" customHeight="1">
      <c r="A67" s="308">
        <v>64</v>
      </c>
      <c r="B67" s="309" t="s">
        <v>113</v>
      </c>
      <c r="C67" s="309"/>
      <c r="D67" s="309"/>
      <c r="E67" s="310" t="str">
        <f>VLOOKUP(B67,Remark!G:H,2,0)</f>
        <v>Kerry</v>
      </c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11"/>
      <c r="S67" s="312"/>
      <c r="T67" s="312"/>
      <c r="U67" s="312">
        <v>12</v>
      </c>
      <c r="V67" s="312">
        <v>616</v>
      </c>
      <c r="W67" s="313">
        <f t="shared" ref="W67:W71" si="18">V67*25%</f>
        <v>154</v>
      </c>
      <c r="X67" s="312">
        <f>VLOOKUP(A67,[1]sum!$A$2:$H$154,7,FALSE)</f>
        <v>103</v>
      </c>
      <c r="Y67" s="312">
        <f>VLOOKUP(A67,[1]sum!$A$2:$H$154,8,FALSE)</f>
        <v>6661</v>
      </c>
      <c r="Z67" s="313">
        <f t="shared" si="6"/>
        <v>1665.25</v>
      </c>
      <c r="AA67" s="311">
        <v>69</v>
      </c>
      <c r="AB67" s="312">
        <v>5155</v>
      </c>
      <c r="AC67" s="313">
        <f t="shared" si="7"/>
        <v>1288.75</v>
      </c>
      <c r="AD67" s="311">
        <v>127</v>
      </c>
      <c r="AE67" s="312">
        <v>7949</v>
      </c>
      <c r="AF67" s="313">
        <f t="shared" si="8"/>
        <v>1987.25</v>
      </c>
      <c r="AG67" s="313">
        <v>92</v>
      </c>
      <c r="AH67" s="316">
        <v>5916</v>
      </c>
      <c r="AI67" s="316">
        <f t="shared" si="9"/>
        <v>1479</v>
      </c>
      <c r="AJ67" s="317">
        <v>54</v>
      </c>
      <c r="AK67" s="317">
        <v>3766</v>
      </c>
      <c r="AL67" s="316">
        <f t="shared" si="10"/>
        <v>941.5</v>
      </c>
      <c r="AM67" s="312">
        <v>6</v>
      </c>
      <c r="AN67" s="312">
        <v>714</v>
      </c>
      <c r="AO67" s="318">
        <f t="shared" si="11"/>
        <v>178.5</v>
      </c>
      <c r="AP67" s="319">
        <v>14</v>
      </c>
      <c r="AQ67" s="320">
        <v>926</v>
      </c>
      <c r="AR67" s="317">
        <f t="shared" ref="AR67:AR318" si="19">AQ67*25%</f>
        <v>231.5</v>
      </c>
      <c r="AS67" s="325">
        <v>43</v>
      </c>
      <c r="AT67" s="325">
        <v>3209</v>
      </c>
      <c r="AU67" s="326">
        <f t="shared" si="12"/>
        <v>802.25</v>
      </c>
      <c r="AV67" s="323">
        <v>69</v>
      </c>
      <c r="AW67" s="323">
        <v>5163</v>
      </c>
      <c r="AX67" s="326">
        <f t="shared" si="13"/>
        <v>1290.75</v>
      </c>
      <c r="AY67" s="309">
        <v>82</v>
      </c>
      <c r="AZ67" s="309">
        <v>5830</v>
      </c>
      <c r="BA67" s="322">
        <f t="shared" si="14"/>
        <v>1457.5</v>
      </c>
      <c r="BB67" s="323">
        <v>40</v>
      </c>
      <c r="BC67" s="323">
        <v>3280</v>
      </c>
      <c r="BD67" s="339">
        <f t="shared" si="15"/>
        <v>820</v>
      </c>
      <c r="BE67" s="472">
        <v>64</v>
      </c>
      <c r="BF67" s="472">
        <v>4904</v>
      </c>
      <c r="BG67" s="339">
        <f t="shared" si="16"/>
        <v>1226</v>
      </c>
    </row>
    <row r="68" spans="1:59" ht="14.65" customHeight="1">
      <c r="A68" s="308">
        <v>65</v>
      </c>
      <c r="B68" s="309" t="s">
        <v>114</v>
      </c>
      <c r="C68" s="309"/>
      <c r="D68" s="309"/>
      <c r="E68" s="310" t="str">
        <f>VLOOKUP(B68,Remark!G:H,2,0)</f>
        <v>Kerry</v>
      </c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11"/>
      <c r="S68" s="312"/>
      <c r="T68" s="312"/>
      <c r="U68" s="312">
        <v>46</v>
      </c>
      <c r="V68" s="312">
        <v>3258</v>
      </c>
      <c r="W68" s="313">
        <f t="shared" si="18"/>
        <v>814.5</v>
      </c>
      <c r="X68" s="312">
        <f>VLOOKUP(A68,[1]sum!$A$2:$H$154,7,FALSE)</f>
        <v>29</v>
      </c>
      <c r="Y68" s="312">
        <f>VLOOKUP(A68,[1]sum!$A$2:$H$154,8,FALSE)</f>
        <v>1835</v>
      </c>
      <c r="Z68" s="313">
        <f t="shared" ref="Z68:Z318" si="20">Y68*25%</f>
        <v>458.75</v>
      </c>
      <c r="AA68" s="311">
        <v>147</v>
      </c>
      <c r="AB68" s="312">
        <v>8745</v>
      </c>
      <c r="AC68" s="313">
        <f t="shared" ref="AC68:AC318" si="21">AB68*25%</f>
        <v>2186.25</v>
      </c>
      <c r="AD68" s="311">
        <v>144</v>
      </c>
      <c r="AE68" s="312">
        <v>8128</v>
      </c>
      <c r="AF68" s="313">
        <f t="shared" ref="AF68:AF318" si="22">AE68*25%</f>
        <v>2032</v>
      </c>
      <c r="AG68" s="313">
        <v>152</v>
      </c>
      <c r="AH68" s="316">
        <v>9820</v>
      </c>
      <c r="AI68" s="316">
        <f t="shared" ref="AI68:AI318" si="23">AH68*25%</f>
        <v>2455</v>
      </c>
      <c r="AJ68" s="317">
        <v>248</v>
      </c>
      <c r="AK68" s="317">
        <v>14208</v>
      </c>
      <c r="AL68" s="316">
        <f t="shared" ref="AL68:AL318" si="24">AK68*25%</f>
        <v>3552</v>
      </c>
      <c r="AM68" s="312">
        <v>250</v>
      </c>
      <c r="AN68" s="312">
        <v>14622</v>
      </c>
      <c r="AO68" s="318">
        <f t="shared" ref="AO68:AO318" si="25">AN68*25%</f>
        <v>3655.5</v>
      </c>
      <c r="AP68" s="319">
        <v>295</v>
      </c>
      <c r="AQ68" s="320">
        <v>16957</v>
      </c>
      <c r="AR68" s="317">
        <f t="shared" si="19"/>
        <v>4239.25</v>
      </c>
      <c r="AS68" s="325">
        <v>189</v>
      </c>
      <c r="AT68" s="325">
        <v>11559</v>
      </c>
      <c r="AU68" s="326">
        <f t="shared" ref="AU68:AU318" si="26">AT68*25%</f>
        <v>2889.75</v>
      </c>
      <c r="AV68" s="323">
        <v>289</v>
      </c>
      <c r="AW68" s="323">
        <v>17091</v>
      </c>
      <c r="AX68" s="326">
        <f t="shared" ref="AX68:AX232" si="27">AW68*25%</f>
        <v>4272.75</v>
      </c>
      <c r="AY68" s="309">
        <v>211</v>
      </c>
      <c r="AZ68" s="309">
        <v>13433</v>
      </c>
      <c r="BA68" s="322">
        <f t="shared" ref="BA68:BA130" si="28">AZ68*25%</f>
        <v>3358.25</v>
      </c>
      <c r="BB68" s="323">
        <v>241</v>
      </c>
      <c r="BC68" s="323">
        <v>15275</v>
      </c>
      <c r="BD68" s="339">
        <f t="shared" ref="BD68:BD130" si="29">BC68*25%</f>
        <v>3818.75</v>
      </c>
      <c r="BE68" s="472">
        <v>262</v>
      </c>
      <c r="BF68" s="472">
        <v>15862</v>
      </c>
      <c r="BG68" s="339">
        <f t="shared" ref="BG68:BG130" si="30">BF68*25%</f>
        <v>3965.5</v>
      </c>
    </row>
    <row r="69" spans="1:59" ht="14.65" customHeight="1">
      <c r="A69" s="308">
        <v>66</v>
      </c>
      <c r="B69" s="309" t="s">
        <v>115</v>
      </c>
      <c r="C69" s="309"/>
      <c r="D69" s="309"/>
      <c r="E69" s="310" t="str">
        <f>VLOOKUP(B69,Remark!G:H,2,0)</f>
        <v>Kerry</v>
      </c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11"/>
      <c r="S69" s="312"/>
      <c r="T69" s="312"/>
      <c r="U69" s="312">
        <v>15</v>
      </c>
      <c r="V69" s="312">
        <v>1109</v>
      </c>
      <c r="W69" s="313">
        <f t="shared" si="18"/>
        <v>277.25</v>
      </c>
      <c r="X69" s="312">
        <f>VLOOKUP(A69,[1]sum!$A$2:$H$154,7,FALSE)</f>
        <v>76</v>
      </c>
      <c r="Y69" s="312">
        <f>VLOOKUP(A69,[1]sum!$A$2:$H$154,8,FALSE)</f>
        <v>5328</v>
      </c>
      <c r="Z69" s="313">
        <f t="shared" si="20"/>
        <v>1332</v>
      </c>
      <c r="AA69" s="311">
        <v>51</v>
      </c>
      <c r="AB69" s="312">
        <v>3017</v>
      </c>
      <c r="AC69" s="313">
        <f t="shared" si="21"/>
        <v>754.25</v>
      </c>
      <c r="AD69" s="311">
        <v>123</v>
      </c>
      <c r="AE69" s="312">
        <v>6753</v>
      </c>
      <c r="AF69" s="313">
        <f t="shared" si="22"/>
        <v>1688.25</v>
      </c>
      <c r="AG69" s="313">
        <v>116</v>
      </c>
      <c r="AH69" s="316">
        <v>6300</v>
      </c>
      <c r="AI69" s="316">
        <f t="shared" si="23"/>
        <v>1575</v>
      </c>
      <c r="AJ69" s="317">
        <v>162</v>
      </c>
      <c r="AK69" s="317">
        <v>8702</v>
      </c>
      <c r="AL69" s="316">
        <f t="shared" si="24"/>
        <v>2175.5</v>
      </c>
      <c r="AM69" s="312">
        <v>188</v>
      </c>
      <c r="AN69" s="312">
        <v>10048</v>
      </c>
      <c r="AO69" s="318">
        <f t="shared" si="25"/>
        <v>2512</v>
      </c>
      <c r="AP69" s="319">
        <v>186</v>
      </c>
      <c r="AQ69" s="320">
        <v>9954</v>
      </c>
      <c r="AR69" s="317">
        <f t="shared" si="19"/>
        <v>2488.5</v>
      </c>
      <c r="AS69" s="325">
        <v>174</v>
      </c>
      <c r="AT69" s="325">
        <v>9546</v>
      </c>
      <c r="AU69" s="326">
        <f t="shared" si="26"/>
        <v>2386.5</v>
      </c>
      <c r="AV69" s="323">
        <v>154</v>
      </c>
      <c r="AW69" s="323">
        <v>8166</v>
      </c>
      <c r="AX69" s="326">
        <f t="shared" si="27"/>
        <v>2041.5</v>
      </c>
      <c r="AY69" s="309">
        <v>178</v>
      </c>
      <c r="AZ69" s="309">
        <v>9910</v>
      </c>
      <c r="BA69" s="322">
        <f t="shared" si="28"/>
        <v>2477.5</v>
      </c>
      <c r="BB69" s="323">
        <v>149</v>
      </c>
      <c r="BC69" s="323">
        <v>8391</v>
      </c>
      <c r="BD69" s="339">
        <f t="shared" si="29"/>
        <v>2097.75</v>
      </c>
      <c r="BE69" s="472">
        <v>169</v>
      </c>
      <c r="BF69" s="472">
        <v>9499</v>
      </c>
      <c r="BG69" s="339">
        <f t="shared" si="30"/>
        <v>2374.75</v>
      </c>
    </row>
    <row r="70" spans="1:59" ht="14.65" customHeight="1">
      <c r="A70" s="308">
        <v>67</v>
      </c>
      <c r="B70" s="309" t="s">
        <v>116</v>
      </c>
      <c r="C70" s="309"/>
      <c r="D70" s="309"/>
      <c r="E70" s="310" t="str">
        <f>VLOOKUP(B70,Remark!G:H,2,0)</f>
        <v>Kerry</v>
      </c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11"/>
      <c r="S70" s="312"/>
      <c r="T70" s="312"/>
      <c r="U70" s="312">
        <v>7</v>
      </c>
      <c r="V70" s="312">
        <v>625</v>
      </c>
      <c r="W70" s="313">
        <f t="shared" si="18"/>
        <v>156.25</v>
      </c>
      <c r="X70" s="312">
        <f>VLOOKUP(A70,[1]sum!$A$2:$H$154,7,FALSE)</f>
        <v>74</v>
      </c>
      <c r="Y70" s="312">
        <f>VLOOKUP(A70,[1]sum!$A$2:$H$154,8,FALSE)</f>
        <v>5378</v>
      </c>
      <c r="Z70" s="313">
        <f t="shared" si="20"/>
        <v>1344.5</v>
      </c>
      <c r="AA70" s="311">
        <v>14</v>
      </c>
      <c r="AB70" s="312">
        <v>1174</v>
      </c>
      <c r="AC70" s="313">
        <f t="shared" si="21"/>
        <v>293.5</v>
      </c>
      <c r="AD70" s="311">
        <v>30</v>
      </c>
      <c r="AE70" s="312">
        <v>1874</v>
      </c>
      <c r="AF70" s="313">
        <f t="shared" si="22"/>
        <v>468.5</v>
      </c>
      <c r="AG70" s="313">
        <v>27</v>
      </c>
      <c r="AH70" s="316">
        <v>1729</v>
      </c>
      <c r="AI70" s="316">
        <f t="shared" si="23"/>
        <v>432.25</v>
      </c>
      <c r="AJ70" s="317">
        <v>26</v>
      </c>
      <c r="AK70" s="317">
        <v>1694</v>
      </c>
      <c r="AL70" s="316">
        <f t="shared" si="24"/>
        <v>423.5</v>
      </c>
      <c r="AM70" s="312">
        <v>20</v>
      </c>
      <c r="AN70" s="312">
        <v>1316</v>
      </c>
      <c r="AO70" s="318">
        <f t="shared" si="25"/>
        <v>329</v>
      </c>
      <c r="AP70" s="319">
        <v>17</v>
      </c>
      <c r="AQ70" s="320">
        <v>1171</v>
      </c>
      <c r="AR70" s="317">
        <f t="shared" si="19"/>
        <v>292.75</v>
      </c>
      <c r="AS70" s="325">
        <v>80</v>
      </c>
      <c r="AT70" s="325">
        <v>4480</v>
      </c>
      <c r="AU70" s="326">
        <f t="shared" si="26"/>
        <v>1120</v>
      </c>
      <c r="AV70" s="323">
        <v>30</v>
      </c>
      <c r="AW70" s="323">
        <v>1934</v>
      </c>
      <c r="AX70" s="326">
        <f t="shared" si="27"/>
        <v>483.5</v>
      </c>
      <c r="AY70" s="309">
        <v>17</v>
      </c>
      <c r="AZ70" s="309">
        <v>1215</v>
      </c>
      <c r="BA70" s="322">
        <f t="shared" si="28"/>
        <v>303.75</v>
      </c>
      <c r="BB70" s="323">
        <v>0</v>
      </c>
      <c r="BC70" s="323">
        <v>0</v>
      </c>
      <c r="BD70" s="339">
        <f t="shared" si="29"/>
        <v>0</v>
      </c>
      <c r="BE70" s="472">
        <v>14</v>
      </c>
      <c r="BF70" s="472">
        <v>1034</v>
      </c>
      <c r="BG70" s="339">
        <f t="shared" si="30"/>
        <v>258.5</v>
      </c>
    </row>
    <row r="71" spans="1:59" ht="14.65" customHeight="1">
      <c r="A71" s="308">
        <v>68</v>
      </c>
      <c r="B71" s="309" t="s">
        <v>117</v>
      </c>
      <c r="C71" s="309"/>
      <c r="D71" s="309"/>
      <c r="E71" s="310" t="str">
        <f>VLOOKUP(B71,Remark!G:H,2,0)</f>
        <v>Kerry</v>
      </c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11"/>
      <c r="S71" s="312"/>
      <c r="T71" s="312"/>
      <c r="U71" s="312">
        <v>36</v>
      </c>
      <c r="V71" s="312">
        <v>2244</v>
      </c>
      <c r="W71" s="313">
        <f t="shared" si="18"/>
        <v>561</v>
      </c>
      <c r="X71" s="312">
        <f>VLOOKUP(A71,[1]sum!$A$2:$H$154,7,FALSE)</f>
        <v>15</v>
      </c>
      <c r="Y71" s="312">
        <f>VLOOKUP(A71,[1]sum!$A$2:$H$154,8,FALSE)</f>
        <v>1261</v>
      </c>
      <c r="Z71" s="313">
        <f t="shared" si="20"/>
        <v>315.25</v>
      </c>
      <c r="AA71" s="311">
        <v>184</v>
      </c>
      <c r="AB71" s="312">
        <v>12208</v>
      </c>
      <c r="AC71" s="313">
        <f t="shared" si="21"/>
        <v>3052</v>
      </c>
      <c r="AD71" s="311">
        <v>266</v>
      </c>
      <c r="AE71" s="312">
        <v>16394</v>
      </c>
      <c r="AF71" s="313">
        <f t="shared" si="22"/>
        <v>4098.5</v>
      </c>
      <c r="AG71" s="313">
        <v>278</v>
      </c>
      <c r="AH71" s="316">
        <v>17514</v>
      </c>
      <c r="AI71" s="316">
        <f t="shared" si="23"/>
        <v>4378.5</v>
      </c>
      <c r="AJ71" s="317">
        <v>299</v>
      </c>
      <c r="AK71" s="317">
        <v>19425</v>
      </c>
      <c r="AL71" s="316">
        <f t="shared" si="24"/>
        <v>4856.25</v>
      </c>
      <c r="AM71" s="312">
        <v>367</v>
      </c>
      <c r="AN71" s="312">
        <v>25737</v>
      </c>
      <c r="AO71" s="318">
        <f t="shared" si="25"/>
        <v>6434.25</v>
      </c>
      <c r="AP71" s="319">
        <v>260</v>
      </c>
      <c r="AQ71" s="320">
        <v>17184</v>
      </c>
      <c r="AR71" s="317">
        <f t="shared" si="19"/>
        <v>4296</v>
      </c>
      <c r="AS71" s="325">
        <v>234</v>
      </c>
      <c r="AT71" s="325">
        <v>14838</v>
      </c>
      <c r="AU71" s="326">
        <f t="shared" si="26"/>
        <v>3709.5</v>
      </c>
      <c r="AV71" s="323">
        <v>307</v>
      </c>
      <c r="AW71" s="323">
        <v>18753</v>
      </c>
      <c r="AX71" s="326">
        <f t="shared" si="27"/>
        <v>4688.25</v>
      </c>
      <c r="AY71" s="309">
        <v>388</v>
      </c>
      <c r="AZ71" s="309">
        <v>23264</v>
      </c>
      <c r="BA71" s="322">
        <f t="shared" si="28"/>
        <v>5816</v>
      </c>
      <c r="BB71" s="323">
        <v>302</v>
      </c>
      <c r="BC71" s="323">
        <v>18442</v>
      </c>
      <c r="BD71" s="339">
        <f t="shared" si="29"/>
        <v>4610.5</v>
      </c>
      <c r="BE71" s="472">
        <v>439</v>
      </c>
      <c r="BF71" s="472">
        <v>25601</v>
      </c>
      <c r="BG71" s="339">
        <f t="shared" si="30"/>
        <v>6400.25</v>
      </c>
    </row>
    <row r="72" spans="1:59" ht="14.65" customHeight="1">
      <c r="A72" s="308">
        <v>69</v>
      </c>
      <c r="B72" s="309" t="s">
        <v>118</v>
      </c>
      <c r="C72" s="309"/>
      <c r="D72" s="309"/>
      <c r="E72" s="310" t="str">
        <f>VLOOKUP(B72,Remark!G:H,2,0)</f>
        <v>Kerry</v>
      </c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11"/>
      <c r="S72" s="312"/>
      <c r="T72" s="312"/>
      <c r="U72" s="312"/>
      <c r="V72" s="312"/>
      <c r="W72" s="312"/>
      <c r="X72" s="312">
        <f>VLOOKUP(A72,[1]sum!$A$2:$H$154,7,FALSE)</f>
        <v>76</v>
      </c>
      <c r="Y72" s="312">
        <f>VLOOKUP(A72,[1]sum!$A$2:$H$154,8,FALSE)</f>
        <v>5600</v>
      </c>
      <c r="Z72" s="313">
        <f t="shared" si="20"/>
        <v>1400</v>
      </c>
      <c r="AA72" s="311">
        <v>148</v>
      </c>
      <c r="AB72" s="312">
        <v>10552</v>
      </c>
      <c r="AC72" s="313">
        <f t="shared" si="21"/>
        <v>2638</v>
      </c>
      <c r="AD72" s="311">
        <v>131</v>
      </c>
      <c r="AE72" s="312">
        <v>7833</v>
      </c>
      <c r="AF72" s="313">
        <f t="shared" si="22"/>
        <v>1958.25</v>
      </c>
      <c r="AG72" s="313">
        <v>129</v>
      </c>
      <c r="AH72" s="316">
        <v>8119</v>
      </c>
      <c r="AI72" s="316">
        <f t="shared" si="23"/>
        <v>2029.75</v>
      </c>
      <c r="AJ72" s="317">
        <v>143</v>
      </c>
      <c r="AK72" s="317">
        <v>7761</v>
      </c>
      <c r="AL72" s="316">
        <f t="shared" si="24"/>
        <v>1940.25</v>
      </c>
      <c r="AM72" s="312">
        <v>96</v>
      </c>
      <c r="AN72" s="312">
        <v>5652</v>
      </c>
      <c r="AO72" s="318">
        <f t="shared" si="25"/>
        <v>1413</v>
      </c>
      <c r="AP72" s="319">
        <v>154</v>
      </c>
      <c r="AQ72" s="320">
        <v>9606</v>
      </c>
      <c r="AR72" s="317">
        <f t="shared" si="19"/>
        <v>2401.5</v>
      </c>
      <c r="AS72" s="325">
        <v>60</v>
      </c>
      <c r="AT72" s="325">
        <v>3360</v>
      </c>
      <c r="AU72" s="326">
        <f t="shared" si="26"/>
        <v>840</v>
      </c>
      <c r="AV72" s="323">
        <v>0</v>
      </c>
      <c r="AW72" s="323">
        <v>0</v>
      </c>
      <c r="AX72" s="326">
        <f t="shared" si="27"/>
        <v>0</v>
      </c>
      <c r="AY72" s="309">
        <v>112</v>
      </c>
      <c r="AZ72" s="309">
        <v>6208</v>
      </c>
      <c r="BA72" s="322">
        <f t="shared" si="28"/>
        <v>1552</v>
      </c>
      <c r="BB72" s="323">
        <v>123</v>
      </c>
      <c r="BC72" s="323">
        <v>7353</v>
      </c>
      <c r="BD72" s="339">
        <f t="shared" si="29"/>
        <v>1838.25</v>
      </c>
      <c r="BE72" s="472">
        <v>155</v>
      </c>
      <c r="BF72" s="472">
        <v>9873</v>
      </c>
      <c r="BG72" s="339">
        <f t="shared" si="30"/>
        <v>2468.25</v>
      </c>
    </row>
    <row r="73" spans="1:59" ht="14.65" customHeight="1">
      <c r="A73" s="308">
        <v>70</v>
      </c>
      <c r="B73" s="309" t="s">
        <v>119</v>
      </c>
      <c r="C73" s="309"/>
      <c r="D73" s="309"/>
      <c r="E73" s="310" t="str">
        <f>VLOOKUP(B73,Remark!G:H,2,0)</f>
        <v>NLCH</v>
      </c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11"/>
      <c r="S73" s="312"/>
      <c r="T73" s="312"/>
      <c r="U73" s="312"/>
      <c r="V73" s="312"/>
      <c r="W73" s="312"/>
      <c r="X73" s="312">
        <f>VLOOKUP(A73,[1]sum!$A$2:$H$154,7,FALSE)</f>
        <v>28</v>
      </c>
      <c r="Y73" s="312">
        <f>VLOOKUP(A73,[1]sum!$A$2:$H$154,8,FALSE)</f>
        <v>1900</v>
      </c>
      <c r="Z73" s="313">
        <f t="shared" si="20"/>
        <v>475</v>
      </c>
      <c r="AA73" s="311">
        <v>74</v>
      </c>
      <c r="AB73" s="312">
        <v>5282</v>
      </c>
      <c r="AC73" s="313">
        <f t="shared" si="21"/>
        <v>1320.5</v>
      </c>
      <c r="AD73" s="311">
        <v>111</v>
      </c>
      <c r="AE73" s="312">
        <v>7277</v>
      </c>
      <c r="AF73" s="313">
        <f t="shared" si="22"/>
        <v>1819.25</v>
      </c>
      <c r="AG73" s="313">
        <v>167</v>
      </c>
      <c r="AH73" s="316">
        <v>11217</v>
      </c>
      <c r="AI73" s="316">
        <f t="shared" si="23"/>
        <v>2804.25</v>
      </c>
      <c r="AJ73" s="317">
        <v>166</v>
      </c>
      <c r="AK73" s="317">
        <v>10598</v>
      </c>
      <c r="AL73" s="316">
        <f t="shared" si="24"/>
        <v>2649.5</v>
      </c>
      <c r="AM73" s="312">
        <v>136</v>
      </c>
      <c r="AN73" s="312">
        <v>8452</v>
      </c>
      <c r="AO73" s="318">
        <f t="shared" si="25"/>
        <v>2113</v>
      </c>
      <c r="AP73" s="319"/>
      <c r="AQ73" s="320"/>
      <c r="AR73" s="317">
        <f t="shared" si="19"/>
        <v>0</v>
      </c>
      <c r="AS73" s="325">
        <v>0</v>
      </c>
      <c r="AT73" s="325">
        <v>0</v>
      </c>
      <c r="AU73" s="326">
        <f t="shared" si="26"/>
        <v>0</v>
      </c>
      <c r="AV73" s="323">
        <v>8</v>
      </c>
      <c r="AW73" s="323">
        <v>520</v>
      </c>
      <c r="AX73" s="326">
        <f t="shared" si="27"/>
        <v>130</v>
      </c>
      <c r="AY73" s="309">
        <v>170</v>
      </c>
      <c r="AZ73" s="309">
        <v>10338</v>
      </c>
      <c r="BA73" s="322">
        <f t="shared" si="28"/>
        <v>2584.5</v>
      </c>
      <c r="BB73" s="323">
        <v>196</v>
      </c>
      <c r="BC73" s="323">
        <v>12192</v>
      </c>
      <c r="BD73" s="339">
        <f t="shared" si="29"/>
        <v>3048</v>
      </c>
      <c r="BE73" s="472">
        <v>154</v>
      </c>
      <c r="BF73" s="472">
        <v>10182</v>
      </c>
      <c r="BG73" s="339">
        <f t="shared" si="30"/>
        <v>2545.5</v>
      </c>
    </row>
    <row r="74" spans="1:59" ht="14.65" customHeight="1">
      <c r="A74" s="308">
        <v>71</v>
      </c>
      <c r="B74" s="309" t="s">
        <v>120</v>
      </c>
      <c r="C74" s="309"/>
      <c r="D74" s="309"/>
      <c r="E74" s="310" t="str">
        <f>VLOOKUP(B74,Remark!G:H,2,0)</f>
        <v>Kerry</v>
      </c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11"/>
      <c r="S74" s="312"/>
      <c r="T74" s="312"/>
      <c r="U74" s="312"/>
      <c r="V74" s="312"/>
      <c r="W74" s="312"/>
      <c r="X74" s="312">
        <f>VLOOKUP(A74,[1]sum!$A$2:$H$154,7,FALSE)</f>
        <v>55</v>
      </c>
      <c r="Y74" s="312">
        <f>VLOOKUP(A74,[1]sum!$A$2:$H$154,8,FALSE)</f>
        <v>4197</v>
      </c>
      <c r="Z74" s="313">
        <f t="shared" si="20"/>
        <v>1049.25</v>
      </c>
      <c r="AA74" s="311">
        <v>37</v>
      </c>
      <c r="AB74" s="312">
        <v>2531</v>
      </c>
      <c r="AC74" s="313">
        <f t="shared" si="21"/>
        <v>632.75</v>
      </c>
      <c r="AD74" s="311">
        <v>51</v>
      </c>
      <c r="AE74" s="312">
        <v>3665</v>
      </c>
      <c r="AF74" s="313">
        <f t="shared" si="22"/>
        <v>916.25</v>
      </c>
      <c r="AG74" s="313">
        <v>63</v>
      </c>
      <c r="AH74" s="316">
        <v>3513</v>
      </c>
      <c r="AI74" s="316">
        <f t="shared" si="23"/>
        <v>878.25</v>
      </c>
      <c r="AJ74" s="317">
        <v>59</v>
      </c>
      <c r="AK74" s="317">
        <v>3661</v>
      </c>
      <c r="AL74" s="316">
        <f t="shared" si="24"/>
        <v>915.25</v>
      </c>
      <c r="AM74" s="312">
        <v>46</v>
      </c>
      <c r="AN74" s="312">
        <v>3250</v>
      </c>
      <c r="AO74" s="318">
        <f t="shared" si="25"/>
        <v>812.5</v>
      </c>
      <c r="AP74" s="319">
        <v>45</v>
      </c>
      <c r="AQ74" s="320">
        <v>3127</v>
      </c>
      <c r="AR74" s="317">
        <f t="shared" si="19"/>
        <v>781.75</v>
      </c>
      <c r="AS74" s="325">
        <v>85</v>
      </c>
      <c r="AT74" s="325">
        <v>5423</v>
      </c>
      <c r="AU74" s="326">
        <f t="shared" si="26"/>
        <v>1355.75</v>
      </c>
      <c r="AV74" s="323">
        <v>61</v>
      </c>
      <c r="AW74" s="323">
        <v>4139</v>
      </c>
      <c r="AX74" s="326">
        <f t="shared" si="27"/>
        <v>1034.75</v>
      </c>
      <c r="AY74" s="309">
        <v>50</v>
      </c>
      <c r="AZ74" s="309">
        <v>3942</v>
      </c>
      <c r="BA74" s="322">
        <f t="shared" si="28"/>
        <v>985.5</v>
      </c>
      <c r="BB74" s="323">
        <v>71</v>
      </c>
      <c r="BC74" s="323">
        <v>5525</v>
      </c>
      <c r="BD74" s="339">
        <f t="shared" si="29"/>
        <v>1381.25</v>
      </c>
      <c r="BE74" s="472">
        <v>97</v>
      </c>
      <c r="BF74" s="472">
        <v>6479</v>
      </c>
      <c r="BG74" s="339">
        <f t="shared" si="30"/>
        <v>1619.75</v>
      </c>
    </row>
    <row r="75" spans="1:59" ht="14.65" customHeight="1">
      <c r="A75" s="308">
        <v>72</v>
      </c>
      <c r="B75" s="309" t="s">
        <v>121</v>
      </c>
      <c r="C75" s="309"/>
      <c r="D75" s="309"/>
      <c r="E75" s="310" t="str">
        <f>VLOOKUP(B75,Remark!G:H,2,0)</f>
        <v>Kerry</v>
      </c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11"/>
      <c r="S75" s="312"/>
      <c r="T75" s="312"/>
      <c r="U75" s="312"/>
      <c r="V75" s="312"/>
      <c r="W75" s="312"/>
      <c r="X75" s="312"/>
      <c r="Y75" s="312"/>
      <c r="Z75" s="313">
        <f t="shared" si="20"/>
        <v>0</v>
      </c>
      <c r="AA75" s="311"/>
      <c r="AB75" s="312"/>
      <c r="AC75" s="313">
        <f t="shared" si="21"/>
        <v>0</v>
      </c>
      <c r="AD75" s="311">
        <v>57</v>
      </c>
      <c r="AE75" s="312">
        <v>3387</v>
      </c>
      <c r="AF75" s="313">
        <f t="shared" si="22"/>
        <v>846.75</v>
      </c>
      <c r="AG75" s="313">
        <v>35</v>
      </c>
      <c r="AH75" s="316">
        <v>1785</v>
      </c>
      <c r="AI75" s="316">
        <f t="shared" si="23"/>
        <v>446.25</v>
      </c>
      <c r="AJ75" s="317">
        <v>21</v>
      </c>
      <c r="AK75" s="317">
        <v>1495</v>
      </c>
      <c r="AL75" s="316">
        <f t="shared" si="24"/>
        <v>373.75</v>
      </c>
      <c r="AM75" s="312">
        <v>69</v>
      </c>
      <c r="AN75" s="312">
        <v>4039</v>
      </c>
      <c r="AO75" s="318">
        <f t="shared" si="25"/>
        <v>1009.75</v>
      </c>
      <c r="AP75" s="319">
        <v>50</v>
      </c>
      <c r="AQ75" s="320">
        <v>3950</v>
      </c>
      <c r="AR75" s="317">
        <f t="shared" si="19"/>
        <v>987.5</v>
      </c>
      <c r="AS75" s="325">
        <v>33</v>
      </c>
      <c r="AT75" s="325">
        <v>2107</v>
      </c>
      <c r="AU75" s="326">
        <f t="shared" si="26"/>
        <v>526.75</v>
      </c>
      <c r="AV75" s="323">
        <v>36</v>
      </c>
      <c r="AW75" s="323">
        <v>2500</v>
      </c>
      <c r="AX75" s="326">
        <f t="shared" si="27"/>
        <v>625</v>
      </c>
      <c r="AY75" s="309">
        <v>42</v>
      </c>
      <c r="AZ75" s="309">
        <v>2766</v>
      </c>
      <c r="BA75" s="322">
        <f t="shared" si="28"/>
        <v>691.5</v>
      </c>
      <c r="BB75" s="323">
        <v>38</v>
      </c>
      <c r="BC75" s="323">
        <v>3302</v>
      </c>
      <c r="BD75" s="339">
        <f t="shared" si="29"/>
        <v>825.5</v>
      </c>
      <c r="BE75" s="472">
        <v>52</v>
      </c>
      <c r="BF75" s="472">
        <v>3624</v>
      </c>
      <c r="BG75" s="339">
        <f t="shared" si="30"/>
        <v>906</v>
      </c>
    </row>
    <row r="76" spans="1:59" ht="14.65" customHeight="1">
      <c r="A76" s="308">
        <v>73</v>
      </c>
      <c r="B76" s="309" t="s">
        <v>122</v>
      </c>
      <c r="C76" s="309"/>
      <c r="D76" s="309"/>
      <c r="E76" s="310" t="str">
        <f>VLOOKUP(B76,Remark!G:H,2,0)</f>
        <v>Kerry</v>
      </c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11"/>
      <c r="S76" s="312"/>
      <c r="T76" s="312"/>
      <c r="U76" s="312"/>
      <c r="V76" s="312"/>
      <c r="W76" s="312"/>
      <c r="X76" s="312"/>
      <c r="Y76" s="312"/>
      <c r="Z76" s="313">
        <f t="shared" si="20"/>
        <v>0</v>
      </c>
      <c r="AA76" s="311">
        <v>332</v>
      </c>
      <c r="AB76" s="312">
        <v>24400</v>
      </c>
      <c r="AC76" s="313">
        <f t="shared" si="21"/>
        <v>6100</v>
      </c>
      <c r="AD76" s="311">
        <v>520</v>
      </c>
      <c r="AE76" s="312">
        <v>35328</v>
      </c>
      <c r="AF76" s="313">
        <f t="shared" si="22"/>
        <v>8832</v>
      </c>
      <c r="AG76" s="313">
        <v>319</v>
      </c>
      <c r="AH76" s="316">
        <v>23821</v>
      </c>
      <c r="AI76" s="316">
        <f t="shared" si="23"/>
        <v>5955.25</v>
      </c>
      <c r="AJ76" s="317">
        <v>570</v>
      </c>
      <c r="AK76" s="317">
        <v>34126</v>
      </c>
      <c r="AL76" s="316">
        <f t="shared" si="24"/>
        <v>8531.5</v>
      </c>
      <c r="AM76" s="312">
        <v>822</v>
      </c>
      <c r="AN76" s="312">
        <v>52418</v>
      </c>
      <c r="AO76" s="318">
        <f t="shared" si="25"/>
        <v>13104.5</v>
      </c>
      <c r="AP76" s="319">
        <v>830</v>
      </c>
      <c r="AQ76" s="320">
        <v>54982</v>
      </c>
      <c r="AR76" s="317">
        <f t="shared" si="19"/>
        <v>13745.5</v>
      </c>
      <c r="AS76" s="325">
        <v>779</v>
      </c>
      <c r="AT76" s="325">
        <v>52589</v>
      </c>
      <c r="AU76" s="326">
        <f t="shared" si="26"/>
        <v>13147.25</v>
      </c>
      <c r="AV76" s="323">
        <v>1496</v>
      </c>
      <c r="AW76" s="323">
        <v>95964</v>
      </c>
      <c r="AX76" s="326">
        <f t="shared" si="27"/>
        <v>23991</v>
      </c>
      <c r="AY76" s="309">
        <v>1482</v>
      </c>
      <c r="AZ76" s="309">
        <v>97902</v>
      </c>
      <c r="BA76" s="322">
        <f t="shared" si="28"/>
        <v>24475.5</v>
      </c>
      <c r="BB76" s="323">
        <v>1645</v>
      </c>
      <c r="BC76" s="323">
        <v>106915</v>
      </c>
      <c r="BD76" s="339">
        <f t="shared" si="29"/>
        <v>26728.75</v>
      </c>
      <c r="BE76" s="472">
        <v>1017</v>
      </c>
      <c r="BF76" s="472">
        <v>65147</v>
      </c>
      <c r="BG76" s="339">
        <f t="shared" si="30"/>
        <v>16286.75</v>
      </c>
    </row>
    <row r="77" spans="1:59" ht="14.65" customHeight="1">
      <c r="A77" s="308">
        <v>74</v>
      </c>
      <c r="B77" s="309" t="s">
        <v>124</v>
      </c>
      <c r="C77" s="309"/>
      <c r="D77" s="309"/>
      <c r="E77" s="310" t="str">
        <f>VLOOKUP(B77,Remark!G:H,2,0)</f>
        <v>BKEN</v>
      </c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11"/>
      <c r="S77" s="312"/>
      <c r="T77" s="312"/>
      <c r="U77" s="312"/>
      <c r="V77" s="312"/>
      <c r="W77" s="312"/>
      <c r="X77" s="312" t="e">
        <f>VLOOKUP(A77,[1]sum!$A$2:$H$154,7,FALSE)</f>
        <v>#N/A</v>
      </c>
      <c r="Y77" s="312" t="e">
        <f>VLOOKUP(A77,[1]sum!$A$2:$H$154,8,FALSE)</f>
        <v>#N/A</v>
      </c>
      <c r="Z77" s="313" t="e">
        <f t="shared" si="20"/>
        <v>#N/A</v>
      </c>
      <c r="AA77" s="311">
        <v>325</v>
      </c>
      <c r="AB77" s="312">
        <v>19015</v>
      </c>
      <c r="AC77" s="313">
        <f t="shared" si="21"/>
        <v>4753.75</v>
      </c>
      <c r="AD77" s="311">
        <v>200</v>
      </c>
      <c r="AE77" s="312">
        <v>14648</v>
      </c>
      <c r="AF77" s="313">
        <f t="shared" si="22"/>
        <v>3662</v>
      </c>
      <c r="AG77" s="313">
        <v>140</v>
      </c>
      <c r="AH77" s="316">
        <v>11032</v>
      </c>
      <c r="AI77" s="316">
        <f t="shared" si="23"/>
        <v>2758</v>
      </c>
      <c r="AJ77" s="317">
        <v>160</v>
      </c>
      <c r="AK77" s="317">
        <v>10880</v>
      </c>
      <c r="AL77" s="316">
        <f t="shared" si="24"/>
        <v>2720</v>
      </c>
      <c r="AM77" s="312">
        <v>203</v>
      </c>
      <c r="AN77" s="312">
        <v>12101</v>
      </c>
      <c r="AO77" s="318">
        <f t="shared" si="25"/>
        <v>3025.25</v>
      </c>
      <c r="AP77" s="319">
        <v>206</v>
      </c>
      <c r="AQ77" s="320">
        <v>12690</v>
      </c>
      <c r="AR77" s="317">
        <f t="shared" si="19"/>
        <v>3172.5</v>
      </c>
      <c r="AS77" s="325">
        <v>218</v>
      </c>
      <c r="AT77" s="325">
        <v>15210</v>
      </c>
      <c r="AU77" s="326">
        <f t="shared" si="26"/>
        <v>3802.5</v>
      </c>
      <c r="AV77" s="323">
        <v>237</v>
      </c>
      <c r="AW77" s="323">
        <v>17651</v>
      </c>
      <c r="AX77" s="326">
        <f t="shared" si="27"/>
        <v>4412.75</v>
      </c>
      <c r="AY77" s="309">
        <v>301</v>
      </c>
      <c r="AZ77" s="309">
        <v>22191</v>
      </c>
      <c r="BA77" s="322">
        <f t="shared" si="28"/>
        <v>5547.75</v>
      </c>
      <c r="BB77" s="323">
        <v>234</v>
      </c>
      <c r="BC77" s="323">
        <v>17310</v>
      </c>
      <c r="BD77" s="339">
        <f t="shared" si="29"/>
        <v>4327.5</v>
      </c>
      <c r="BE77" s="472">
        <v>142</v>
      </c>
      <c r="BF77" s="472">
        <v>10270</v>
      </c>
      <c r="BG77" s="339">
        <f t="shared" si="30"/>
        <v>2567.5</v>
      </c>
    </row>
    <row r="78" spans="1:59" ht="14.65" customHeight="1">
      <c r="A78" s="308">
        <v>75</v>
      </c>
      <c r="B78" s="309" t="s">
        <v>126</v>
      </c>
      <c r="C78" s="309"/>
      <c r="D78" s="309"/>
      <c r="E78" s="310" t="str">
        <f>VLOOKUP(B78,Remark!G:H,2,0)</f>
        <v>MTNG</v>
      </c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11"/>
      <c r="S78" s="312"/>
      <c r="T78" s="312"/>
      <c r="U78" s="312"/>
      <c r="V78" s="312"/>
      <c r="W78" s="312"/>
      <c r="X78" s="312">
        <f>VLOOKUP(A78,[1]sum!$A$2:$H$154,7,FALSE)</f>
        <v>97</v>
      </c>
      <c r="Y78" s="312">
        <f>VLOOKUP(A78,[1]sum!$A$2:$H$154,8,FALSE)</f>
        <v>7135</v>
      </c>
      <c r="Z78" s="313">
        <f t="shared" si="20"/>
        <v>1783.75</v>
      </c>
      <c r="AA78" s="311">
        <v>80</v>
      </c>
      <c r="AB78" s="312">
        <v>5408</v>
      </c>
      <c r="AC78" s="313">
        <f t="shared" si="21"/>
        <v>1352</v>
      </c>
      <c r="AD78" s="311">
        <v>84</v>
      </c>
      <c r="AE78" s="312">
        <v>5716</v>
      </c>
      <c r="AF78" s="313">
        <f t="shared" si="22"/>
        <v>1429</v>
      </c>
      <c r="AG78" s="313">
        <v>113</v>
      </c>
      <c r="AH78" s="316">
        <v>7359</v>
      </c>
      <c r="AI78" s="316">
        <f t="shared" si="23"/>
        <v>1839.75</v>
      </c>
      <c r="AJ78" s="317">
        <v>179</v>
      </c>
      <c r="AK78" s="317">
        <v>10457</v>
      </c>
      <c r="AL78" s="316">
        <f t="shared" si="24"/>
        <v>2614.25</v>
      </c>
      <c r="AM78" s="312">
        <v>123</v>
      </c>
      <c r="AN78" s="312">
        <v>7897</v>
      </c>
      <c r="AO78" s="318">
        <f t="shared" si="25"/>
        <v>1974.25</v>
      </c>
      <c r="AP78" s="319">
        <v>117</v>
      </c>
      <c r="AQ78" s="320">
        <v>7959</v>
      </c>
      <c r="AR78" s="317">
        <f t="shared" si="19"/>
        <v>1989.75</v>
      </c>
      <c r="AS78" s="325">
        <v>50</v>
      </c>
      <c r="AT78" s="325">
        <v>3518</v>
      </c>
      <c r="AU78" s="326">
        <f t="shared" si="26"/>
        <v>879.5</v>
      </c>
      <c r="AV78" s="323">
        <v>94</v>
      </c>
      <c r="AW78" s="323">
        <v>6354</v>
      </c>
      <c r="AX78" s="326">
        <f t="shared" si="27"/>
        <v>1588.5</v>
      </c>
      <c r="AY78" s="309">
        <v>167</v>
      </c>
      <c r="AZ78" s="309">
        <v>10253</v>
      </c>
      <c r="BA78" s="322">
        <f t="shared" si="28"/>
        <v>2563.25</v>
      </c>
      <c r="BB78" s="323">
        <v>181</v>
      </c>
      <c r="BC78" s="323">
        <v>11063</v>
      </c>
      <c r="BD78" s="339">
        <f t="shared" si="29"/>
        <v>2765.75</v>
      </c>
      <c r="BE78" s="472">
        <v>26</v>
      </c>
      <c r="BF78" s="472">
        <v>1510</v>
      </c>
      <c r="BG78" s="339">
        <f t="shared" si="30"/>
        <v>377.5</v>
      </c>
    </row>
    <row r="79" spans="1:59" ht="14.65" customHeight="1">
      <c r="A79" s="308">
        <v>76</v>
      </c>
      <c r="B79" s="309" t="s">
        <v>127</v>
      </c>
      <c r="C79" s="309"/>
      <c r="D79" s="309"/>
      <c r="E79" s="310" t="str">
        <f>VLOOKUP(B79,Remark!G:H,2,0)</f>
        <v>MTNG</v>
      </c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11"/>
      <c r="S79" s="312"/>
      <c r="T79" s="312"/>
      <c r="U79" s="312"/>
      <c r="V79" s="312"/>
      <c r="W79" s="312"/>
      <c r="X79" s="312">
        <f>VLOOKUP(A79,[1]sum!$A$2:$H$154,7,FALSE)</f>
        <v>84</v>
      </c>
      <c r="Y79" s="312">
        <f>VLOOKUP(A79,[1]sum!$A$2:$H$154,8,FALSE)</f>
        <v>5148</v>
      </c>
      <c r="Z79" s="313">
        <f t="shared" si="20"/>
        <v>1287</v>
      </c>
      <c r="AA79" s="311">
        <v>65</v>
      </c>
      <c r="AB79" s="312">
        <v>4367</v>
      </c>
      <c r="AC79" s="313">
        <f t="shared" si="21"/>
        <v>1091.75</v>
      </c>
      <c r="AD79" s="311">
        <v>107</v>
      </c>
      <c r="AE79" s="312">
        <v>6961</v>
      </c>
      <c r="AF79" s="313">
        <f t="shared" si="22"/>
        <v>1740.25</v>
      </c>
      <c r="AG79" s="313">
        <v>145</v>
      </c>
      <c r="AH79" s="316">
        <v>9235</v>
      </c>
      <c r="AI79" s="316">
        <f t="shared" si="23"/>
        <v>2308.75</v>
      </c>
      <c r="AJ79" s="317">
        <v>91</v>
      </c>
      <c r="AK79" s="317">
        <v>5429</v>
      </c>
      <c r="AL79" s="316">
        <f t="shared" si="24"/>
        <v>1357.25</v>
      </c>
      <c r="AM79" s="312">
        <v>256</v>
      </c>
      <c r="AN79" s="312">
        <v>17832</v>
      </c>
      <c r="AO79" s="318">
        <f t="shared" si="25"/>
        <v>4458</v>
      </c>
      <c r="AP79" s="319">
        <v>37</v>
      </c>
      <c r="AQ79" s="320">
        <v>1899</v>
      </c>
      <c r="AR79" s="317">
        <f t="shared" si="19"/>
        <v>474.75</v>
      </c>
      <c r="AS79" s="325">
        <v>24</v>
      </c>
      <c r="AT79" s="325">
        <v>1708</v>
      </c>
      <c r="AU79" s="326">
        <f t="shared" si="26"/>
        <v>427</v>
      </c>
      <c r="AV79" s="323">
        <v>0</v>
      </c>
      <c r="AW79" s="323">
        <v>0</v>
      </c>
      <c r="AX79" s="326">
        <f t="shared" si="27"/>
        <v>0</v>
      </c>
      <c r="AY79" s="309">
        <v>0</v>
      </c>
      <c r="AZ79" s="309">
        <v>0</v>
      </c>
      <c r="BA79" s="322">
        <f t="shared" si="28"/>
        <v>0</v>
      </c>
      <c r="BB79" s="323">
        <v>0</v>
      </c>
      <c r="BC79" s="323">
        <v>0</v>
      </c>
      <c r="BD79" s="339">
        <f t="shared" si="29"/>
        <v>0</v>
      </c>
      <c r="BE79" s="472">
        <v>0</v>
      </c>
      <c r="BF79" s="472">
        <v>0</v>
      </c>
      <c r="BG79" s="339">
        <f t="shared" si="30"/>
        <v>0</v>
      </c>
    </row>
    <row r="80" spans="1:59" ht="14.65" customHeight="1">
      <c r="A80" s="308">
        <v>77</v>
      </c>
      <c r="B80" s="309" t="s">
        <v>128</v>
      </c>
      <c r="C80" s="309"/>
      <c r="D80" s="309"/>
      <c r="E80" s="310" t="str">
        <f>VLOOKUP(B80,Remark!G:H,2,0)</f>
        <v>MTNG</v>
      </c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11"/>
      <c r="S80" s="312"/>
      <c r="T80" s="312"/>
      <c r="U80" s="312"/>
      <c r="V80" s="312"/>
      <c r="W80" s="312"/>
      <c r="X80" s="312">
        <f>VLOOKUP(A80,[1]sum!$A$2:$H$154,7,FALSE)</f>
        <v>28</v>
      </c>
      <c r="Y80" s="312">
        <f>VLOOKUP(A80,[1]sum!$A$2:$H$154,8,FALSE)</f>
        <v>1948</v>
      </c>
      <c r="Z80" s="313">
        <f t="shared" si="20"/>
        <v>487</v>
      </c>
      <c r="AA80" s="311">
        <v>56</v>
      </c>
      <c r="AB80" s="312">
        <v>3348</v>
      </c>
      <c r="AC80" s="313">
        <f t="shared" si="21"/>
        <v>837</v>
      </c>
      <c r="AD80" s="311">
        <v>52</v>
      </c>
      <c r="AE80" s="312">
        <v>3436</v>
      </c>
      <c r="AF80" s="313">
        <f t="shared" si="22"/>
        <v>859</v>
      </c>
      <c r="AG80" s="313">
        <v>91</v>
      </c>
      <c r="AH80" s="316">
        <v>5389</v>
      </c>
      <c r="AI80" s="316">
        <f t="shared" si="23"/>
        <v>1347.25</v>
      </c>
      <c r="AJ80" s="317">
        <v>86</v>
      </c>
      <c r="AK80" s="317">
        <v>5662</v>
      </c>
      <c r="AL80" s="316">
        <f t="shared" si="24"/>
        <v>1415.5</v>
      </c>
      <c r="AM80" s="312">
        <v>40</v>
      </c>
      <c r="AN80" s="312">
        <v>1908</v>
      </c>
      <c r="AO80" s="318">
        <f t="shared" si="25"/>
        <v>477</v>
      </c>
      <c r="AP80" s="319">
        <v>25</v>
      </c>
      <c r="AQ80" s="320">
        <v>1579</v>
      </c>
      <c r="AR80" s="317">
        <f t="shared" si="19"/>
        <v>394.75</v>
      </c>
      <c r="AS80" s="325">
        <v>101</v>
      </c>
      <c r="AT80" s="325">
        <v>5983</v>
      </c>
      <c r="AU80" s="326">
        <f t="shared" si="26"/>
        <v>1495.75</v>
      </c>
      <c r="AV80" s="323">
        <v>75</v>
      </c>
      <c r="AW80" s="323">
        <v>5033</v>
      </c>
      <c r="AX80" s="326">
        <f t="shared" si="27"/>
        <v>1258.25</v>
      </c>
      <c r="AY80" s="309">
        <v>92</v>
      </c>
      <c r="AZ80" s="309">
        <v>7052</v>
      </c>
      <c r="BA80" s="322">
        <f t="shared" si="28"/>
        <v>1763</v>
      </c>
      <c r="BB80" s="323">
        <v>90</v>
      </c>
      <c r="BC80" s="323">
        <v>6770</v>
      </c>
      <c r="BD80" s="339">
        <f t="shared" si="29"/>
        <v>1692.5</v>
      </c>
      <c r="BE80" s="472">
        <v>147</v>
      </c>
      <c r="BF80" s="472">
        <v>9929</v>
      </c>
      <c r="BG80" s="339">
        <f t="shared" si="30"/>
        <v>2482.25</v>
      </c>
    </row>
    <row r="81" spans="1:59" ht="14.65" customHeight="1">
      <c r="A81" s="308">
        <v>78</v>
      </c>
      <c r="B81" s="309" t="s">
        <v>129</v>
      </c>
      <c r="C81" s="309"/>
      <c r="D81" s="309"/>
      <c r="E81" s="310" t="str">
        <f>VLOOKUP(B81,Remark!G:H,2,0)</f>
        <v>MTNG</v>
      </c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11"/>
      <c r="S81" s="312"/>
      <c r="T81" s="312"/>
      <c r="U81" s="312"/>
      <c r="V81" s="312"/>
      <c r="W81" s="312"/>
      <c r="X81" s="312">
        <f>VLOOKUP(A81,[1]sum!$A$2:$H$154,7,FALSE)</f>
        <v>19</v>
      </c>
      <c r="Y81" s="312">
        <f>VLOOKUP(A81,[1]sum!$A$2:$H$154,8,FALSE)</f>
        <v>1225</v>
      </c>
      <c r="Z81" s="313">
        <f t="shared" si="20"/>
        <v>306.25</v>
      </c>
      <c r="AA81" s="311">
        <v>57</v>
      </c>
      <c r="AB81" s="312">
        <v>3715</v>
      </c>
      <c r="AC81" s="313">
        <f t="shared" si="21"/>
        <v>928.75</v>
      </c>
      <c r="AD81" s="311">
        <v>59</v>
      </c>
      <c r="AE81" s="312">
        <v>3765</v>
      </c>
      <c r="AF81" s="313">
        <f t="shared" si="22"/>
        <v>941.25</v>
      </c>
      <c r="AG81" s="313">
        <v>130</v>
      </c>
      <c r="AH81" s="316">
        <v>7582</v>
      </c>
      <c r="AI81" s="316">
        <f t="shared" si="23"/>
        <v>1895.5</v>
      </c>
      <c r="AJ81" s="317">
        <v>124</v>
      </c>
      <c r="AK81" s="317">
        <v>6340</v>
      </c>
      <c r="AL81" s="316">
        <f t="shared" si="24"/>
        <v>1585</v>
      </c>
      <c r="AM81" s="312">
        <v>121</v>
      </c>
      <c r="AN81" s="312">
        <v>6519</v>
      </c>
      <c r="AO81" s="318">
        <f t="shared" si="25"/>
        <v>1629.75</v>
      </c>
      <c r="AP81" s="319">
        <v>146</v>
      </c>
      <c r="AQ81" s="320">
        <v>8366</v>
      </c>
      <c r="AR81" s="317">
        <f t="shared" si="19"/>
        <v>2091.5</v>
      </c>
      <c r="AS81" s="325">
        <v>146</v>
      </c>
      <c r="AT81" s="325">
        <v>7550</v>
      </c>
      <c r="AU81" s="326">
        <f t="shared" si="26"/>
        <v>1887.5</v>
      </c>
      <c r="AV81" s="323">
        <v>190</v>
      </c>
      <c r="AW81" s="323">
        <v>10906</v>
      </c>
      <c r="AX81" s="326">
        <f t="shared" si="27"/>
        <v>2726.5</v>
      </c>
      <c r="AY81" s="309">
        <v>184</v>
      </c>
      <c r="AZ81" s="309">
        <v>9892</v>
      </c>
      <c r="BA81" s="322">
        <f t="shared" si="28"/>
        <v>2473</v>
      </c>
      <c r="BB81" s="323">
        <v>202</v>
      </c>
      <c r="BC81" s="323">
        <v>10798</v>
      </c>
      <c r="BD81" s="339">
        <f t="shared" si="29"/>
        <v>2699.5</v>
      </c>
      <c r="BE81" s="472">
        <v>240</v>
      </c>
      <c r="BF81" s="472">
        <v>13992</v>
      </c>
      <c r="BG81" s="339">
        <f t="shared" si="30"/>
        <v>3498</v>
      </c>
    </row>
    <row r="82" spans="1:59" ht="14.65" customHeight="1">
      <c r="A82" s="308">
        <v>79</v>
      </c>
      <c r="B82" s="309" t="s">
        <v>131</v>
      </c>
      <c r="C82" s="309"/>
      <c r="D82" s="309"/>
      <c r="E82" s="310" t="str">
        <f>VLOOKUP(B82,Remark!G:H,2,0)</f>
        <v>DONM</v>
      </c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11"/>
      <c r="S82" s="312"/>
      <c r="T82" s="312"/>
      <c r="U82" s="312"/>
      <c r="V82" s="312"/>
      <c r="W82" s="312"/>
      <c r="X82" s="312">
        <f>VLOOKUP(A82,[1]sum!$A$2:$H$154,7,FALSE)</f>
        <v>31</v>
      </c>
      <c r="Y82" s="312">
        <f>VLOOKUP(A82,[1]sum!$A$2:$H$154,8,FALSE)</f>
        <v>1913</v>
      </c>
      <c r="Z82" s="313">
        <f t="shared" si="20"/>
        <v>478.25</v>
      </c>
      <c r="AA82" s="311">
        <v>70</v>
      </c>
      <c r="AB82" s="312">
        <v>4242</v>
      </c>
      <c r="AC82" s="313">
        <f t="shared" si="21"/>
        <v>1060.5</v>
      </c>
      <c r="AD82" s="311">
        <v>75</v>
      </c>
      <c r="AE82" s="312">
        <v>4417</v>
      </c>
      <c r="AF82" s="313">
        <f t="shared" si="22"/>
        <v>1104.25</v>
      </c>
      <c r="AG82" s="313">
        <v>79</v>
      </c>
      <c r="AH82" s="316">
        <v>4253</v>
      </c>
      <c r="AI82" s="316">
        <f t="shared" si="23"/>
        <v>1063.25</v>
      </c>
      <c r="AJ82" s="317">
        <v>72</v>
      </c>
      <c r="AK82" s="317">
        <v>3988</v>
      </c>
      <c r="AL82" s="316">
        <f t="shared" si="24"/>
        <v>997</v>
      </c>
      <c r="AM82" s="312">
        <v>122</v>
      </c>
      <c r="AN82" s="312">
        <v>6998</v>
      </c>
      <c r="AO82" s="318">
        <f t="shared" si="25"/>
        <v>1749.5</v>
      </c>
      <c r="AP82" s="319">
        <v>80</v>
      </c>
      <c r="AQ82" s="320">
        <v>5224</v>
      </c>
      <c r="AR82" s="317">
        <f t="shared" si="19"/>
        <v>1306</v>
      </c>
      <c r="AS82" s="325">
        <v>93</v>
      </c>
      <c r="AT82" s="325">
        <v>5175</v>
      </c>
      <c r="AU82" s="326">
        <f t="shared" si="26"/>
        <v>1293.75</v>
      </c>
      <c r="AV82" s="323">
        <v>107</v>
      </c>
      <c r="AW82" s="323">
        <v>6337</v>
      </c>
      <c r="AX82" s="326">
        <f t="shared" si="27"/>
        <v>1584.25</v>
      </c>
      <c r="AY82" s="309">
        <v>110</v>
      </c>
      <c r="AZ82" s="309">
        <v>6590</v>
      </c>
      <c r="BA82" s="322">
        <f t="shared" si="28"/>
        <v>1647.5</v>
      </c>
      <c r="BB82" s="323">
        <v>99</v>
      </c>
      <c r="BC82" s="323">
        <v>6577</v>
      </c>
      <c r="BD82" s="339">
        <f t="shared" si="29"/>
        <v>1644.25</v>
      </c>
      <c r="BE82" s="472">
        <v>102</v>
      </c>
      <c r="BF82" s="472">
        <v>6278</v>
      </c>
      <c r="BG82" s="339">
        <f t="shared" si="30"/>
        <v>1569.5</v>
      </c>
    </row>
    <row r="83" spans="1:59" ht="14.65" customHeight="1">
      <c r="A83" s="308">
        <v>80</v>
      </c>
      <c r="B83" s="309" t="s">
        <v>132</v>
      </c>
      <c r="C83" s="309"/>
      <c r="D83" s="309"/>
      <c r="E83" s="310" t="str">
        <f>VLOOKUP(B83,Remark!G:H,2,0)</f>
        <v>Kerry</v>
      </c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11"/>
      <c r="S83" s="312"/>
      <c r="T83" s="312"/>
      <c r="U83" s="312"/>
      <c r="V83" s="312"/>
      <c r="W83" s="312"/>
      <c r="X83" s="312">
        <f>VLOOKUP(A83,[1]sum!$A$2:$H$154,7,FALSE)</f>
        <v>33</v>
      </c>
      <c r="Y83" s="312">
        <f>VLOOKUP(A83,[1]sum!$A$2:$H$154,8,FALSE)</f>
        <v>1987</v>
      </c>
      <c r="Z83" s="313">
        <f t="shared" si="20"/>
        <v>496.75</v>
      </c>
      <c r="AA83" s="311">
        <v>83</v>
      </c>
      <c r="AB83" s="312">
        <v>5705</v>
      </c>
      <c r="AC83" s="313">
        <f t="shared" si="21"/>
        <v>1426.25</v>
      </c>
      <c r="AD83" s="311">
        <v>179</v>
      </c>
      <c r="AE83" s="312">
        <v>11333</v>
      </c>
      <c r="AF83" s="313">
        <f t="shared" si="22"/>
        <v>2833.25</v>
      </c>
      <c r="AG83" s="313">
        <v>208</v>
      </c>
      <c r="AH83" s="316">
        <v>14372</v>
      </c>
      <c r="AI83" s="316">
        <f t="shared" si="23"/>
        <v>3593</v>
      </c>
      <c r="AJ83" s="317">
        <v>426</v>
      </c>
      <c r="AK83" s="317">
        <v>26526</v>
      </c>
      <c r="AL83" s="316">
        <f t="shared" si="24"/>
        <v>6631.5</v>
      </c>
      <c r="AM83" s="312">
        <v>226</v>
      </c>
      <c r="AN83" s="312">
        <v>13474</v>
      </c>
      <c r="AO83" s="318">
        <f t="shared" si="25"/>
        <v>3368.5</v>
      </c>
      <c r="AP83" s="319">
        <v>251</v>
      </c>
      <c r="AQ83" s="320">
        <v>16661</v>
      </c>
      <c r="AR83" s="317">
        <f t="shared" si="19"/>
        <v>4165.25</v>
      </c>
      <c r="AS83" s="325">
        <v>157</v>
      </c>
      <c r="AT83" s="325">
        <v>10731</v>
      </c>
      <c r="AU83" s="326">
        <f t="shared" si="26"/>
        <v>2682.75</v>
      </c>
      <c r="AV83" s="323">
        <v>225</v>
      </c>
      <c r="AW83" s="323">
        <v>16527</v>
      </c>
      <c r="AX83" s="326">
        <f t="shared" si="27"/>
        <v>4131.75</v>
      </c>
      <c r="AY83" s="309">
        <v>175</v>
      </c>
      <c r="AZ83" s="309">
        <v>12041</v>
      </c>
      <c r="BA83" s="322">
        <f t="shared" si="28"/>
        <v>3010.25</v>
      </c>
      <c r="BB83" s="323">
        <v>210</v>
      </c>
      <c r="BC83" s="323">
        <v>14982</v>
      </c>
      <c r="BD83" s="339">
        <f t="shared" si="29"/>
        <v>3745.5</v>
      </c>
      <c r="BE83" s="472">
        <v>210</v>
      </c>
      <c r="BF83" s="472">
        <v>13430</v>
      </c>
      <c r="BG83" s="339">
        <f t="shared" si="30"/>
        <v>3357.5</v>
      </c>
    </row>
    <row r="84" spans="1:59" ht="14.65" customHeight="1">
      <c r="A84" s="308">
        <v>81</v>
      </c>
      <c r="B84" s="309" t="s">
        <v>133</v>
      </c>
      <c r="C84" s="309"/>
      <c r="D84" s="309"/>
      <c r="E84" s="310" t="str">
        <f>VLOOKUP(B84,Remark!G:H,2,0)</f>
        <v>MTNG</v>
      </c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11"/>
      <c r="S84" s="312"/>
      <c r="T84" s="312"/>
      <c r="U84" s="312"/>
      <c r="V84" s="312"/>
      <c r="W84" s="312"/>
      <c r="X84" s="312">
        <f>VLOOKUP(A84,[1]sum!$A$2:$H$154,7,FALSE)</f>
        <v>20</v>
      </c>
      <c r="Y84" s="312">
        <f>VLOOKUP(A84,[1]sum!$A$2:$H$154,8,FALSE)</f>
        <v>1132</v>
      </c>
      <c r="Z84" s="313">
        <f t="shared" si="20"/>
        <v>283</v>
      </c>
      <c r="AA84" s="311">
        <v>106</v>
      </c>
      <c r="AB84" s="312">
        <v>7490</v>
      </c>
      <c r="AC84" s="313">
        <f t="shared" si="21"/>
        <v>1872.5</v>
      </c>
      <c r="AD84" s="311">
        <v>147</v>
      </c>
      <c r="AE84" s="312">
        <v>9373</v>
      </c>
      <c r="AF84" s="313">
        <f t="shared" si="22"/>
        <v>2343.25</v>
      </c>
      <c r="AG84" s="313">
        <v>159</v>
      </c>
      <c r="AH84" s="316">
        <v>10521</v>
      </c>
      <c r="AI84" s="316">
        <f t="shared" si="23"/>
        <v>2630.25</v>
      </c>
      <c r="AJ84" s="317">
        <v>183</v>
      </c>
      <c r="AK84" s="317">
        <v>9981</v>
      </c>
      <c r="AL84" s="316">
        <f t="shared" si="24"/>
        <v>2495.25</v>
      </c>
      <c r="AM84" s="312">
        <v>211</v>
      </c>
      <c r="AN84" s="312">
        <v>12033</v>
      </c>
      <c r="AO84" s="318">
        <f t="shared" si="25"/>
        <v>3008.25</v>
      </c>
      <c r="AP84" s="319">
        <v>284</v>
      </c>
      <c r="AQ84" s="320">
        <v>16508</v>
      </c>
      <c r="AR84" s="317">
        <f t="shared" si="19"/>
        <v>4127</v>
      </c>
      <c r="AS84" s="325">
        <v>251</v>
      </c>
      <c r="AT84" s="325">
        <v>16069</v>
      </c>
      <c r="AU84" s="326">
        <f t="shared" si="26"/>
        <v>4017.25</v>
      </c>
      <c r="AV84" s="323">
        <v>273</v>
      </c>
      <c r="AW84" s="323">
        <v>15855</v>
      </c>
      <c r="AX84" s="326">
        <f t="shared" si="27"/>
        <v>3963.75</v>
      </c>
      <c r="AY84" s="309">
        <v>246</v>
      </c>
      <c r="AZ84" s="309">
        <v>15394</v>
      </c>
      <c r="BA84" s="322">
        <f t="shared" si="28"/>
        <v>3848.5</v>
      </c>
      <c r="BB84" s="323">
        <v>235</v>
      </c>
      <c r="BC84" s="323">
        <v>15097</v>
      </c>
      <c r="BD84" s="339">
        <f t="shared" si="29"/>
        <v>3774.25</v>
      </c>
      <c r="BE84" s="472">
        <v>284</v>
      </c>
      <c r="BF84" s="472">
        <v>16928</v>
      </c>
      <c r="BG84" s="339">
        <f t="shared" si="30"/>
        <v>4232</v>
      </c>
    </row>
    <row r="85" spans="1:59" ht="14.65" customHeight="1">
      <c r="A85" s="308">
        <v>82</v>
      </c>
      <c r="B85" s="309" t="s">
        <v>134</v>
      </c>
      <c r="C85" s="309"/>
      <c r="D85" s="309"/>
      <c r="E85" s="310" t="str">
        <f>VLOOKUP(B85,Remark!G:H,2,0)</f>
        <v>Kerry</v>
      </c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11"/>
      <c r="S85" s="312"/>
      <c r="T85" s="312"/>
      <c r="U85" s="312"/>
      <c r="V85" s="312"/>
      <c r="W85" s="312"/>
      <c r="X85" s="312">
        <f>VLOOKUP(A85,[1]sum!$A$2:$H$154,7,FALSE)</f>
        <v>49</v>
      </c>
      <c r="Y85" s="312">
        <f>VLOOKUP(A85,[1]sum!$A$2:$H$154,8,FALSE)</f>
        <v>3099</v>
      </c>
      <c r="Z85" s="313">
        <f t="shared" si="20"/>
        <v>774.75</v>
      </c>
      <c r="AA85" s="311">
        <v>52</v>
      </c>
      <c r="AB85" s="312">
        <v>3668</v>
      </c>
      <c r="AC85" s="313">
        <f t="shared" si="21"/>
        <v>917</v>
      </c>
      <c r="AD85" s="311">
        <v>41</v>
      </c>
      <c r="AE85" s="312">
        <v>2799</v>
      </c>
      <c r="AF85" s="313">
        <f t="shared" si="22"/>
        <v>699.75</v>
      </c>
      <c r="AG85" s="313">
        <v>173</v>
      </c>
      <c r="AH85" s="316">
        <v>10551</v>
      </c>
      <c r="AI85" s="316">
        <f t="shared" si="23"/>
        <v>2637.75</v>
      </c>
      <c r="AJ85" s="317">
        <v>114</v>
      </c>
      <c r="AK85" s="317">
        <v>6258</v>
      </c>
      <c r="AL85" s="316">
        <f t="shared" si="24"/>
        <v>1564.5</v>
      </c>
      <c r="AM85" s="312">
        <v>243</v>
      </c>
      <c r="AN85" s="312">
        <v>14585</v>
      </c>
      <c r="AO85" s="318">
        <f t="shared" si="25"/>
        <v>3646.25</v>
      </c>
      <c r="AP85" s="319">
        <v>222</v>
      </c>
      <c r="AQ85" s="320">
        <v>13486</v>
      </c>
      <c r="AR85" s="317">
        <f t="shared" si="19"/>
        <v>3371.5</v>
      </c>
      <c r="AS85" s="325">
        <v>154</v>
      </c>
      <c r="AT85" s="325">
        <v>10314</v>
      </c>
      <c r="AU85" s="326">
        <f t="shared" si="26"/>
        <v>2578.5</v>
      </c>
      <c r="AV85" s="323">
        <v>185</v>
      </c>
      <c r="AW85" s="323">
        <v>12187</v>
      </c>
      <c r="AX85" s="326">
        <f t="shared" si="27"/>
        <v>3046.75</v>
      </c>
      <c r="AY85" s="309">
        <v>234</v>
      </c>
      <c r="AZ85" s="309">
        <v>16098</v>
      </c>
      <c r="BA85" s="322">
        <f t="shared" si="28"/>
        <v>4024.5</v>
      </c>
      <c r="BB85" s="323">
        <v>213</v>
      </c>
      <c r="BC85" s="323">
        <v>15471</v>
      </c>
      <c r="BD85" s="339">
        <f t="shared" si="29"/>
        <v>3867.75</v>
      </c>
      <c r="BE85" s="472">
        <v>211</v>
      </c>
      <c r="BF85" s="472">
        <v>15121</v>
      </c>
      <c r="BG85" s="339">
        <f t="shared" si="30"/>
        <v>3780.25</v>
      </c>
    </row>
    <row r="86" spans="1:59" ht="14.65" customHeight="1">
      <c r="A86" s="308">
        <v>83</v>
      </c>
      <c r="B86" s="309" t="s">
        <v>135</v>
      </c>
      <c r="C86" s="309"/>
      <c r="D86" s="309"/>
      <c r="E86" s="310" t="str">
        <f>VLOOKUP(B86,Remark!G:H,2,0)</f>
        <v>DONM</v>
      </c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11"/>
      <c r="S86" s="312"/>
      <c r="T86" s="312"/>
      <c r="U86" s="312"/>
      <c r="V86" s="312"/>
      <c r="W86" s="312"/>
      <c r="X86" s="312">
        <f>VLOOKUP(A86,[1]sum!$A$2:$H$154,7,FALSE)</f>
        <v>27</v>
      </c>
      <c r="Y86" s="312">
        <f>VLOOKUP(A86,[1]sum!$A$2:$H$154,8,FALSE)</f>
        <v>2153</v>
      </c>
      <c r="Z86" s="313">
        <f t="shared" si="20"/>
        <v>538.25</v>
      </c>
      <c r="AA86" s="311">
        <v>67</v>
      </c>
      <c r="AB86" s="312">
        <v>5009</v>
      </c>
      <c r="AC86" s="313">
        <f t="shared" si="21"/>
        <v>1252.25</v>
      </c>
      <c r="AD86" s="311">
        <v>104</v>
      </c>
      <c r="AE86" s="312">
        <v>7708</v>
      </c>
      <c r="AF86" s="313">
        <f t="shared" si="22"/>
        <v>1927</v>
      </c>
      <c r="AG86" s="313">
        <v>123</v>
      </c>
      <c r="AH86" s="316">
        <v>8249</v>
      </c>
      <c r="AI86" s="316">
        <f t="shared" si="23"/>
        <v>2062.25</v>
      </c>
      <c r="AJ86" s="317">
        <v>159</v>
      </c>
      <c r="AK86" s="317">
        <v>10485</v>
      </c>
      <c r="AL86" s="316">
        <f t="shared" si="24"/>
        <v>2621.25</v>
      </c>
      <c r="AM86" s="312">
        <v>114</v>
      </c>
      <c r="AN86" s="312">
        <v>7274</v>
      </c>
      <c r="AO86" s="318">
        <f t="shared" si="25"/>
        <v>1818.5</v>
      </c>
      <c r="AP86" s="319">
        <v>120</v>
      </c>
      <c r="AQ86" s="320">
        <v>8256</v>
      </c>
      <c r="AR86" s="317">
        <f t="shared" si="19"/>
        <v>2064</v>
      </c>
      <c r="AS86" s="325">
        <v>130</v>
      </c>
      <c r="AT86" s="325">
        <v>9626</v>
      </c>
      <c r="AU86" s="326">
        <f t="shared" si="26"/>
        <v>2406.5</v>
      </c>
      <c r="AV86" s="323">
        <v>137</v>
      </c>
      <c r="AW86" s="323">
        <v>9403</v>
      </c>
      <c r="AX86" s="326">
        <f t="shared" si="27"/>
        <v>2350.75</v>
      </c>
      <c r="AY86" s="309">
        <v>143</v>
      </c>
      <c r="AZ86" s="309">
        <v>9529</v>
      </c>
      <c r="BA86" s="322">
        <f t="shared" si="28"/>
        <v>2382.25</v>
      </c>
      <c r="BB86" s="323">
        <v>81</v>
      </c>
      <c r="BC86" s="323">
        <v>7527</v>
      </c>
      <c r="BD86" s="339">
        <f t="shared" si="29"/>
        <v>1881.75</v>
      </c>
      <c r="BE86" s="472">
        <v>137</v>
      </c>
      <c r="BF86" s="472">
        <v>9127</v>
      </c>
      <c r="BG86" s="339">
        <f t="shared" si="30"/>
        <v>2281.75</v>
      </c>
    </row>
    <row r="87" spans="1:59" ht="14.65" customHeight="1">
      <c r="A87" s="308">
        <v>84</v>
      </c>
      <c r="B87" s="309" t="s">
        <v>136</v>
      </c>
      <c r="C87" s="309"/>
      <c r="D87" s="309"/>
      <c r="E87" s="310" t="str">
        <f>VLOOKUP(B87,Remark!G:H,2,0)</f>
        <v>Kerry</v>
      </c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11"/>
      <c r="S87" s="312"/>
      <c r="T87" s="312"/>
      <c r="U87" s="312"/>
      <c r="V87" s="312"/>
      <c r="W87" s="312"/>
      <c r="X87" s="312">
        <f>VLOOKUP(A87,[1]sum!$A$2:$H$154,7,FALSE)</f>
        <v>20</v>
      </c>
      <c r="Y87" s="312">
        <f>VLOOKUP(A87,[1]sum!$A$2:$H$154,8,FALSE)</f>
        <v>1480</v>
      </c>
      <c r="Z87" s="313">
        <f t="shared" si="20"/>
        <v>370</v>
      </c>
      <c r="AA87" s="311">
        <v>125</v>
      </c>
      <c r="AB87" s="312">
        <v>9739</v>
      </c>
      <c r="AC87" s="313">
        <f t="shared" si="21"/>
        <v>2434.75</v>
      </c>
      <c r="AD87" s="311">
        <v>224</v>
      </c>
      <c r="AE87" s="312">
        <v>15488</v>
      </c>
      <c r="AF87" s="313">
        <f t="shared" si="22"/>
        <v>3872</v>
      </c>
      <c r="AG87" s="313">
        <v>273</v>
      </c>
      <c r="AH87" s="316">
        <v>19027</v>
      </c>
      <c r="AI87" s="316">
        <f t="shared" si="23"/>
        <v>4756.75</v>
      </c>
      <c r="AJ87" s="317">
        <v>272</v>
      </c>
      <c r="AK87" s="317">
        <v>18812</v>
      </c>
      <c r="AL87" s="316">
        <f t="shared" si="24"/>
        <v>4703</v>
      </c>
      <c r="AM87" s="312">
        <v>294</v>
      </c>
      <c r="AN87" s="312">
        <v>19946</v>
      </c>
      <c r="AO87" s="318">
        <f t="shared" si="25"/>
        <v>4986.5</v>
      </c>
      <c r="AP87" s="319">
        <v>334</v>
      </c>
      <c r="AQ87" s="320">
        <v>22358</v>
      </c>
      <c r="AR87" s="317">
        <f t="shared" si="19"/>
        <v>5589.5</v>
      </c>
      <c r="AS87" s="325">
        <v>323</v>
      </c>
      <c r="AT87" s="325">
        <v>22077</v>
      </c>
      <c r="AU87" s="326">
        <f t="shared" si="26"/>
        <v>5519.25</v>
      </c>
      <c r="AV87" s="323">
        <v>295</v>
      </c>
      <c r="AW87" s="323">
        <v>20517</v>
      </c>
      <c r="AX87" s="326">
        <f t="shared" si="27"/>
        <v>5129.25</v>
      </c>
      <c r="AY87" s="309">
        <v>252</v>
      </c>
      <c r="AZ87" s="309">
        <v>19040</v>
      </c>
      <c r="BA87" s="322">
        <f t="shared" si="28"/>
        <v>4760</v>
      </c>
      <c r="BB87" s="323">
        <v>210</v>
      </c>
      <c r="BC87" s="323">
        <v>15390</v>
      </c>
      <c r="BD87" s="339">
        <f t="shared" si="29"/>
        <v>3847.5</v>
      </c>
      <c r="BE87" s="472">
        <v>272</v>
      </c>
      <c r="BF87" s="472">
        <v>17472</v>
      </c>
      <c r="BG87" s="339">
        <f t="shared" si="30"/>
        <v>4368</v>
      </c>
    </row>
    <row r="88" spans="1:59" ht="14.65" customHeight="1">
      <c r="A88" s="308">
        <v>85</v>
      </c>
      <c r="B88" s="309" t="s">
        <v>137</v>
      </c>
      <c r="C88" s="309"/>
      <c r="D88" s="309"/>
      <c r="E88" s="310" t="str">
        <f>VLOOKUP(B88,Remark!G:H,2,0)</f>
        <v>BKEN</v>
      </c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11"/>
      <c r="S88" s="312"/>
      <c r="T88" s="312"/>
      <c r="U88" s="312"/>
      <c r="V88" s="312"/>
      <c r="W88" s="312"/>
      <c r="X88" s="312">
        <f>VLOOKUP(A88,[1]sum!$A$2:$H$154,7,FALSE)</f>
        <v>20</v>
      </c>
      <c r="Y88" s="312">
        <f>VLOOKUP(A88,[1]sum!$A$2:$H$154,8,FALSE)</f>
        <v>1604</v>
      </c>
      <c r="Z88" s="313">
        <f t="shared" si="20"/>
        <v>401</v>
      </c>
      <c r="AA88" s="311">
        <v>112</v>
      </c>
      <c r="AB88" s="312">
        <v>8204</v>
      </c>
      <c r="AC88" s="313">
        <f t="shared" si="21"/>
        <v>2051</v>
      </c>
      <c r="AD88" s="311">
        <v>205</v>
      </c>
      <c r="AE88" s="312">
        <v>16307</v>
      </c>
      <c r="AF88" s="313">
        <f t="shared" si="22"/>
        <v>4076.75</v>
      </c>
      <c r="AG88" s="313">
        <v>296</v>
      </c>
      <c r="AH88" s="316">
        <v>20276</v>
      </c>
      <c r="AI88" s="316">
        <f t="shared" si="23"/>
        <v>5069</v>
      </c>
      <c r="AJ88" s="317">
        <v>442</v>
      </c>
      <c r="AK88" s="317">
        <v>26586</v>
      </c>
      <c r="AL88" s="316">
        <f t="shared" si="24"/>
        <v>6646.5</v>
      </c>
      <c r="AM88" s="312">
        <v>322</v>
      </c>
      <c r="AN88" s="312">
        <v>18190</v>
      </c>
      <c r="AO88" s="318">
        <f t="shared" si="25"/>
        <v>4547.5</v>
      </c>
      <c r="AP88" s="319">
        <v>213</v>
      </c>
      <c r="AQ88" s="320">
        <v>13723</v>
      </c>
      <c r="AR88" s="317">
        <f t="shared" si="19"/>
        <v>3430.75</v>
      </c>
      <c r="AS88" s="325">
        <v>79</v>
      </c>
      <c r="AT88" s="325">
        <v>3525</v>
      </c>
      <c r="AU88" s="326">
        <f t="shared" si="26"/>
        <v>881.25</v>
      </c>
      <c r="AV88" s="323">
        <v>0</v>
      </c>
      <c r="AW88" s="323">
        <v>0</v>
      </c>
      <c r="AX88" s="326">
        <f t="shared" si="27"/>
        <v>0</v>
      </c>
      <c r="AY88" s="309">
        <v>0</v>
      </c>
      <c r="AZ88" s="309">
        <v>0</v>
      </c>
      <c r="BA88" s="322">
        <f t="shared" si="28"/>
        <v>0</v>
      </c>
      <c r="BB88" s="323">
        <v>0</v>
      </c>
      <c r="BC88" s="323">
        <v>0</v>
      </c>
      <c r="BD88" s="339">
        <f t="shared" si="29"/>
        <v>0</v>
      </c>
      <c r="BE88" s="472">
        <v>0</v>
      </c>
      <c r="BF88" s="472">
        <v>0</v>
      </c>
      <c r="BG88" s="339">
        <f t="shared" si="30"/>
        <v>0</v>
      </c>
    </row>
    <row r="89" spans="1:59" ht="14.65" customHeight="1">
      <c r="A89" s="308">
        <v>86</v>
      </c>
      <c r="B89" s="309" t="s">
        <v>138</v>
      </c>
      <c r="C89" s="309"/>
      <c r="D89" s="309"/>
      <c r="E89" s="310" t="str">
        <f>VLOOKUP(B89,Remark!G:H,2,0)</f>
        <v>BKEN</v>
      </c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11"/>
      <c r="S89" s="312"/>
      <c r="T89" s="312"/>
      <c r="U89" s="312"/>
      <c r="V89" s="312"/>
      <c r="W89" s="312"/>
      <c r="X89" s="312">
        <f>VLOOKUP(A89,[1]sum!$A$2:$H$154,7,FALSE)</f>
        <v>50</v>
      </c>
      <c r="Y89" s="312">
        <f>VLOOKUP(A89,[1]sum!$A$2:$H$154,8,FALSE)</f>
        <v>3490</v>
      </c>
      <c r="Z89" s="313">
        <f t="shared" si="20"/>
        <v>872.5</v>
      </c>
      <c r="AA89" s="311">
        <v>101</v>
      </c>
      <c r="AB89" s="312">
        <v>7259</v>
      </c>
      <c r="AC89" s="313">
        <f t="shared" si="21"/>
        <v>1814.75</v>
      </c>
      <c r="AD89" s="311">
        <v>223</v>
      </c>
      <c r="AE89" s="312">
        <v>15981</v>
      </c>
      <c r="AF89" s="313">
        <f t="shared" si="22"/>
        <v>3995.25</v>
      </c>
      <c r="AG89" s="313">
        <v>250</v>
      </c>
      <c r="AH89" s="316">
        <v>18274</v>
      </c>
      <c r="AI89" s="316">
        <f t="shared" si="23"/>
        <v>4568.5</v>
      </c>
      <c r="AJ89" s="317">
        <v>249</v>
      </c>
      <c r="AK89" s="317">
        <v>18027</v>
      </c>
      <c r="AL89" s="316">
        <f t="shared" si="24"/>
        <v>4506.75</v>
      </c>
      <c r="AM89" s="312">
        <v>264</v>
      </c>
      <c r="AN89" s="312">
        <v>18288</v>
      </c>
      <c r="AO89" s="318">
        <f t="shared" si="25"/>
        <v>4572</v>
      </c>
      <c r="AP89" s="319">
        <v>368</v>
      </c>
      <c r="AQ89" s="320">
        <v>24180</v>
      </c>
      <c r="AR89" s="317">
        <f t="shared" si="19"/>
        <v>6045</v>
      </c>
      <c r="AS89" s="325">
        <v>254</v>
      </c>
      <c r="AT89" s="325">
        <v>19442</v>
      </c>
      <c r="AU89" s="326">
        <f t="shared" si="26"/>
        <v>4860.5</v>
      </c>
      <c r="AV89" s="323">
        <v>455</v>
      </c>
      <c r="AW89" s="323">
        <v>30921</v>
      </c>
      <c r="AX89" s="326">
        <f t="shared" si="27"/>
        <v>7730.25</v>
      </c>
      <c r="AY89" s="309">
        <v>413</v>
      </c>
      <c r="AZ89" s="309">
        <v>30915</v>
      </c>
      <c r="BA89" s="322">
        <f t="shared" si="28"/>
        <v>7728.75</v>
      </c>
      <c r="BB89" s="323">
        <v>424</v>
      </c>
      <c r="BC89" s="323">
        <v>31388</v>
      </c>
      <c r="BD89" s="339">
        <f t="shared" si="29"/>
        <v>7847</v>
      </c>
      <c r="BE89" s="472">
        <v>368</v>
      </c>
      <c r="BF89" s="472">
        <v>25576</v>
      </c>
      <c r="BG89" s="339">
        <f t="shared" si="30"/>
        <v>6394</v>
      </c>
    </row>
    <row r="90" spans="1:59" ht="14.65" customHeight="1">
      <c r="A90" s="308">
        <v>87</v>
      </c>
      <c r="B90" s="309" t="s">
        <v>139</v>
      </c>
      <c r="C90" s="309"/>
      <c r="D90" s="309"/>
      <c r="E90" s="310" t="str">
        <f>VLOOKUP(B90,Remark!G:H,2,0)</f>
        <v>BKEN</v>
      </c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11"/>
      <c r="S90" s="312"/>
      <c r="T90" s="312"/>
      <c r="U90" s="312"/>
      <c r="V90" s="312"/>
      <c r="W90" s="312"/>
      <c r="X90" s="312">
        <f>VLOOKUP(A90,[1]sum!$A$2:$H$154,7,FALSE)</f>
        <v>44</v>
      </c>
      <c r="Y90" s="312">
        <f>VLOOKUP(A90,[1]sum!$A$2:$H$154,8,FALSE)</f>
        <v>3376</v>
      </c>
      <c r="Z90" s="313">
        <f t="shared" si="20"/>
        <v>844</v>
      </c>
      <c r="AA90" s="311">
        <v>51</v>
      </c>
      <c r="AB90" s="312">
        <v>4369</v>
      </c>
      <c r="AC90" s="313">
        <f t="shared" si="21"/>
        <v>1092.25</v>
      </c>
      <c r="AD90" s="311">
        <v>76</v>
      </c>
      <c r="AE90" s="312">
        <v>5860</v>
      </c>
      <c r="AF90" s="313">
        <f t="shared" si="22"/>
        <v>1465</v>
      </c>
      <c r="AG90" s="313">
        <v>160</v>
      </c>
      <c r="AH90" s="316">
        <v>10320</v>
      </c>
      <c r="AI90" s="316">
        <f t="shared" si="23"/>
        <v>2580</v>
      </c>
      <c r="AJ90" s="317">
        <v>191</v>
      </c>
      <c r="AK90" s="317">
        <v>12941</v>
      </c>
      <c r="AL90" s="316">
        <f t="shared" si="24"/>
        <v>3235.25</v>
      </c>
      <c r="AM90" s="312">
        <v>180</v>
      </c>
      <c r="AN90" s="312">
        <v>11284</v>
      </c>
      <c r="AO90" s="318">
        <f t="shared" si="25"/>
        <v>2821</v>
      </c>
      <c r="AP90" s="319">
        <v>146</v>
      </c>
      <c r="AQ90" s="320">
        <v>10158</v>
      </c>
      <c r="AR90" s="317">
        <f t="shared" si="19"/>
        <v>2539.5</v>
      </c>
      <c r="AS90" s="325">
        <v>111</v>
      </c>
      <c r="AT90" s="325">
        <v>8825</v>
      </c>
      <c r="AU90" s="326">
        <f t="shared" si="26"/>
        <v>2206.25</v>
      </c>
      <c r="AV90" s="323">
        <v>159</v>
      </c>
      <c r="AW90" s="323">
        <v>10281</v>
      </c>
      <c r="AX90" s="326">
        <f t="shared" si="27"/>
        <v>2570.25</v>
      </c>
      <c r="AY90" s="309">
        <v>0</v>
      </c>
      <c r="AZ90" s="309">
        <v>0</v>
      </c>
      <c r="BA90" s="322">
        <f t="shared" si="28"/>
        <v>0</v>
      </c>
      <c r="BB90" s="323">
        <v>0</v>
      </c>
      <c r="BC90" s="323">
        <v>0</v>
      </c>
      <c r="BD90" s="339">
        <f t="shared" si="29"/>
        <v>0</v>
      </c>
      <c r="BE90" s="472">
        <v>0</v>
      </c>
      <c r="BF90" s="472">
        <v>0</v>
      </c>
      <c r="BG90" s="339">
        <f t="shared" si="30"/>
        <v>0</v>
      </c>
    </row>
    <row r="91" spans="1:59" ht="14.65" customHeight="1">
      <c r="A91" s="308">
        <v>88</v>
      </c>
      <c r="B91" s="309" t="s">
        <v>140</v>
      </c>
      <c r="C91" s="309"/>
      <c r="D91" s="309"/>
      <c r="E91" s="310" t="str">
        <f>VLOOKUP(B91,Remark!G:H,2,0)</f>
        <v>BKEN</v>
      </c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11"/>
      <c r="S91" s="312"/>
      <c r="T91" s="312"/>
      <c r="U91" s="312"/>
      <c r="V91" s="312"/>
      <c r="W91" s="312"/>
      <c r="X91" s="312">
        <f>VLOOKUP(A91,[1]sum!$A$2:$H$154,7,FALSE)</f>
        <v>16</v>
      </c>
      <c r="Y91" s="312">
        <f>VLOOKUP(A91,[1]sum!$A$2:$H$154,8,FALSE)</f>
        <v>944</v>
      </c>
      <c r="Z91" s="313">
        <f t="shared" si="20"/>
        <v>236</v>
      </c>
      <c r="AA91" s="311">
        <v>133</v>
      </c>
      <c r="AB91" s="312">
        <v>9131</v>
      </c>
      <c r="AC91" s="313">
        <f t="shared" si="21"/>
        <v>2282.75</v>
      </c>
      <c r="AD91" s="311">
        <v>181</v>
      </c>
      <c r="AE91" s="312">
        <v>12031</v>
      </c>
      <c r="AF91" s="313">
        <f t="shared" si="22"/>
        <v>3007.75</v>
      </c>
      <c r="AG91" s="313">
        <v>179</v>
      </c>
      <c r="AH91" s="316">
        <v>10453</v>
      </c>
      <c r="AI91" s="316">
        <f t="shared" si="23"/>
        <v>2613.25</v>
      </c>
      <c r="AJ91" s="317">
        <v>180</v>
      </c>
      <c r="AK91" s="317">
        <v>11864</v>
      </c>
      <c r="AL91" s="316">
        <f t="shared" si="24"/>
        <v>2966</v>
      </c>
      <c r="AM91" s="312">
        <v>16</v>
      </c>
      <c r="AN91" s="312">
        <v>1484</v>
      </c>
      <c r="AO91" s="318">
        <f t="shared" si="25"/>
        <v>371</v>
      </c>
      <c r="AP91" s="319">
        <v>136</v>
      </c>
      <c r="AQ91" s="320">
        <v>9292</v>
      </c>
      <c r="AR91" s="317">
        <f t="shared" si="19"/>
        <v>2323</v>
      </c>
      <c r="AS91" s="325">
        <v>199</v>
      </c>
      <c r="AT91" s="325">
        <v>13221</v>
      </c>
      <c r="AU91" s="326">
        <f t="shared" si="26"/>
        <v>3305.25</v>
      </c>
      <c r="AV91" s="323">
        <v>245</v>
      </c>
      <c r="AW91" s="323">
        <v>15647</v>
      </c>
      <c r="AX91" s="326">
        <f t="shared" si="27"/>
        <v>3911.75</v>
      </c>
      <c r="AY91" s="309">
        <v>391</v>
      </c>
      <c r="AZ91" s="309">
        <v>23665</v>
      </c>
      <c r="BA91" s="322">
        <f t="shared" si="28"/>
        <v>5916.25</v>
      </c>
      <c r="BB91" s="323">
        <v>280</v>
      </c>
      <c r="BC91" s="323">
        <v>17380</v>
      </c>
      <c r="BD91" s="339">
        <f t="shared" si="29"/>
        <v>4345</v>
      </c>
      <c r="BE91" s="472">
        <v>385</v>
      </c>
      <c r="BF91" s="472">
        <v>24683</v>
      </c>
      <c r="BG91" s="339">
        <f t="shared" si="30"/>
        <v>6170.75</v>
      </c>
    </row>
    <row r="92" spans="1:59" ht="14.65" customHeight="1">
      <c r="A92" s="308">
        <v>89</v>
      </c>
      <c r="B92" s="309" t="s">
        <v>141</v>
      </c>
      <c r="C92" s="309"/>
      <c r="D92" s="309"/>
      <c r="E92" s="310" t="str">
        <f>VLOOKUP(B92,Remark!G:H,2,0)</f>
        <v>BKEN</v>
      </c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11"/>
      <c r="S92" s="312"/>
      <c r="T92" s="312"/>
      <c r="U92" s="312"/>
      <c r="V92" s="312"/>
      <c r="W92" s="312"/>
      <c r="X92" s="312">
        <f>VLOOKUP(A92,[1]sum!$A$2:$H$154,7,FALSE)</f>
        <v>17</v>
      </c>
      <c r="Y92" s="312">
        <f>VLOOKUP(A92,[1]sum!$A$2:$H$154,8,FALSE)</f>
        <v>1407</v>
      </c>
      <c r="Z92" s="313">
        <f t="shared" si="20"/>
        <v>351.75</v>
      </c>
      <c r="AA92" s="311">
        <v>41</v>
      </c>
      <c r="AB92" s="312">
        <v>2655</v>
      </c>
      <c r="AC92" s="313">
        <f t="shared" si="21"/>
        <v>663.75</v>
      </c>
      <c r="AD92" s="311">
        <v>55</v>
      </c>
      <c r="AE92" s="312">
        <v>3413</v>
      </c>
      <c r="AF92" s="313">
        <f t="shared" si="22"/>
        <v>853.25</v>
      </c>
      <c r="AG92" s="313">
        <v>55</v>
      </c>
      <c r="AH92" s="316">
        <v>3481</v>
      </c>
      <c r="AI92" s="316">
        <f t="shared" si="23"/>
        <v>870.25</v>
      </c>
      <c r="AJ92" s="317">
        <v>33</v>
      </c>
      <c r="AK92" s="317">
        <v>2143</v>
      </c>
      <c r="AL92" s="316">
        <f t="shared" si="24"/>
        <v>535.75</v>
      </c>
      <c r="AM92" s="312">
        <v>83</v>
      </c>
      <c r="AN92" s="312">
        <v>5701</v>
      </c>
      <c r="AO92" s="318">
        <f t="shared" si="25"/>
        <v>1425.25</v>
      </c>
      <c r="AP92" s="319">
        <v>106</v>
      </c>
      <c r="AQ92" s="320">
        <v>6762</v>
      </c>
      <c r="AR92" s="317">
        <f t="shared" si="19"/>
        <v>1690.5</v>
      </c>
      <c r="AS92" s="325">
        <v>114</v>
      </c>
      <c r="AT92" s="325">
        <v>7178</v>
      </c>
      <c r="AU92" s="326">
        <f t="shared" si="26"/>
        <v>1794.5</v>
      </c>
      <c r="AV92" s="323">
        <v>104</v>
      </c>
      <c r="AW92" s="323">
        <v>7076</v>
      </c>
      <c r="AX92" s="326">
        <f t="shared" si="27"/>
        <v>1769</v>
      </c>
      <c r="AY92" s="309">
        <v>15</v>
      </c>
      <c r="AZ92" s="309">
        <v>993</v>
      </c>
      <c r="BA92" s="322">
        <f t="shared" si="28"/>
        <v>248.25</v>
      </c>
      <c r="BB92" s="323">
        <v>0</v>
      </c>
      <c r="BC92" s="323">
        <v>0</v>
      </c>
      <c r="BD92" s="339">
        <f t="shared" si="29"/>
        <v>0</v>
      </c>
      <c r="BE92" s="472">
        <v>0</v>
      </c>
      <c r="BF92" s="472">
        <v>0</v>
      </c>
      <c r="BG92" s="339">
        <f t="shared" si="30"/>
        <v>0</v>
      </c>
    </row>
    <row r="93" spans="1:59" ht="14.65" customHeight="1">
      <c r="A93" s="308">
        <v>90</v>
      </c>
      <c r="B93" s="309" t="s">
        <v>142</v>
      </c>
      <c r="C93" s="309"/>
      <c r="D93" s="309"/>
      <c r="E93" s="310" t="str">
        <f>VLOOKUP(B93,Remark!G:H,2,0)</f>
        <v>DONM</v>
      </c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11"/>
      <c r="S93" s="312"/>
      <c r="T93" s="312"/>
      <c r="U93" s="312"/>
      <c r="V93" s="312"/>
      <c r="W93" s="312"/>
      <c r="X93" s="312"/>
      <c r="Y93" s="312"/>
      <c r="Z93" s="313">
        <f t="shared" si="20"/>
        <v>0</v>
      </c>
      <c r="AA93" s="311">
        <v>125</v>
      </c>
      <c r="AB93" s="312">
        <v>7967</v>
      </c>
      <c r="AC93" s="313">
        <f t="shared" si="21"/>
        <v>1991.75</v>
      </c>
      <c r="AD93" s="311">
        <v>117</v>
      </c>
      <c r="AE93" s="312">
        <v>9479</v>
      </c>
      <c r="AF93" s="313">
        <f t="shared" si="22"/>
        <v>2369.75</v>
      </c>
      <c r="AG93" s="313">
        <v>139</v>
      </c>
      <c r="AH93" s="316">
        <v>9461</v>
      </c>
      <c r="AI93" s="316">
        <f t="shared" si="23"/>
        <v>2365.25</v>
      </c>
      <c r="AJ93" s="317">
        <v>338</v>
      </c>
      <c r="AK93" s="317">
        <v>19698</v>
      </c>
      <c r="AL93" s="316">
        <f t="shared" si="24"/>
        <v>4924.5</v>
      </c>
      <c r="AM93" s="312">
        <v>204</v>
      </c>
      <c r="AN93" s="312">
        <v>11676</v>
      </c>
      <c r="AO93" s="318">
        <f t="shared" si="25"/>
        <v>2919</v>
      </c>
      <c r="AP93" s="319">
        <v>294</v>
      </c>
      <c r="AQ93" s="320">
        <v>19930</v>
      </c>
      <c r="AR93" s="317">
        <f t="shared" si="19"/>
        <v>4982.5</v>
      </c>
      <c r="AS93" s="325">
        <v>191</v>
      </c>
      <c r="AT93" s="325">
        <v>12973</v>
      </c>
      <c r="AU93" s="326">
        <f t="shared" si="26"/>
        <v>3243.25</v>
      </c>
      <c r="AV93" s="323">
        <v>276</v>
      </c>
      <c r="AW93" s="323">
        <v>17984</v>
      </c>
      <c r="AX93" s="326">
        <f t="shared" si="27"/>
        <v>4496</v>
      </c>
      <c r="AY93" s="309">
        <v>242</v>
      </c>
      <c r="AZ93" s="309">
        <v>15242</v>
      </c>
      <c r="BA93" s="322">
        <f t="shared" si="28"/>
        <v>3810.5</v>
      </c>
      <c r="BB93" s="323">
        <v>223</v>
      </c>
      <c r="BC93" s="323">
        <v>14809</v>
      </c>
      <c r="BD93" s="339">
        <f t="shared" si="29"/>
        <v>3702.25</v>
      </c>
      <c r="BE93" s="472">
        <v>288</v>
      </c>
      <c r="BF93" s="472">
        <v>20936</v>
      </c>
      <c r="BG93" s="339">
        <f t="shared" si="30"/>
        <v>5234</v>
      </c>
    </row>
    <row r="94" spans="1:59" ht="14.65" customHeight="1">
      <c r="A94" s="308">
        <v>91</v>
      </c>
      <c r="B94" s="309" t="s">
        <v>143</v>
      </c>
      <c r="C94" s="309"/>
      <c r="D94" s="309"/>
      <c r="E94" s="310" t="str">
        <f>VLOOKUP(B94,Remark!G:H,2,0)</f>
        <v>BKEN</v>
      </c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11"/>
      <c r="S94" s="312"/>
      <c r="T94" s="312"/>
      <c r="U94" s="312"/>
      <c r="V94" s="312"/>
      <c r="W94" s="312"/>
      <c r="X94" s="312" t="e">
        <f>VLOOKUP(A94,[1]sum!$A$2:$H$154,7,FALSE)</f>
        <v>#N/A</v>
      </c>
      <c r="Y94" s="312" t="e">
        <f>VLOOKUP(A94,[1]sum!$A$2:$H$154,8,FALSE)</f>
        <v>#N/A</v>
      </c>
      <c r="Z94" s="313" t="e">
        <f t="shared" si="20"/>
        <v>#N/A</v>
      </c>
      <c r="AA94" s="311">
        <v>76</v>
      </c>
      <c r="AB94" s="312">
        <v>5096</v>
      </c>
      <c r="AC94" s="313">
        <f t="shared" si="21"/>
        <v>1274</v>
      </c>
      <c r="AD94" s="311">
        <v>120</v>
      </c>
      <c r="AE94" s="312">
        <v>7944</v>
      </c>
      <c r="AF94" s="313">
        <f t="shared" si="22"/>
        <v>1986</v>
      </c>
      <c r="AG94" s="313">
        <v>93</v>
      </c>
      <c r="AH94" s="316">
        <v>6319</v>
      </c>
      <c r="AI94" s="316">
        <f t="shared" si="23"/>
        <v>1579.75</v>
      </c>
      <c r="AJ94" s="317">
        <v>203</v>
      </c>
      <c r="AK94" s="317">
        <v>13733</v>
      </c>
      <c r="AL94" s="316">
        <f t="shared" si="24"/>
        <v>3433.25</v>
      </c>
      <c r="AM94" s="312">
        <v>355</v>
      </c>
      <c r="AN94" s="312">
        <v>23717</v>
      </c>
      <c r="AO94" s="318">
        <f t="shared" si="25"/>
        <v>5929.25</v>
      </c>
      <c r="AP94" s="319">
        <v>326</v>
      </c>
      <c r="AQ94" s="320">
        <v>22282</v>
      </c>
      <c r="AR94" s="317">
        <f t="shared" si="19"/>
        <v>5570.5</v>
      </c>
      <c r="AS94" s="325">
        <v>284</v>
      </c>
      <c r="AT94" s="325">
        <v>17024</v>
      </c>
      <c r="AU94" s="326">
        <f t="shared" si="26"/>
        <v>4256</v>
      </c>
      <c r="AV94" s="323">
        <v>331</v>
      </c>
      <c r="AW94" s="323">
        <v>20053</v>
      </c>
      <c r="AX94" s="326">
        <f t="shared" si="27"/>
        <v>5013.25</v>
      </c>
      <c r="AY94" s="309">
        <v>0</v>
      </c>
      <c r="AZ94" s="309">
        <v>0</v>
      </c>
      <c r="BA94" s="322">
        <f t="shared" si="28"/>
        <v>0</v>
      </c>
      <c r="BB94" s="323">
        <v>0</v>
      </c>
      <c r="BC94" s="323">
        <v>0</v>
      </c>
      <c r="BD94" s="339">
        <f t="shared" si="29"/>
        <v>0</v>
      </c>
      <c r="BE94" s="472">
        <v>0</v>
      </c>
      <c r="BF94" s="472">
        <v>0</v>
      </c>
      <c r="BG94" s="339">
        <f t="shared" si="30"/>
        <v>0</v>
      </c>
    </row>
    <row r="95" spans="1:59" ht="14.65" customHeight="1">
      <c r="A95" s="308">
        <v>92</v>
      </c>
      <c r="B95" s="309" t="s">
        <v>144</v>
      </c>
      <c r="C95" s="309"/>
      <c r="D95" s="309"/>
      <c r="E95" s="310" t="str">
        <f>VLOOKUP(B95,Remark!G:H,2,0)</f>
        <v>TUPM</v>
      </c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11"/>
      <c r="S95" s="312"/>
      <c r="T95" s="312"/>
      <c r="U95" s="312"/>
      <c r="V95" s="312"/>
      <c r="W95" s="312"/>
      <c r="X95" s="312">
        <f>VLOOKUP(A95,[1]sum!$A$2:$H$154,7,FALSE)</f>
        <v>22</v>
      </c>
      <c r="Y95" s="312">
        <f>VLOOKUP(A95,[1]sum!$A$2:$H$154,8,FALSE)</f>
        <v>1534</v>
      </c>
      <c r="Z95" s="313">
        <f t="shared" si="20"/>
        <v>383.5</v>
      </c>
      <c r="AA95" s="311">
        <v>191</v>
      </c>
      <c r="AB95" s="312">
        <v>13009</v>
      </c>
      <c r="AC95" s="313">
        <f t="shared" si="21"/>
        <v>3252.25</v>
      </c>
      <c r="AD95" s="311">
        <v>302</v>
      </c>
      <c r="AE95" s="312">
        <v>19630</v>
      </c>
      <c r="AF95" s="313">
        <f t="shared" si="22"/>
        <v>4907.5</v>
      </c>
      <c r="AG95" s="313">
        <v>451</v>
      </c>
      <c r="AH95" s="316">
        <v>28261</v>
      </c>
      <c r="AI95" s="316">
        <f t="shared" si="23"/>
        <v>7065.25</v>
      </c>
      <c r="AJ95" s="317">
        <v>505</v>
      </c>
      <c r="AK95" s="317">
        <v>31499</v>
      </c>
      <c r="AL95" s="316">
        <f t="shared" si="24"/>
        <v>7874.75</v>
      </c>
      <c r="AM95" s="312">
        <v>448</v>
      </c>
      <c r="AN95" s="312">
        <v>31612</v>
      </c>
      <c r="AO95" s="318">
        <f t="shared" si="25"/>
        <v>7903</v>
      </c>
      <c r="AP95" s="319">
        <v>442</v>
      </c>
      <c r="AQ95" s="320">
        <v>28386</v>
      </c>
      <c r="AR95" s="317">
        <f t="shared" si="19"/>
        <v>7096.5</v>
      </c>
      <c r="AS95" s="325">
        <v>173</v>
      </c>
      <c r="AT95" s="325">
        <v>11507</v>
      </c>
      <c r="AU95" s="326">
        <f t="shared" si="26"/>
        <v>2876.75</v>
      </c>
      <c r="AV95" s="323">
        <v>0</v>
      </c>
      <c r="AW95" s="323">
        <v>0</v>
      </c>
      <c r="AX95" s="326">
        <f t="shared" si="27"/>
        <v>0</v>
      </c>
      <c r="AY95" s="309">
        <v>0</v>
      </c>
      <c r="AZ95" s="309">
        <v>0</v>
      </c>
      <c r="BA95" s="322">
        <f t="shared" si="28"/>
        <v>0</v>
      </c>
      <c r="BB95" s="323">
        <v>0</v>
      </c>
      <c r="BC95" s="323">
        <v>0</v>
      </c>
      <c r="BD95" s="339">
        <f t="shared" si="29"/>
        <v>0</v>
      </c>
      <c r="BE95" s="472">
        <v>0</v>
      </c>
      <c r="BF95" s="472">
        <v>0</v>
      </c>
      <c r="BG95" s="339">
        <f t="shared" si="30"/>
        <v>0</v>
      </c>
    </row>
    <row r="96" spans="1:59" ht="14.65" customHeight="1">
      <c r="A96" s="308">
        <v>93</v>
      </c>
      <c r="B96" s="309" t="s">
        <v>145</v>
      </c>
      <c r="C96" s="309"/>
      <c r="D96" s="309"/>
      <c r="E96" s="310" t="str">
        <f>VLOOKUP(B96,Remark!G:H,2,0)</f>
        <v>Kerry</v>
      </c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11"/>
      <c r="S96" s="312"/>
      <c r="T96" s="312"/>
      <c r="U96" s="312"/>
      <c r="V96" s="312"/>
      <c r="W96" s="312"/>
      <c r="X96" s="312">
        <f>VLOOKUP(A96,[1]sum!$A$2:$H$154,7,FALSE)</f>
        <v>25</v>
      </c>
      <c r="Y96" s="312">
        <f>VLOOKUP(A96,[1]sum!$A$2:$H$154,8,FALSE)</f>
        <v>1995</v>
      </c>
      <c r="Z96" s="313">
        <f t="shared" si="20"/>
        <v>498.75</v>
      </c>
      <c r="AA96" s="311">
        <v>81</v>
      </c>
      <c r="AB96" s="312">
        <v>4991</v>
      </c>
      <c r="AC96" s="313">
        <f t="shared" si="21"/>
        <v>1247.75</v>
      </c>
      <c r="AD96" s="311">
        <v>36</v>
      </c>
      <c r="AE96" s="312">
        <v>3228</v>
      </c>
      <c r="AF96" s="313">
        <f t="shared" si="22"/>
        <v>807</v>
      </c>
      <c r="AG96" s="313">
        <v>98</v>
      </c>
      <c r="AH96" s="316">
        <v>6258</v>
      </c>
      <c r="AI96" s="316">
        <f t="shared" si="23"/>
        <v>1564.5</v>
      </c>
      <c r="AJ96" s="317">
        <v>154</v>
      </c>
      <c r="AK96" s="317">
        <v>8838</v>
      </c>
      <c r="AL96" s="316">
        <f t="shared" si="24"/>
        <v>2209.5</v>
      </c>
      <c r="AM96" s="312">
        <v>138</v>
      </c>
      <c r="AN96" s="312">
        <v>9510</v>
      </c>
      <c r="AO96" s="318">
        <f t="shared" si="25"/>
        <v>2377.5</v>
      </c>
      <c r="AP96" s="319">
        <v>150</v>
      </c>
      <c r="AQ96" s="320">
        <v>9914</v>
      </c>
      <c r="AR96" s="317">
        <f t="shared" si="19"/>
        <v>2478.5</v>
      </c>
      <c r="AS96" s="325">
        <v>212</v>
      </c>
      <c r="AT96" s="325">
        <v>12676</v>
      </c>
      <c r="AU96" s="326">
        <f t="shared" si="26"/>
        <v>3169</v>
      </c>
      <c r="AV96" s="323">
        <v>328</v>
      </c>
      <c r="AW96" s="323">
        <v>18760</v>
      </c>
      <c r="AX96" s="326">
        <f t="shared" si="27"/>
        <v>4690</v>
      </c>
      <c r="AY96" s="309">
        <v>428</v>
      </c>
      <c r="AZ96" s="309">
        <v>25544</v>
      </c>
      <c r="BA96" s="322">
        <f t="shared" si="28"/>
        <v>6386</v>
      </c>
      <c r="BB96" s="323">
        <v>472</v>
      </c>
      <c r="BC96" s="323">
        <v>28416</v>
      </c>
      <c r="BD96" s="339">
        <f t="shared" si="29"/>
        <v>7104</v>
      </c>
      <c r="BE96" s="472">
        <v>544</v>
      </c>
      <c r="BF96" s="472">
        <v>34780</v>
      </c>
      <c r="BG96" s="339">
        <f t="shared" si="30"/>
        <v>8695</v>
      </c>
    </row>
    <row r="97" spans="1:59" ht="14.65" customHeight="1">
      <c r="A97" s="308">
        <v>94</v>
      </c>
      <c r="B97" s="309" t="s">
        <v>146</v>
      </c>
      <c r="C97" s="309"/>
      <c r="D97" s="309"/>
      <c r="E97" s="310" t="str">
        <f>VLOOKUP(B97,Remark!G:H,2,0)</f>
        <v>CHC4</v>
      </c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11"/>
      <c r="S97" s="312"/>
      <c r="T97" s="312"/>
      <c r="U97" s="312"/>
      <c r="V97" s="312"/>
      <c r="W97" s="312"/>
      <c r="X97" s="312">
        <f>VLOOKUP(A97,[1]sum!$A$2:$H$154,7,FALSE)</f>
        <v>31</v>
      </c>
      <c r="Y97" s="312">
        <f>VLOOKUP(A97,[1]sum!$A$2:$H$154,8,FALSE)</f>
        <v>2017</v>
      </c>
      <c r="Z97" s="313">
        <f t="shared" si="20"/>
        <v>504.25</v>
      </c>
      <c r="AA97" s="311">
        <v>64</v>
      </c>
      <c r="AB97" s="312">
        <v>4216</v>
      </c>
      <c r="AC97" s="313">
        <f t="shared" si="21"/>
        <v>1054</v>
      </c>
      <c r="AD97" s="311">
        <v>30</v>
      </c>
      <c r="AE97" s="312">
        <v>3130</v>
      </c>
      <c r="AF97" s="313">
        <f t="shared" si="22"/>
        <v>782.5</v>
      </c>
      <c r="AG97" s="313">
        <v>136</v>
      </c>
      <c r="AH97" s="316">
        <v>9144</v>
      </c>
      <c r="AI97" s="316">
        <f t="shared" si="23"/>
        <v>2286</v>
      </c>
      <c r="AJ97" s="317">
        <v>177</v>
      </c>
      <c r="AK97" s="317">
        <v>10791</v>
      </c>
      <c r="AL97" s="316">
        <f t="shared" si="24"/>
        <v>2697.75</v>
      </c>
      <c r="AM97" s="312">
        <v>171</v>
      </c>
      <c r="AN97" s="312">
        <v>10021</v>
      </c>
      <c r="AO97" s="318">
        <f t="shared" si="25"/>
        <v>2505.25</v>
      </c>
      <c r="AP97" s="319">
        <v>233</v>
      </c>
      <c r="AQ97" s="320">
        <v>15531</v>
      </c>
      <c r="AR97" s="317">
        <f t="shared" si="19"/>
        <v>3882.75</v>
      </c>
      <c r="AS97" s="325">
        <v>170</v>
      </c>
      <c r="AT97" s="325">
        <v>13322</v>
      </c>
      <c r="AU97" s="326">
        <f t="shared" si="26"/>
        <v>3330.5</v>
      </c>
      <c r="AV97" s="323">
        <v>269</v>
      </c>
      <c r="AW97" s="323">
        <v>17699</v>
      </c>
      <c r="AX97" s="326">
        <f t="shared" si="27"/>
        <v>4424.75</v>
      </c>
      <c r="AY97" s="309">
        <v>263</v>
      </c>
      <c r="AZ97" s="309">
        <v>18773</v>
      </c>
      <c r="BA97" s="322">
        <f t="shared" si="28"/>
        <v>4693.25</v>
      </c>
      <c r="BB97" s="323">
        <v>303</v>
      </c>
      <c r="BC97" s="323">
        <v>20037</v>
      </c>
      <c r="BD97" s="339">
        <f t="shared" si="29"/>
        <v>5009.25</v>
      </c>
      <c r="BE97" s="472">
        <v>263</v>
      </c>
      <c r="BF97" s="472">
        <v>17181</v>
      </c>
      <c r="BG97" s="339">
        <f t="shared" si="30"/>
        <v>4295.25</v>
      </c>
    </row>
    <row r="98" spans="1:59" ht="14.65" customHeight="1">
      <c r="A98" s="308">
        <v>95</v>
      </c>
      <c r="B98" s="309" t="s">
        <v>147</v>
      </c>
      <c r="C98" s="309"/>
      <c r="D98" s="309"/>
      <c r="E98" s="310" t="str">
        <f>VLOOKUP(B98,Remark!G:H,2,0)</f>
        <v>BKEN</v>
      </c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11"/>
      <c r="S98" s="312"/>
      <c r="T98" s="312"/>
      <c r="U98" s="312"/>
      <c r="V98" s="312"/>
      <c r="W98" s="312"/>
      <c r="X98" s="312">
        <f>VLOOKUP(A98,[1]sum!$A$2:$H$154,7,FALSE)</f>
        <v>46</v>
      </c>
      <c r="Y98" s="312">
        <f>VLOOKUP(A98,[1]sum!$A$2:$H$154,8,FALSE)</f>
        <v>3046</v>
      </c>
      <c r="Z98" s="313">
        <f t="shared" si="20"/>
        <v>761.5</v>
      </c>
      <c r="AA98" s="311">
        <v>90</v>
      </c>
      <c r="AB98" s="312">
        <v>6194</v>
      </c>
      <c r="AC98" s="313">
        <f t="shared" si="21"/>
        <v>1548.5</v>
      </c>
      <c r="AD98" s="311">
        <v>102</v>
      </c>
      <c r="AE98" s="312">
        <v>6838</v>
      </c>
      <c r="AF98" s="313">
        <f t="shared" si="22"/>
        <v>1709.5</v>
      </c>
      <c r="AG98" s="313">
        <v>143</v>
      </c>
      <c r="AH98" s="316">
        <v>9061</v>
      </c>
      <c r="AI98" s="316">
        <f t="shared" si="23"/>
        <v>2265.25</v>
      </c>
      <c r="AJ98" s="317">
        <v>158</v>
      </c>
      <c r="AK98" s="317">
        <v>10082</v>
      </c>
      <c r="AL98" s="316">
        <f t="shared" si="24"/>
        <v>2520.5</v>
      </c>
      <c r="AM98" s="312">
        <v>118</v>
      </c>
      <c r="AN98" s="312">
        <v>8046</v>
      </c>
      <c r="AO98" s="318">
        <f t="shared" si="25"/>
        <v>2011.5</v>
      </c>
      <c r="AP98" s="319">
        <v>125</v>
      </c>
      <c r="AQ98" s="320">
        <v>7383</v>
      </c>
      <c r="AR98" s="317">
        <f t="shared" si="19"/>
        <v>1845.75</v>
      </c>
      <c r="AS98" s="325">
        <v>118</v>
      </c>
      <c r="AT98" s="325">
        <v>6634</v>
      </c>
      <c r="AU98" s="326">
        <f t="shared" si="26"/>
        <v>1658.5</v>
      </c>
      <c r="AV98" s="323">
        <v>191</v>
      </c>
      <c r="AW98" s="323">
        <v>13401</v>
      </c>
      <c r="AX98" s="326">
        <f t="shared" si="27"/>
        <v>3350.25</v>
      </c>
      <c r="AY98" s="309">
        <v>261</v>
      </c>
      <c r="AZ98" s="309">
        <v>16663</v>
      </c>
      <c r="BA98" s="322">
        <f t="shared" si="28"/>
        <v>4165.75</v>
      </c>
      <c r="BB98" s="323">
        <v>254</v>
      </c>
      <c r="BC98" s="323">
        <v>15274</v>
      </c>
      <c r="BD98" s="339">
        <f t="shared" si="29"/>
        <v>3818.5</v>
      </c>
      <c r="BE98" s="472">
        <v>241</v>
      </c>
      <c r="BF98" s="472">
        <v>15655</v>
      </c>
      <c r="BG98" s="339">
        <f t="shared" si="30"/>
        <v>3913.75</v>
      </c>
    </row>
    <row r="99" spans="1:59" ht="14.65" customHeight="1">
      <c r="A99" s="308">
        <v>96</v>
      </c>
      <c r="B99" s="309" t="s">
        <v>149</v>
      </c>
      <c r="C99" s="309"/>
      <c r="D99" s="309"/>
      <c r="E99" s="310" t="str">
        <f>VLOOKUP(B99,Remark!G:H,2,0)</f>
        <v>NMIN</v>
      </c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11"/>
      <c r="S99" s="312"/>
      <c r="T99" s="312"/>
      <c r="U99" s="312"/>
      <c r="V99" s="312"/>
      <c r="W99" s="312"/>
      <c r="X99" s="312">
        <f>VLOOKUP(A99,[1]sum!$A$2:$H$154,7,FALSE)</f>
        <v>27</v>
      </c>
      <c r="Y99" s="312">
        <f>VLOOKUP(A99,[1]sum!$A$2:$H$154,8,FALSE)</f>
        <v>1737</v>
      </c>
      <c r="Z99" s="313">
        <f t="shared" si="20"/>
        <v>434.25</v>
      </c>
      <c r="AA99" s="311">
        <v>121</v>
      </c>
      <c r="AB99" s="312">
        <v>8703</v>
      </c>
      <c r="AC99" s="313">
        <f t="shared" si="21"/>
        <v>2175.75</v>
      </c>
      <c r="AD99" s="311">
        <v>196</v>
      </c>
      <c r="AE99" s="312">
        <v>13984</v>
      </c>
      <c r="AF99" s="313">
        <f t="shared" si="22"/>
        <v>3496</v>
      </c>
      <c r="AG99" s="313">
        <v>238</v>
      </c>
      <c r="AH99" s="316">
        <v>16546</v>
      </c>
      <c r="AI99" s="316">
        <f t="shared" si="23"/>
        <v>4136.5</v>
      </c>
      <c r="AJ99" s="317">
        <v>178</v>
      </c>
      <c r="AK99" s="317">
        <v>11138</v>
      </c>
      <c r="AL99" s="316">
        <f t="shared" si="24"/>
        <v>2784.5</v>
      </c>
      <c r="AM99" s="312">
        <v>238</v>
      </c>
      <c r="AN99" s="312">
        <v>14926</v>
      </c>
      <c r="AO99" s="318">
        <f t="shared" si="25"/>
        <v>3731.5</v>
      </c>
      <c r="AP99" s="319">
        <v>406</v>
      </c>
      <c r="AQ99" s="320">
        <v>26594</v>
      </c>
      <c r="AR99" s="317">
        <f t="shared" si="19"/>
        <v>6648.5</v>
      </c>
      <c r="AS99" s="325">
        <v>311</v>
      </c>
      <c r="AT99" s="325">
        <v>21549</v>
      </c>
      <c r="AU99" s="326">
        <f t="shared" si="26"/>
        <v>5387.25</v>
      </c>
      <c r="AV99" s="323">
        <v>358</v>
      </c>
      <c r="AW99" s="323">
        <v>24702</v>
      </c>
      <c r="AX99" s="326">
        <f t="shared" si="27"/>
        <v>6175.5</v>
      </c>
      <c r="AY99" s="309">
        <v>323</v>
      </c>
      <c r="AZ99" s="309">
        <v>22773</v>
      </c>
      <c r="BA99" s="322">
        <f t="shared" si="28"/>
        <v>5693.25</v>
      </c>
      <c r="BB99" s="323">
        <v>370</v>
      </c>
      <c r="BC99" s="323">
        <v>25746</v>
      </c>
      <c r="BD99" s="339">
        <f t="shared" si="29"/>
        <v>6436.5</v>
      </c>
      <c r="BE99" s="472">
        <v>37</v>
      </c>
      <c r="BF99" s="472">
        <v>2319</v>
      </c>
      <c r="BG99" s="339">
        <f t="shared" si="30"/>
        <v>579.75</v>
      </c>
    </row>
    <row r="100" spans="1:59" ht="14.65" customHeight="1">
      <c r="A100" s="308">
        <v>97</v>
      </c>
      <c r="B100" s="309" t="s">
        <v>150</v>
      </c>
      <c r="C100" s="309"/>
      <c r="D100" s="309"/>
      <c r="E100" s="310" t="str">
        <f>VLOOKUP(B100,Remark!G:H,2,0)</f>
        <v>BKEN</v>
      </c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11"/>
      <c r="S100" s="312"/>
      <c r="T100" s="312"/>
      <c r="U100" s="312"/>
      <c r="V100" s="312"/>
      <c r="W100" s="312"/>
      <c r="X100" s="312">
        <f>VLOOKUP(A100,[1]sum!$A$2:$H$154,7,FALSE)</f>
        <v>27</v>
      </c>
      <c r="Y100" s="312">
        <f>VLOOKUP(A100,[1]sum!$A$2:$H$154,8,FALSE)</f>
        <v>1717</v>
      </c>
      <c r="Z100" s="313">
        <f t="shared" si="20"/>
        <v>429.25</v>
      </c>
      <c r="AA100" s="311">
        <v>169</v>
      </c>
      <c r="AB100" s="312">
        <v>12075</v>
      </c>
      <c r="AC100" s="313">
        <f t="shared" si="21"/>
        <v>3018.75</v>
      </c>
      <c r="AD100" s="311">
        <v>130</v>
      </c>
      <c r="AE100" s="312">
        <v>7818</v>
      </c>
      <c r="AF100" s="313">
        <f t="shared" si="22"/>
        <v>1954.5</v>
      </c>
      <c r="AG100" s="313">
        <v>269</v>
      </c>
      <c r="AH100" s="316">
        <v>15871</v>
      </c>
      <c r="AI100" s="316">
        <f t="shared" si="23"/>
        <v>3967.75</v>
      </c>
      <c r="AJ100" s="317">
        <v>350</v>
      </c>
      <c r="AK100" s="317">
        <v>21186</v>
      </c>
      <c r="AL100" s="316">
        <f t="shared" si="24"/>
        <v>5296.5</v>
      </c>
      <c r="AM100" s="312">
        <v>280</v>
      </c>
      <c r="AN100" s="312">
        <v>18136</v>
      </c>
      <c r="AO100" s="318">
        <f t="shared" si="25"/>
        <v>4534</v>
      </c>
      <c r="AP100" s="319">
        <v>496</v>
      </c>
      <c r="AQ100" s="320">
        <v>29856</v>
      </c>
      <c r="AR100" s="317">
        <f t="shared" si="19"/>
        <v>7464</v>
      </c>
      <c r="AS100" s="325">
        <v>381</v>
      </c>
      <c r="AT100" s="325">
        <v>28383</v>
      </c>
      <c r="AU100" s="326">
        <f t="shared" si="26"/>
        <v>7095.75</v>
      </c>
      <c r="AV100" s="323">
        <v>535</v>
      </c>
      <c r="AW100" s="323">
        <v>34181</v>
      </c>
      <c r="AX100" s="326">
        <f t="shared" si="27"/>
        <v>8545.25</v>
      </c>
      <c r="AY100" s="309">
        <v>631</v>
      </c>
      <c r="AZ100" s="309">
        <v>43253</v>
      </c>
      <c r="BA100" s="322">
        <f t="shared" si="28"/>
        <v>10813.25</v>
      </c>
      <c r="BB100" s="323">
        <v>527</v>
      </c>
      <c r="BC100" s="323">
        <v>37073</v>
      </c>
      <c r="BD100" s="339">
        <f t="shared" si="29"/>
        <v>9268.25</v>
      </c>
      <c r="BE100" s="472">
        <v>359</v>
      </c>
      <c r="BF100" s="472">
        <v>27041</v>
      </c>
      <c r="BG100" s="339">
        <f t="shared" si="30"/>
        <v>6760.25</v>
      </c>
    </row>
    <row r="101" spans="1:59" ht="14.65" customHeight="1">
      <c r="A101" s="308">
        <v>98</v>
      </c>
      <c r="B101" s="309" t="s">
        <v>151</v>
      </c>
      <c r="C101" s="309"/>
      <c r="D101" s="309"/>
      <c r="E101" s="310" t="str">
        <f>VLOOKUP(B101,Remark!G:H,2,0)</f>
        <v>BKEN</v>
      </c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11"/>
      <c r="S101" s="312"/>
      <c r="T101" s="312"/>
      <c r="U101" s="312"/>
      <c r="V101" s="312"/>
      <c r="W101" s="312"/>
      <c r="X101" s="312"/>
      <c r="Y101" s="312"/>
      <c r="Z101" s="313">
        <f t="shared" si="20"/>
        <v>0</v>
      </c>
      <c r="AA101" s="311">
        <v>171</v>
      </c>
      <c r="AB101" s="312">
        <v>12349</v>
      </c>
      <c r="AC101" s="313">
        <f t="shared" si="21"/>
        <v>3087.25</v>
      </c>
      <c r="AD101" s="311">
        <v>146</v>
      </c>
      <c r="AE101" s="312">
        <v>9326</v>
      </c>
      <c r="AF101" s="313">
        <f t="shared" si="22"/>
        <v>2331.5</v>
      </c>
      <c r="AG101" s="313">
        <v>179</v>
      </c>
      <c r="AH101" s="316">
        <v>13133</v>
      </c>
      <c r="AI101" s="316">
        <f t="shared" si="23"/>
        <v>3283.25</v>
      </c>
      <c r="AJ101" s="317">
        <v>187</v>
      </c>
      <c r="AK101" s="317">
        <v>12405</v>
      </c>
      <c r="AL101" s="316">
        <f t="shared" si="24"/>
        <v>3101.25</v>
      </c>
      <c r="AM101" s="312">
        <v>277</v>
      </c>
      <c r="AN101" s="312">
        <v>18555</v>
      </c>
      <c r="AO101" s="318">
        <f t="shared" si="25"/>
        <v>4638.75</v>
      </c>
      <c r="AP101" s="319">
        <v>245</v>
      </c>
      <c r="AQ101" s="320">
        <v>15983</v>
      </c>
      <c r="AR101" s="317">
        <f t="shared" si="19"/>
        <v>3995.75</v>
      </c>
      <c r="AS101" s="325">
        <v>225</v>
      </c>
      <c r="AT101" s="325">
        <v>16155</v>
      </c>
      <c r="AU101" s="326">
        <f t="shared" si="26"/>
        <v>4038.75</v>
      </c>
      <c r="AV101" s="323">
        <v>265</v>
      </c>
      <c r="AW101" s="323">
        <v>18219</v>
      </c>
      <c r="AX101" s="326">
        <f t="shared" si="27"/>
        <v>4554.75</v>
      </c>
      <c r="AY101" s="309">
        <v>285</v>
      </c>
      <c r="AZ101" s="309">
        <v>18707</v>
      </c>
      <c r="BA101" s="322">
        <f t="shared" si="28"/>
        <v>4676.75</v>
      </c>
      <c r="BB101" s="323">
        <v>330</v>
      </c>
      <c r="BC101" s="323">
        <v>19826</v>
      </c>
      <c r="BD101" s="339">
        <f t="shared" si="29"/>
        <v>4956.5</v>
      </c>
      <c r="BE101" s="472">
        <v>302</v>
      </c>
      <c r="BF101" s="472">
        <v>20786</v>
      </c>
      <c r="BG101" s="339">
        <f t="shared" si="30"/>
        <v>5196.5</v>
      </c>
    </row>
    <row r="102" spans="1:59" ht="14.65" customHeight="1">
      <c r="A102" s="308">
        <v>99</v>
      </c>
      <c r="B102" s="309" t="s">
        <v>152</v>
      </c>
      <c r="C102" s="309"/>
      <c r="D102" s="309"/>
      <c r="E102" s="310" t="str">
        <f>VLOOKUP(B102,Remark!G:H,2,0)</f>
        <v>BKEN</v>
      </c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11"/>
      <c r="S102" s="312"/>
      <c r="T102" s="312"/>
      <c r="U102" s="312"/>
      <c r="V102" s="312"/>
      <c r="W102" s="312"/>
      <c r="X102" s="312" t="e">
        <f>VLOOKUP(A102,[1]sum!$A$2:$H$154,7,FALSE)</f>
        <v>#N/A</v>
      </c>
      <c r="Y102" s="312" t="e">
        <f>VLOOKUP(A102,[1]sum!$A$2:$H$154,8,FALSE)</f>
        <v>#N/A</v>
      </c>
      <c r="Z102" s="313" t="e">
        <f t="shared" si="20"/>
        <v>#N/A</v>
      </c>
      <c r="AA102" s="311">
        <v>81</v>
      </c>
      <c r="AB102" s="312">
        <v>6355</v>
      </c>
      <c r="AC102" s="313">
        <f t="shared" si="21"/>
        <v>1588.75</v>
      </c>
      <c r="AD102" s="311">
        <v>82</v>
      </c>
      <c r="AE102" s="312">
        <v>6422</v>
      </c>
      <c r="AF102" s="313">
        <f t="shared" si="22"/>
        <v>1605.5</v>
      </c>
      <c r="AG102" s="313">
        <v>110</v>
      </c>
      <c r="AH102" s="316">
        <v>7294</v>
      </c>
      <c r="AI102" s="316">
        <f t="shared" si="23"/>
        <v>1823.5</v>
      </c>
      <c r="AJ102" s="317">
        <v>199</v>
      </c>
      <c r="AK102" s="317">
        <v>12309</v>
      </c>
      <c r="AL102" s="316">
        <f t="shared" si="24"/>
        <v>3077.25</v>
      </c>
      <c r="AM102" s="312">
        <v>151</v>
      </c>
      <c r="AN102" s="312">
        <v>9953</v>
      </c>
      <c r="AO102" s="318">
        <f t="shared" si="25"/>
        <v>2488.25</v>
      </c>
      <c r="AP102" s="319">
        <v>157</v>
      </c>
      <c r="AQ102" s="320">
        <v>10311</v>
      </c>
      <c r="AR102" s="317">
        <f t="shared" si="19"/>
        <v>2577.75</v>
      </c>
      <c r="AS102" s="325">
        <v>188</v>
      </c>
      <c r="AT102" s="325">
        <v>11536</v>
      </c>
      <c r="AU102" s="326">
        <f t="shared" si="26"/>
        <v>2884</v>
      </c>
      <c r="AV102" s="323">
        <v>188</v>
      </c>
      <c r="AW102" s="323">
        <v>12008</v>
      </c>
      <c r="AX102" s="326">
        <f t="shared" si="27"/>
        <v>3002</v>
      </c>
      <c r="AY102" s="309">
        <v>174</v>
      </c>
      <c r="AZ102" s="309">
        <v>11346</v>
      </c>
      <c r="BA102" s="322">
        <f t="shared" si="28"/>
        <v>2836.5</v>
      </c>
      <c r="BB102" s="323">
        <v>160</v>
      </c>
      <c r="BC102" s="323">
        <v>9684</v>
      </c>
      <c r="BD102" s="339">
        <f t="shared" si="29"/>
        <v>2421</v>
      </c>
      <c r="BE102" s="472">
        <v>172</v>
      </c>
      <c r="BF102" s="472">
        <v>12228</v>
      </c>
      <c r="BG102" s="339">
        <f t="shared" si="30"/>
        <v>3057</v>
      </c>
    </row>
    <row r="103" spans="1:59" ht="14.65" customHeight="1">
      <c r="A103" s="308">
        <v>100</v>
      </c>
      <c r="B103" s="309" t="s">
        <v>153</v>
      </c>
      <c r="C103" s="309"/>
      <c r="D103" s="309"/>
      <c r="E103" s="310" t="str">
        <f>VLOOKUP(B103,Remark!G:H,2,0)</f>
        <v>CHC4</v>
      </c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11"/>
      <c r="S103" s="312"/>
      <c r="T103" s="312"/>
      <c r="U103" s="312"/>
      <c r="V103" s="312"/>
      <c r="W103" s="312"/>
      <c r="X103" s="312">
        <f>VLOOKUP(A103,[1]sum!$A$2:$H$154,7,FALSE)</f>
        <v>37</v>
      </c>
      <c r="Y103" s="312">
        <f>VLOOKUP(A103,[1]sum!$A$2:$H$154,8,FALSE)</f>
        <v>2395</v>
      </c>
      <c r="Z103" s="313">
        <f t="shared" si="20"/>
        <v>598.75</v>
      </c>
      <c r="AA103" s="311">
        <v>127</v>
      </c>
      <c r="AB103" s="312">
        <v>8409</v>
      </c>
      <c r="AC103" s="313">
        <f t="shared" si="21"/>
        <v>2102.25</v>
      </c>
      <c r="AD103" s="311">
        <v>154</v>
      </c>
      <c r="AE103" s="312">
        <v>8930</v>
      </c>
      <c r="AF103" s="313">
        <f t="shared" si="22"/>
        <v>2232.5</v>
      </c>
      <c r="AG103" s="313">
        <v>166</v>
      </c>
      <c r="AH103" s="316">
        <v>11534</v>
      </c>
      <c r="AI103" s="316">
        <f t="shared" si="23"/>
        <v>2883.5</v>
      </c>
      <c r="AJ103" s="317">
        <v>260</v>
      </c>
      <c r="AK103" s="317">
        <v>15712</v>
      </c>
      <c r="AL103" s="316">
        <f t="shared" si="24"/>
        <v>3928</v>
      </c>
      <c r="AM103" s="312">
        <v>285</v>
      </c>
      <c r="AN103" s="312">
        <v>17715</v>
      </c>
      <c r="AO103" s="318">
        <f t="shared" si="25"/>
        <v>4428.75</v>
      </c>
      <c r="AP103" s="319">
        <v>351</v>
      </c>
      <c r="AQ103" s="320">
        <v>22177</v>
      </c>
      <c r="AR103" s="317">
        <f t="shared" si="19"/>
        <v>5544.25</v>
      </c>
      <c r="AS103" s="325">
        <v>287</v>
      </c>
      <c r="AT103" s="325">
        <v>20133</v>
      </c>
      <c r="AU103" s="326">
        <f t="shared" si="26"/>
        <v>5033.25</v>
      </c>
      <c r="AV103" s="323">
        <v>340</v>
      </c>
      <c r="AW103" s="323">
        <v>24008</v>
      </c>
      <c r="AX103" s="326">
        <f t="shared" si="27"/>
        <v>6002</v>
      </c>
      <c r="AY103" s="309">
        <v>335</v>
      </c>
      <c r="AZ103" s="309">
        <v>22097</v>
      </c>
      <c r="BA103" s="322">
        <f t="shared" si="28"/>
        <v>5524.25</v>
      </c>
      <c r="BB103" s="323">
        <v>415</v>
      </c>
      <c r="BC103" s="323">
        <v>27685</v>
      </c>
      <c r="BD103" s="339">
        <f t="shared" si="29"/>
        <v>6921.25</v>
      </c>
      <c r="BE103" s="472">
        <v>555</v>
      </c>
      <c r="BF103" s="472">
        <v>37021</v>
      </c>
      <c r="BG103" s="339">
        <f t="shared" si="30"/>
        <v>9255.25</v>
      </c>
    </row>
    <row r="104" spans="1:59" ht="14.65" customHeight="1">
      <c r="A104" s="308">
        <v>101</v>
      </c>
      <c r="B104" s="309" t="s">
        <v>154</v>
      </c>
      <c r="C104" s="309"/>
      <c r="D104" s="309"/>
      <c r="E104" s="310" t="str">
        <f>VLOOKUP(B104,Remark!G:H,2,0)</f>
        <v>CHC4</v>
      </c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11"/>
      <c r="S104" s="312"/>
      <c r="T104" s="312"/>
      <c r="U104" s="312"/>
      <c r="V104" s="312"/>
      <c r="W104" s="312"/>
      <c r="X104" s="312">
        <f>VLOOKUP(A104,[1]sum!$A$2:$H$154,7,FALSE)</f>
        <v>25</v>
      </c>
      <c r="Y104" s="312">
        <f>VLOOKUP(A104,[1]sum!$A$2:$H$154,8,FALSE)</f>
        <v>1895</v>
      </c>
      <c r="Z104" s="313">
        <f t="shared" si="20"/>
        <v>473.75</v>
      </c>
      <c r="AA104" s="311">
        <v>76</v>
      </c>
      <c r="AB104" s="312">
        <v>4948</v>
      </c>
      <c r="AC104" s="313">
        <f t="shared" si="21"/>
        <v>1237</v>
      </c>
      <c r="AD104" s="311">
        <v>84</v>
      </c>
      <c r="AE104" s="312">
        <v>5172</v>
      </c>
      <c r="AF104" s="313">
        <f t="shared" si="22"/>
        <v>1293</v>
      </c>
      <c r="AG104" s="313">
        <v>116</v>
      </c>
      <c r="AH104" s="316">
        <v>7488</v>
      </c>
      <c r="AI104" s="316">
        <f t="shared" si="23"/>
        <v>1872</v>
      </c>
      <c r="AJ104" s="317">
        <v>169</v>
      </c>
      <c r="AK104" s="317">
        <v>9355</v>
      </c>
      <c r="AL104" s="316">
        <f t="shared" si="24"/>
        <v>2338.75</v>
      </c>
      <c r="AM104" s="312">
        <v>107</v>
      </c>
      <c r="AN104" s="312">
        <v>7273</v>
      </c>
      <c r="AO104" s="318">
        <f t="shared" si="25"/>
        <v>1818.25</v>
      </c>
      <c r="AP104" s="319">
        <v>169</v>
      </c>
      <c r="AQ104" s="320">
        <v>9491</v>
      </c>
      <c r="AR104" s="317">
        <f t="shared" si="19"/>
        <v>2372.75</v>
      </c>
      <c r="AS104" s="325">
        <v>102</v>
      </c>
      <c r="AT104" s="325">
        <v>6842</v>
      </c>
      <c r="AU104" s="326">
        <f t="shared" si="26"/>
        <v>1710.5</v>
      </c>
      <c r="AV104" s="323">
        <v>162</v>
      </c>
      <c r="AW104" s="323">
        <v>10234</v>
      </c>
      <c r="AX104" s="326">
        <f t="shared" si="27"/>
        <v>2558.5</v>
      </c>
      <c r="AY104" s="309">
        <v>165</v>
      </c>
      <c r="AZ104" s="309">
        <v>9591</v>
      </c>
      <c r="BA104" s="322">
        <f t="shared" si="28"/>
        <v>2397.75</v>
      </c>
      <c r="BB104" s="323">
        <v>109</v>
      </c>
      <c r="BC104" s="323">
        <v>6899</v>
      </c>
      <c r="BD104" s="339">
        <f t="shared" si="29"/>
        <v>1724.75</v>
      </c>
      <c r="BE104" s="472">
        <v>130</v>
      </c>
      <c r="BF104" s="472">
        <v>8322</v>
      </c>
      <c r="BG104" s="339">
        <f t="shared" si="30"/>
        <v>2080.5</v>
      </c>
    </row>
    <row r="105" spans="1:59" ht="14.65" customHeight="1">
      <c r="A105" s="308">
        <v>102</v>
      </c>
      <c r="B105" s="309" t="s">
        <v>155</v>
      </c>
      <c r="C105" s="309"/>
      <c r="D105" s="309"/>
      <c r="E105" s="310" t="str">
        <f>VLOOKUP(B105,Remark!G:H,2,0)</f>
        <v>CHC4</v>
      </c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11"/>
      <c r="S105" s="312"/>
      <c r="T105" s="312"/>
      <c r="U105" s="312"/>
      <c r="V105" s="312"/>
      <c r="W105" s="312"/>
      <c r="X105" s="312">
        <f>VLOOKUP(A105,[1]sum!$A$2:$H$154,7,FALSE)</f>
        <v>50</v>
      </c>
      <c r="Y105" s="312">
        <f>VLOOKUP(A105,[1]sum!$A$2:$H$154,8,FALSE)</f>
        <v>3666</v>
      </c>
      <c r="Z105" s="313">
        <f t="shared" si="20"/>
        <v>916.5</v>
      </c>
      <c r="AA105" s="311">
        <v>55</v>
      </c>
      <c r="AB105" s="312">
        <v>3741</v>
      </c>
      <c r="AC105" s="313">
        <f t="shared" si="21"/>
        <v>935.25</v>
      </c>
      <c r="AD105" s="311">
        <v>76</v>
      </c>
      <c r="AE105" s="312">
        <v>4768</v>
      </c>
      <c r="AF105" s="313">
        <f t="shared" si="22"/>
        <v>1192</v>
      </c>
      <c r="AG105" s="313">
        <v>77</v>
      </c>
      <c r="AH105" s="316">
        <v>6391</v>
      </c>
      <c r="AI105" s="316">
        <f t="shared" si="23"/>
        <v>1597.75</v>
      </c>
      <c r="AJ105" s="317">
        <v>137</v>
      </c>
      <c r="AK105" s="317">
        <v>8503</v>
      </c>
      <c r="AL105" s="316">
        <f t="shared" si="24"/>
        <v>2125.75</v>
      </c>
      <c r="AM105" s="312">
        <v>152</v>
      </c>
      <c r="AN105" s="312">
        <v>9860</v>
      </c>
      <c r="AO105" s="318">
        <f t="shared" si="25"/>
        <v>2465</v>
      </c>
      <c r="AP105" s="319">
        <v>124</v>
      </c>
      <c r="AQ105" s="320">
        <v>8284</v>
      </c>
      <c r="AR105" s="317">
        <f t="shared" si="19"/>
        <v>2071</v>
      </c>
      <c r="AS105" s="325">
        <v>181</v>
      </c>
      <c r="AT105" s="325">
        <v>10563</v>
      </c>
      <c r="AU105" s="326">
        <f t="shared" si="26"/>
        <v>2640.75</v>
      </c>
      <c r="AV105" s="323">
        <v>130</v>
      </c>
      <c r="AW105" s="323">
        <v>8734</v>
      </c>
      <c r="AX105" s="326">
        <f t="shared" si="27"/>
        <v>2183.5</v>
      </c>
      <c r="AY105" s="309">
        <v>175</v>
      </c>
      <c r="AZ105" s="309">
        <v>10997</v>
      </c>
      <c r="BA105" s="322">
        <f t="shared" si="28"/>
        <v>2749.25</v>
      </c>
      <c r="BB105" s="323">
        <v>118</v>
      </c>
      <c r="BC105" s="323">
        <v>8910</v>
      </c>
      <c r="BD105" s="339">
        <f t="shared" si="29"/>
        <v>2227.5</v>
      </c>
      <c r="BE105" s="472">
        <v>253</v>
      </c>
      <c r="BF105" s="472">
        <v>14775</v>
      </c>
      <c r="BG105" s="339">
        <f t="shared" si="30"/>
        <v>3693.75</v>
      </c>
    </row>
    <row r="106" spans="1:59" ht="14.65" customHeight="1">
      <c r="A106" s="308">
        <v>103</v>
      </c>
      <c r="B106" s="309" t="s">
        <v>156</v>
      </c>
      <c r="C106" s="309"/>
      <c r="D106" s="309"/>
      <c r="E106" s="310" t="str">
        <f>VLOOKUP(B106,Remark!G:H,2,0)</f>
        <v>CHC4</v>
      </c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11"/>
      <c r="S106" s="312"/>
      <c r="T106" s="312"/>
      <c r="U106" s="312"/>
      <c r="V106" s="312"/>
      <c r="W106" s="312"/>
      <c r="X106" s="312">
        <f>VLOOKUP(A106,[1]sum!$A$2:$H$154,7,FALSE)</f>
        <v>20</v>
      </c>
      <c r="Y106" s="312">
        <f>VLOOKUP(A106,[1]sum!$A$2:$H$154,8,FALSE)</f>
        <v>1572</v>
      </c>
      <c r="Z106" s="313">
        <f t="shared" si="20"/>
        <v>393</v>
      </c>
      <c r="AA106" s="311">
        <v>92</v>
      </c>
      <c r="AB106" s="312">
        <v>6272</v>
      </c>
      <c r="AC106" s="313">
        <f t="shared" si="21"/>
        <v>1568</v>
      </c>
      <c r="AD106" s="311">
        <v>154</v>
      </c>
      <c r="AE106" s="312">
        <v>10614</v>
      </c>
      <c r="AF106" s="313">
        <f t="shared" si="22"/>
        <v>2653.5</v>
      </c>
      <c r="AG106" s="313">
        <v>276</v>
      </c>
      <c r="AH106" s="316">
        <v>16464</v>
      </c>
      <c r="AI106" s="316">
        <f t="shared" si="23"/>
        <v>4116</v>
      </c>
      <c r="AJ106" s="317">
        <v>169</v>
      </c>
      <c r="AK106" s="317">
        <v>10387</v>
      </c>
      <c r="AL106" s="316">
        <f t="shared" si="24"/>
        <v>2596.75</v>
      </c>
      <c r="AM106" s="312">
        <v>242</v>
      </c>
      <c r="AN106" s="312">
        <v>15266</v>
      </c>
      <c r="AO106" s="318">
        <f t="shared" si="25"/>
        <v>3816.5</v>
      </c>
      <c r="AP106" s="319">
        <v>200</v>
      </c>
      <c r="AQ106" s="320">
        <v>13004</v>
      </c>
      <c r="AR106" s="317">
        <f t="shared" si="19"/>
        <v>3251</v>
      </c>
      <c r="AS106" s="325">
        <v>264</v>
      </c>
      <c r="AT106" s="325">
        <v>18280</v>
      </c>
      <c r="AU106" s="326">
        <f t="shared" si="26"/>
        <v>4570</v>
      </c>
      <c r="AV106" s="323">
        <v>254</v>
      </c>
      <c r="AW106" s="323">
        <v>17382</v>
      </c>
      <c r="AX106" s="326">
        <f t="shared" si="27"/>
        <v>4345.5</v>
      </c>
      <c r="AY106" s="309">
        <v>238</v>
      </c>
      <c r="AZ106" s="309">
        <v>15866</v>
      </c>
      <c r="BA106" s="322">
        <f t="shared" si="28"/>
        <v>3966.5</v>
      </c>
      <c r="BB106" s="323">
        <v>307</v>
      </c>
      <c r="BC106" s="323">
        <v>19945</v>
      </c>
      <c r="BD106" s="339">
        <f t="shared" si="29"/>
        <v>4986.25</v>
      </c>
      <c r="BE106" s="472">
        <v>287</v>
      </c>
      <c r="BF106" s="472">
        <v>18705</v>
      </c>
      <c r="BG106" s="339">
        <f t="shared" si="30"/>
        <v>4676.25</v>
      </c>
    </row>
    <row r="107" spans="1:59" ht="14.65" customHeight="1">
      <c r="A107" s="308">
        <v>104</v>
      </c>
      <c r="B107" s="309" t="s">
        <v>157</v>
      </c>
      <c r="C107" s="309"/>
      <c r="D107" s="309"/>
      <c r="E107" s="310" t="str">
        <f>VLOOKUP(B107,Remark!G:H,2,0)</f>
        <v>CHC4</v>
      </c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11"/>
      <c r="S107" s="312"/>
      <c r="T107" s="312"/>
      <c r="U107" s="312"/>
      <c r="V107" s="312"/>
      <c r="W107" s="312"/>
      <c r="X107" s="312">
        <f>VLOOKUP(A107,[1]sum!$A$2:$H$154,7,FALSE)</f>
        <v>13</v>
      </c>
      <c r="Y107" s="312">
        <f>VLOOKUP(A107,[1]sum!$A$2:$H$154,8,FALSE)</f>
        <v>731</v>
      </c>
      <c r="Z107" s="313">
        <f t="shared" si="20"/>
        <v>182.75</v>
      </c>
      <c r="AA107" s="311">
        <v>86</v>
      </c>
      <c r="AB107" s="312">
        <v>5902</v>
      </c>
      <c r="AC107" s="313">
        <f t="shared" si="21"/>
        <v>1475.5</v>
      </c>
      <c r="AD107" s="311">
        <v>88</v>
      </c>
      <c r="AE107" s="312">
        <v>6960</v>
      </c>
      <c r="AF107" s="313">
        <f t="shared" si="22"/>
        <v>1740</v>
      </c>
      <c r="AG107" s="313">
        <v>169</v>
      </c>
      <c r="AH107" s="316">
        <v>11131</v>
      </c>
      <c r="AI107" s="316">
        <f t="shared" si="23"/>
        <v>2782.75</v>
      </c>
      <c r="AJ107" s="317">
        <v>85</v>
      </c>
      <c r="AK107" s="317">
        <v>5907</v>
      </c>
      <c r="AL107" s="316">
        <f t="shared" si="24"/>
        <v>1476.75</v>
      </c>
      <c r="AM107" s="312">
        <v>132</v>
      </c>
      <c r="AN107" s="312">
        <v>7828</v>
      </c>
      <c r="AO107" s="318">
        <f t="shared" si="25"/>
        <v>1957</v>
      </c>
      <c r="AP107" s="319">
        <v>86</v>
      </c>
      <c r="AQ107" s="320">
        <v>5994</v>
      </c>
      <c r="AR107" s="317">
        <f t="shared" si="19"/>
        <v>1498.5</v>
      </c>
      <c r="AS107" s="325">
        <v>75</v>
      </c>
      <c r="AT107" s="325">
        <v>5869</v>
      </c>
      <c r="AU107" s="326">
        <f t="shared" si="26"/>
        <v>1467.25</v>
      </c>
      <c r="AV107" s="323">
        <v>122</v>
      </c>
      <c r="AW107" s="323">
        <v>8082</v>
      </c>
      <c r="AX107" s="326">
        <f t="shared" si="27"/>
        <v>2020.5</v>
      </c>
      <c r="AY107" s="309">
        <v>61</v>
      </c>
      <c r="AZ107" s="309">
        <v>4403</v>
      </c>
      <c r="BA107" s="322">
        <f t="shared" si="28"/>
        <v>1100.75</v>
      </c>
      <c r="BB107" s="323">
        <v>140</v>
      </c>
      <c r="BC107" s="323">
        <v>9136</v>
      </c>
      <c r="BD107" s="339">
        <f t="shared" si="29"/>
        <v>2284</v>
      </c>
      <c r="BE107" s="472">
        <v>212</v>
      </c>
      <c r="BF107" s="472">
        <v>13088</v>
      </c>
      <c r="BG107" s="339">
        <f t="shared" si="30"/>
        <v>3272</v>
      </c>
    </row>
    <row r="108" spans="1:59" ht="14.65" customHeight="1">
      <c r="A108" s="308">
        <v>105</v>
      </c>
      <c r="B108" s="309" t="s">
        <v>158</v>
      </c>
      <c r="C108" s="309"/>
      <c r="D108" s="309"/>
      <c r="E108" s="310" t="str">
        <f>VLOOKUP(B108,Remark!G:H,2,0)</f>
        <v>CHC4</v>
      </c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11"/>
      <c r="S108" s="312"/>
      <c r="T108" s="312"/>
      <c r="U108" s="312"/>
      <c r="V108" s="312"/>
      <c r="W108" s="312"/>
      <c r="X108" s="312">
        <f>VLOOKUP(A108,[1]sum!$A$2:$H$154,7,FALSE)</f>
        <v>11</v>
      </c>
      <c r="Y108" s="312">
        <f>VLOOKUP(A108,[1]sum!$A$2:$H$154,8,FALSE)</f>
        <v>673</v>
      </c>
      <c r="Z108" s="313">
        <f t="shared" si="20"/>
        <v>168.25</v>
      </c>
      <c r="AA108" s="311">
        <v>96</v>
      </c>
      <c r="AB108" s="312">
        <v>6928</v>
      </c>
      <c r="AC108" s="313">
        <f t="shared" si="21"/>
        <v>1732</v>
      </c>
      <c r="AD108" s="311">
        <v>126</v>
      </c>
      <c r="AE108" s="312">
        <v>8970</v>
      </c>
      <c r="AF108" s="313">
        <f t="shared" si="22"/>
        <v>2242.5</v>
      </c>
      <c r="AG108" s="313">
        <v>121</v>
      </c>
      <c r="AH108" s="316">
        <v>8667</v>
      </c>
      <c r="AI108" s="316">
        <f t="shared" si="23"/>
        <v>2166.75</v>
      </c>
      <c r="AJ108" s="317">
        <v>120</v>
      </c>
      <c r="AK108" s="317">
        <v>8332</v>
      </c>
      <c r="AL108" s="316">
        <f t="shared" si="24"/>
        <v>2083</v>
      </c>
      <c r="AM108" s="312">
        <v>217</v>
      </c>
      <c r="AN108" s="312">
        <v>13367</v>
      </c>
      <c r="AO108" s="318">
        <f t="shared" si="25"/>
        <v>3341.75</v>
      </c>
      <c r="AP108" s="319">
        <v>185</v>
      </c>
      <c r="AQ108" s="320">
        <v>11011</v>
      </c>
      <c r="AR108" s="317">
        <f t="shared" si="19"/>
        <v>2752.75</v>
      </c>
      <c r="AS108" s="325">
        <v>141</v>
      </c>
      <c r="AT108" s="325">
        <v>9603</v>
      </c>
      <c r="AU108" s="326">
        <f t="shared" si="26"/>
        <v>2400.75</v>
      </c>
      <c r="AV108" s="323">
        <v>244</v>
      </c>
      <c r="AW108" s="323">
        <v>15308</v>
      </c>
      <c r="AX108" s="326">
        <f t="shared" si="27"/>
        <v>3827</v>
      </c>
      <c r="AY108" s="309">
        <v>237</v>
      </c>
      <c r="AZ108" s="309">
        <v>19223</v>
      </c>
      <c r="BA108" s="322">
        <f t="shared" si="28"/>
        <v>4805.75</v>
      </c>
      <c r="BB108" s="323">
        <v>274</v>
      </c>
      <c r="BC108" s="323">
        <v>17226</v>
      </c>
      <c r="BD108" s="339">
        <f t="shared" si="29"/>
        <v>4306.5</v>
      </c>
      <c r="BE108" s="472">
        <v>243</v>
      </c>
      <c r="BF108" s="472">
        <v>14849</v>
      </c>
      <c r="BG108" s="339">
        <f t="shared" si="30"/>
        <v>3712.25</v>
      </c>
    </row>
    <row r="109" spans="1:59" ht="14.65" customHeight="1">
      <c r="A109" s="308">
        <v>106</v>
      </c>
      <c r="B109" s="309" t="s">
        <v>159</v>
      </c>
      <c r="C109" s="309"/>
      <c r="D109" s="309"/>
      <c r="E109" s="310" t="str">
        <f>VLOOKUP(B109,Remark!G:H,2,0)</f>
        <v>CHC4</v>
      </c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11"/>
      <c r="S109" s="312"/>
      <c r="T109" s="312"/>
      <c r="U109" s="312"/>
      <c r="V109" s="312"/>
      <c r="W109" s="312"/>
      <c r="X109" s="312">
        <f>VLOOKUP(A109,[1]sum!$A$2:$H$154,7,FALSE)</f>
        <v>13</v>
      </c>
      <c r="Y109" s="312">
        <f>VLOOKUP(A109,[1]sum!$A$2:$H$154,8,FALSE)</f>
        <v>891</v>
      </c>
      <c r="Z109" s="313">
        <f t="shared" si="20"/>
        <v>222.75</v>
      </c>
      <c r="AA109" s="311">
        <v>78</v>
      </c>
      <c r="AB109" s="312">
        <v>5162</v>
      </c>
      <c r="AC109" s="313">
        <f t="shared" si="21"/>
        <v>1290.5</v>
      </c>
      <c r="AD109" s="311">
        <v>135</v>
      </c>
      <c r="AE109" s="312">
        <v>8401</v>
      </c>
      <c r="AF109" s="313">
        <f t="shared" si="22"/>
        <v>2100.25</v>
      </c>
      <c r="AG109" s="313">
        <v>85</v>
      </c>
      <c r="AH109" s="316">
        <v>5823</v>
      </c>
      <c r="AI109" s="316">
        <f t="shared" si="23"/>
        <v>1455.75</v>
      </c>
      <c r="AJ109" s="317">
        <v>121</v>
      </c>
      <c r="AK109" s="317">
        <v>7231</v>
      </c>
      <c r="AL109" s="316">
        <f t="shared" si="24"/>
        <v>1807.75</v>
      </c>
      <c r="AM109" s="312">
        <v>162</v>
      </c>
      <c r="AN109" s="312">
        <v>9814</v>
      </c>
      <c r="AO109" s="318">
        <f t="shared" si="25"/>
        <v>2453.5</v>
      </c>
      <c r="AP109" s="319">
        <v>222</v>
      </c>
      <c r="AQ109" s="320">
        <v>15438</v>
      </c>
      <c r="AR109" s="317">
        <f t="shared" si="19"/>
        <v>3859.5</v>
      </c>
      <c r="AS109" s="325">
        <v>195</v>
      </c>
      <c r="AT109" s="325">
        <v>13709</v>
      </c>
      <c r="AU109" s="326">
        <f t="shared" si="26"/>
        <v>3427.25</v>
      </c>
      <c r="AV109" s="323">
        <v>310</v>
      </c>
      <c r="AW109" s="323">
        <v>21098</v>
      </c>
      <c r="AX109" s="326">
        <f t="shared" si="27"/>
        <v>5274.5</v>
      </c>
      <c r="AY109" s="309">
        <v>154</v>
      </c>
      <c r="AZ109" s="309">
        <v>11706</v>
      </c>
      <c r="BA109" s="322">
        <f t="shared" si="28"/>
        <v>2926.5</v>
      </c>
      <c r="BB109" s="323">
        <v>181</v>
      </c>
      <c r="BC109" s="323">
        <v>13335</v>
      </c>
      <c r="BD109" s="339">
        <f t="shared" si="29"/>
        <v>3333.75</v>
      </c>
      <c r="BE109" s="472">
        <v>160</v>
      </c>
      <c r="BF109" s="472">
        <v>10880</v>
      </c>
      <c r="BG109" s="339">
        <f t="shared" si="30"/>
        <v>2720</v>
      </c>
    </row>
    <row r="110" spans="1:59" ht="14.65" customHeight="1">
      <c r="A110" s="308">
        <v>107</v>
      </c>
      <c r="B110" s="309" t="s">
        <v>160</v>
      </c>
      <c r="C110" s="309"/>
      <c r="D110" s="309"/>
      <c r="E110" s="310" t="str">
        <f>VLOOKUP(B110,Remark!G:H,2,0)</f>
        <v>CHC4</v>
      </c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11"/>
      <c r="S110" s="312"/>
      <c r="T110" s="312"/>
      <c r="U110" s="312"/>
      <c r="V110" s="312"/>
      <c r="W110" s="312"/>
      <c r="X110" s="312">
        <f>VLOOKUP(A110,[1]sum!$A$2:$H$154,7,FALSE)</f>
        <v>10</v>
      </c>
      <c r="Y110" s="312">
        <f>VLOOKUP(A110,[1]sum!$A$2:$H$154,8,FALSE)</f>
        <v>554</v>
      </c>
      <c r="Z110" s="313">
        <f t="shared" si="20"/>
        <v>138.5</v>
      </c>
      <c r="AA110" s="311">
        <v>76</v>
      </c>
      <c r="AB110" s="312">
        <v>5968</v>
      </c>
      <c r="AC110" s="313">
        <f t="shared" si="21"/>
        <v>1492</v>
      </c>
      <c r="AD110" s="311">
        <v>89</v>
      </c>
      <c r="AE110" s="312">
        <v>6491</v>
      </c>
      <c r="AF110" s="313">
        <f t="shared" si="22"/>
        <v>1622.75</v>
      </c>
      <c r="AG110" s="313">
        <v>125</v>
      </c>
      <c r="AH110" s="316">
        <v>9119</v>
      </c>
      <c r="AI110" s="316">
        <f t="shared" si="23"/>
        <v>2279.75</v>
      </c>
      <c r="AJ110" s="317">
        <v>180</v>
      </c>
      <c r="AK110" s="317">
        <v>10860</v>
      </c>
      <c r="AL110" s="316">
        <f t="shared" si="24"/>
        <v>2715</v>
      </c>
      <c r="AM110" s="312">
        <v>170</v>
      </c>
      <c r="AN110" s="312">
        <v>10338</v>
      </c>
      <c r="AO110" s="318">
        <f t="shared" si="25"/>
        <v>2584.5</v>
      </c>
      <c r="AP110" s="319">
        <v>168</v>
      </c>
      <c r="AQ110" s="320">
        <v>10508</v>
      </c>
      <c r="AR110" s="317">
        <f t="shared" si="19"/>
        <v>2627</v>
      </c>
      <c r="AS110" s="325">
        <v>161</v>
      </c>
      <c r="AT110" s="325">
        <v>8847</v>
      </c>
      <c r="AU110" s="326">
        <f t="shared" si="26"/>
        <v>2211.75</v>
      </c>
      <c r="AV110" s="323">
        <v>149</v>
      </c>
      <c r="AW110" s="323">
        <v>10875</v>
      </c>
      <c r="AX110" s="326">
        <f t="shared" si="27"/>
        <v>2718.75</v>
      </c>
      <c r="AY110" s="309">
        <v>185</v>
      </c>
      <c r="AZ110" s="309">
        <v>13275</v>
      </c>
      <c r="BA110" s="322">
        <f t="shared" si="28"/>
        <v>3318.75</v>
      </c>
      <c r="BB110" s="323">
        <v>202</v>
      </c>
      <c r="BC110" s="323">
        <v>13474</v>
      </c>
      <c r="BD110" s="339">
        <f t="shared" si="29"/>
        <v>3368.5</v>
      </c>
      <c r="BE110" s="472">
        <v>181</v>
      </c>
      <c r="BF110" s="472">
        <v>10747</v>
      </c>
      <c r="BG110" s="339">
        <f t="shared" si="30"/>
        <v>2686.75</v>
      </c>
    </row>
    <row r="111" spans="1:59" ht="14.65" customHeight="1">
      <c r="A111" s="308">
        <v>108</v>
      </c>
      <c r="B111" s="309" t="s">
        <v>161</v>
      </c>
      <c r="C111" s="309"/>
      <c r="D111" s="309"/>
      <c r="E111" s="310" t="str">
        <f>VLOOKUP(B111,Remark!G:H,2,0)</f>
        <v>CHC4</v>
      </c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11"/>
      <c r="S111" s="312"/>
      <c r="T111" s="312"/>
      <c r="U111" s="312"/>
      <c r="V111" s="312"/>
      <c r="W111" s="312"/>
      <c r="X111" s="312">
        <f>VLOOKUP(A111,[1]sum!$A$2:$H$154,7,FALSE)</f>
        <v>6</v>
      </c>
      <c r="Y111" s="312">
        <f>VLOOKUP(A111,[1]sum!$A$2:$H$154,8,FALSE)</f>
        <v>426</v>
      </c>
      <c r="Z111" s="313">
        <f t="shared" si="20"/>
        <v>106.5</v>
      </c>
      <c r="AA111" s="311">
        <v>68</v>
      </c>
      <c r="AB111" s="312">
        <v>5828</v>
      </c>
      <c r="AC111" s="313">
        <f t="shared" si="21"/>
        <v>1457</v>
      </c>
      <c r="AD111" s="311">
        <v>83</v>
      </c>
      <c r="AE111" s="312">
        <v>6009</v>
      </c>
      <c r="AF111" s="313">
        <f t="shared" si="22"/>
        <v>1502.25</v>
      </c>
      <c r="AG111" s="313">
        <v>72</v>
      </c>
      <c r="AH111" s="316">
        <v>5124</v>
      </c>
      <c r="AI111" s="316">
        <f t="shared" si="23"/>
        <v>1281</v>
      </c>
      <c r="AJ111" s="317">
        <v>87</v>
      </c>
      <c r="AK111" s="317">
        <v>6801</v>
      </c>
      <c r="AL111" s="316">
        <f t="shared" si="24"/>
        <v>1700.25</v>
      </c>
      <c r="AM111" s="312">
        <v>121</v>
      </c>
      <c r="AN111" s="312">
        <v>8447</v>
      </c>
      <c r="AO111" s="318">
        <f t="shared" si="25"/>
        <v>2111.75</v>
      </c>
      <c r="AP111" s="319">
        <v>120</v>
      </c>
      <c r="AQ111" s="320">
        <v>9828</v>
      </c>
      <c r="AR111" s="317">
        <f t="shared" si="19"/>
        <v>2457</v>
      </c>
      <c r="AS111" s="325">
        <v>88</v>
      </c>
      <c r="AT111" s="325">
        <v>6968</v>
      </c>
      <c r="AU111" s="326">
        <f t="shared" si="26"/>
        <v>1742</v>
      </c>
      <c r="AV111" s="323">
        <v>102</v>
      </c>
      <c r="AW111" s="323">
        <v>8870</v>
      </c>
      <c r="AX111" s="326">
        <f t="shared" si="27"/>
        <v>2217.5</v>
      </c>
      <c r="AY111" s="309">
        <v>112</v>
      </c>
      <c r="AZ111" s="309">
        <v>8880</v>
      </c>
      <c r="BA111" s="322">
        <f t="shared" si="28"/>
        <v>2220</v>
      </c>
      <c r="BB111" s="323">
        <v>134</v>
      </c>
      <c r="BC111" s="323">
        <v>9542</v>
      </c>
      <c r="BD111" s="339">
        <f t="shared" si="29"/>
        <v>2385.5</v>
      </c>
      <c r="BE111" s="472">
        <v>125</v>
      </c>
      <c r="BF111" s="472">
        <v>9811</v>
      </c>
      <c r="BG111" s="339">
        <f t="shared" si="30"/>
        <v>2452.75</v>
      </c>
    </row>
    <row r="112" spans="1:59" ht="14.65" customHeight="1">
      <c r="A112" s="308">
        <v>109</v>
      </c>
      <c r="B112" s="309" t="s">
        <v>162</v>
      </c>
      <c r="C112" s="309"/>
      <c r="D112" s="309"/>
      <c r="E112" s="310" t="str">
        <f>VLOOKUP(B112,Remark!G:H,2,0)</f>
        <v>CHC4</v>
      </c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11"/>
      <c r="S112" s="312"/>
      <c r="T112" s="312"/>
      <c r="U112" s="312"/>
      <c r="V112" s="312"/>
      <c r="W112" s="312"/>
      <c r="X112" s="312">
        <f>VLOOKUP(A112,[1]sum!$A$2:$H$154,7,FALSE)</f>
        <v>16</v>
      </c>
      <c r="Y112" s="312">
        <f>VLOOKUP(A112,[1]sum!$A$2:$H$154,8,FALSE)</f>
        <v>1184</v>
      </c>
      <c r="Z112" s="313">
        <f t="shared" si="20"/>
        <v>296</v>
      </c>
      <c r="AA112" s="311">
        <v>87</v>
      </c>
      <c r="AB112" s="312">
        <v>5805</v>
      </c>
      <c r="AC112" s="313">
        <f t="shared" si="21"/>
        <v>1451.25</v>
      </c>
      <c r="AD112" s="311">
        <v>114</v>
      </c>
      <c r="AE112" s="312">
        <v>7090</v>
      </c>
      <c r="AF112" s="313">
        <f t="shared" si="22"/>
        <v>1772.5</v>
      </c>
      <c r="AG112" s="313">
        <v>289</v>
      </c>
      <c r="AH112" s="316">
        <v>16551</v>
      </c>
      <c r="AI112" s="316">
        <f t="shared" si="23"/>
        <v>4137.75</v>
      </c>
      <c r="AJ112" s="317">
        <v>365</v>
      </c>
      <c r="AK112" s="317">
        <v>20291</v>
      </c>
      <c r="AL112" s="316">
        <f t="shared" si="24"/>
        <v>5072.75</v>
      </c>
      <c r="AM112" s="312">
        <v>279</v>
      </c>
      <c r="AN112" s="312">
        <v>17169</v>
      </c>
      <c r="AO112" s="318">
        <f t="shared" si="25"/>
        <v>4292.25</v>
      </c>
      <c r="AP112" s="319">
        <v>600</v>
      </c>
      <c r="AQ112" s="320">
        <v>37160</v>
      </c>
      <c r="AR112" s="317">
        <f t="shared" si="19"/>
        <v>9290</v>
      </c>
      <c r="AS112" s="325">
        <v>424</v>
      </c>
      <c r="AT112" s="325">
        <v>24780</v>
      </c>
      <c r="AU112" s="326">
        <f t="shared" si="26"/>
        <v>6195</v>
      </c>
      <c r="AV112" s="323">
        <v>423</v>
      </c>
      <c r="AW112" s="323">
        <v>25141</v>
      </c>
      <c r="AX112" s="326">
        <f t="shared" si="27"/>
        <v>6285.25</v>
      </c>
      <c r="AY112" s="309">
        <v>495</v>
      </c>
      <c r="AZ112" s="309">
        <v>29145</v>
      </c>
      <c r="BA112" s="322">
        <f t="shared" si="28"/>
        <v>7286.25</v>
      </c>
      <c r="BB112" s="323">
        <v>395</v>
      </c>
      <c r="BC112" s="323">
        <v>25741</v>
      </c>
      <c r="BD112" s="339">
        <f t="shared" si="29"/>
        <v>6435.25</v>
      </c>
      <c r="BE112" s="472">
        <v>549</v>
      </c>
      <c r="BF112" s="472">
        <v>34295</v>
      </c>
      <c r="BG112" s="339">
        <f t="shared" si="30"/>
        <v>8573.75</v>
      </c>
    </row>
    <row r="113" spans="1:59" ht="14.65" customHeight="1">
      <c r="A113" s="308">
        <v>110</v>
      </c>
      <c r="B113" s="309" t="s">
        <v>163</v>
      </c>
      <c r="C113" s="309"/>
      <c r="D113" s="309"/>
      <c r="E113" s="310" t="str">
        <f>VLOOKUP(B113,Remark!G:H,2,0)</f>
        <v>CHC4</v>
      </c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11"/>
      <c r="S113" s="312"/>
      <c r="T113" s="312"/>
      <c r="U113" s="312"/>
      <c r="V113" s="312"/>
      <c r="W113" s="312"/>
      <c r="X113" s="312">
        <f>VLOOKUP(A113,[1]sum!$A$2:$H$154,7,FALSE)</f>
        <v>10</v>
      </c>
      <c r="Y113" s="312">
        <f>VLOOKUP(A113,[1]sum!$A$2:$H$154,8,FALSE)</f>
        <v>570</v>
      </c>
      <c r="Z113" s="313">
        <f t="shared" si="20"/>
        <v>142.5</v>
      </c>
      <c r="AA113" s="311">
        <v>47</v>
      </c>
      <c r="AB113" s="312">
        <v>3133</v>
      </c>
      <c r="AC113" s="313">
        <f t="shared" si="21"/>
        <v>783.25</v>
      </c>
      <c r="AD113" s="311">
        <v>129</v>
      </c>
      <c r="AE113" s="312">
        <v>8827</v>
      </c>
      <c r="AF113" s="313">
        <f t="shared" si="22"/>
        <v>2206.75</v>
      </c>
      <c r="AG113" s="313">
        <v>122</v>
      </c>
      <c r="AH113" s="316">
        <v>8242</v>
      </c>
      <c r="AI113" s="316">
        <f t="shared" si="23"/>
        <v>2060.5</v>
      </c>
      <c r="AJ113" s="317">
        <v>200</v>
      </c>
      <c r="AK113" s="317">
        <v>11540</v>
      </c>
      <c r="AL113" s="316">
        <f t="shared" si="24"/>
        <v>2885</v>
      </c>
      <c r="AM113" s="312">
        <v>238</v>
      </c>
      <c r="AN113" s="312">
        <v>13950</v>
      </c>
      <c r="AO113" s="318">
        <f t="shared" si="25"/>
        <v>3487.5</v>
      </c>
      <c r="AP113" s="319">
        <v>185</v>
      </c>
      <c r="AQ113" s="320">
        <v>12535</v>
      </c>
      <c r="AR113" s="317">
        <f t="shared" si="19"/>
        <v>3133.75</v>
      </c>
      <c r="AS113" s="325">
        <v>224</v>
      </c>
      <c r="AT113" s="325">
        <v>13464</v>
      </c>
      <c r="AU113" s="326">
        <f t="shared" si="26"/>
        <v>3366</v>
      </c>
      <c r="AV113" s="323">
        <v>291</v>
      </c>
      <c r="AW113" s="323">
        <v>18025</v>
      </c>
      <c r="AX113" s="326">
        <f t="shared" si="27"/>
        <v>4506.25</v>
      </c>
      <c r="AY113" s="309">
        <v>215</v>
      </c>
      <c r="AZ113" s="309">
        <v>12501</v>
      </c>
      <c r="BA113" s="322">
        <f t="shared" si="28"/>
        <v>3125.25</v>
      </c>
      <c r="BB113" s="323">
        <v>0</v>
      </c>
      <c r="BC113" s="323">
        <v>0</v>
      </c>
      <c r="BD113" s="339">
        <f t="shared" si="29"/>
        <v>0</v>
      </c>
      <c r="BE113" s="472">
        <v>0</v>
      </c>
      <c r="BF113" s="472">
        <v>0</v>
      </c>
      <c r="BG113" s="339">
        <f t="shared" si="30"/>
        <v>0</v>
      </c>
    </row>
    <row r="114" spans="1:59" ht="14.65" customHeight="1">
      <c r="A114" s="308">
        <v>111</v>
      </c>
      <c r="B114" s="309" t="s">
        <v>164</v>
      </c>
      <c r="C114" s="309"/>
      <c r="D114" s="309"/>
      <c r="E114" s="310" t="str">
        <f>VLOOKUP(B114,Remark!G:H,2,0)</f>
        <v>CHC4</v>
      </c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11"/>
      <c r="S114" s="312"/>
      <c r="T114" s="312"/>
      <c r="U114" s="312"/>
      <c r="V114" s="312"/>
      <c r="W114" s="312"/>
      <c r="X114" s="312">
        <f>VLOOKUP(A114,[1]sum!$A$2:$H$154,7,FALSE)</f>
        <v>8</v>
      </c>
      <c r="Y114" s="312">
        <f>VLOOKUP(A114,[1]sum!$A$2:$H$154,8,FALSE)</f>
        <v>560</v>
      </c>
      <c r="Z114" s="313">
        <f t="shared" si="20"/>
        <v>140</v>
      </c>
      <c r="AA114" s="311">
        <v>160</v>
      </c>
      <c r="AB114" s="312">
        <v>11248</v>
      </c>
      <c r="AC114" s="313">
        <f t="shared" si="21"/>
        <v>2812</v>
      </c>
      <c r="AD114" s="311">
        <v>252</v>
      </c>
      <c r="AE114" s="312">
        <v>17164</v>
      </c>
      <c r="AF114" s="313">
        <f t="shared" si="22"/>
        <v>4291</v>
      </c>
      <c r="AG114" s="313">
        <v>282</v>
      </c>
      <c r="AH114" s="316">
        <v>19906</v>
      </c>
      <c r="AI114" s="316">
        <f t="shared" si="23"/>
        <v>4976.5</v>
      </c>
      <c r="AJ114" s="317">
        <v>323</v>
      </c>
      <c r="AK114" s="317">
        <v>20725</v>
      </c>
      <c r="AL114" s="316">
        <f t="shared" si="24"/>
        <v>5181.25</v>
      </c>
      <c r="AM114" s="312">
        <v>368</v>
      </c>
      <c r="AN114" s="312">
        <v>24964</v>
      </c>
      <c r="AO114" s="318">
        <f t="shared" si="25"/>
        <v>6241</v>
      </c>
      <c r="AP114" s="319">
        <v>361</v>
      </c>
      <c r="AQ114" s="320">
        <v>24839</v>
      </c>
      <c r="AR114" s="317">
        <f t="shared" si="19"/>
        <v>6209.75</v>
      </c>
      <c r="AS114" s="325">
        <v>341</v>
      </c>
      <c r="AT114" s="325">
        <v>19955</v>
      </c>
      <c r="AU114" s="326">
        <f t="shared" si="26"/>
        <v>4988.75</v>
      </c>
      <c r="AV114" s="323">
        <v>530</v>
      </c>
      <c r="AW114" s="323">
        <v>34486</v>
      </c>
      <c r="AX114" s="326">
        <f t="shared" si="27"/>
        <v>8621.5</v>
      </c>
      <c r="AY114" s="309">
        <v>737</v>
      </c>
      <c r="AZ114" s="309">
        <v>43539</v>
      </c>
      <c r="BA114" s="322">
        <f t="shared" si="28"/>
        <v>10884.75</v>
      </c>
      <c r="BB114" s="323">
        <v>891</v>
      </c>
      <c r="BC114" s="323">
        <v>49801</v>
      </c>
      <c r="BD114" s="339">
        <f t="shared" si="29"/>
        <v>12450.25</v>
      </c>
      <c r="BE114" s="472">
        <v>484</v>
      </c>
      <c r="BF114" s="472">
        <v>31436</v>
      </c>
      <c r="BG114" s="339">
        <f t="shared" si="30"/>
        <v>7859</v>
      </c>
    </row>
    <row r="115" spans="1:59" ht="14.65" customHeight="1">
      <c r="A115" s="308">
        <v>112</v>
      </c>
      <c r="B115" s="309" t="s">
        <v>165</v>
      </c>
      <c r="C115" s="309"/>
      <c r="D115" s="309"/>
      <c r="E115" s="310" t="str">
        <f>VLOOKUP(B115,Remark!G:H,2,0)</f>
        <v>CHC4</v>
      </c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11"/>
      <c r="S115" s="312"/>
      <c r="T115" s="312"/>
      <c r="U115" s="312"/>
      <c r="V115" s="312"/>
      <c r="W115" s="312"/>
      <c r="X115" s="312">
        <f>VLOOKUP(A115,[1]sum!$A$2:$H$154,7,FALSE)</f>
        <v>11</v>
      </c>
      <c r="Y115" s="312">
        <f>VLOOKUP(A115,[1]sum!$A$2:$H$154,8,FALSE)</f>
        <v>885</v>
      </c>
      <c r="Z115" s="313">
        <f t="shared" si="20"/>
        <v>221.25</v>
      </c>
      <c r="AA115" s="311">
        <v>78</v>
      </c>
      <c r="AB115" s="312">
        <v>6038</v>
      </c>
      <c r="AC115" s="313">
        <f t="shared" si="21"/>
        <v>1509.5</v>
      </c>
      <c r="AD115" s="311">
        <v>114</v>
      </c>
      <c r="AE115" s="312">
        <v>6926</v>
      </c>
      <c r="AF115" s="313">
        <f t="shared" si="22"/>
        <v>1731.5</v>
      </c>
      <c r="AG115" s="313">
        <v>168</v>
      </c>
      <c r="AH115" s="316">
        <v>10788</v>
      </c>
      <c r="AI115" s="316">
        <f t="shared" si="23"/>
        <v>2697</v>
      </c>
      <c r="AJ115" s="317">
        <v>195</v>
      </c>
      <c r="AK115" s="317">
        <v>11629</v>
      </c>
      <c r="AL115" s="316">
        <f t="shared" si="24"/>
        <v>2907.25</v>
      </c>
      <c r="AM115" s="312">
        <v>275</v>
      </c>
      <c r="AN115" s="312">
        <v>19425</v>
      </c>
      <c r="AO115" s="318">
        <f t="shared" si="25"/>
        <v>4856.25</v>
      </c>
      <c r="AP115" s="319">
        <v>459</v>
      </c>
      <c r="AQ115" s="320">
        <v>32613</v>
      </c>
      <c r="AR115" s="317">
        <f t="shared" si="19"/>
        <v>8153.25</v>
      </c>
      <c r="AS115" s="325">
        <v>213</v>
      </c>
      <c r="AT115" s="325">
        <v>20051</v>
      </c>
      <c r="AU115" s="326">
        <f t="shared" si="26"/>
        <v>5012.75</v>
      </c>
      <c r="AV115" s="323">
        <v>313</v>
      </c>
      <c r="AW115" s="323">
        <v>22591</v>
      </c>
      <c r="AX115" s="326">
        <f t="shared" si="27"/>
        <v>5647.75</v>
      </c>
      <c r="AY115" s="309">
        <v>195</v>
      </c>
      <c r="AZ115" s="309">
        <v>12905</v>
      </c>
      <c r="BA115" s="322">
        <f t="shared" si="28"/>
        <v>3226.25</v>
      </c>
      <c r="BB115" s="323">
        <v>125</v>
      </c>
      <c r="BC115" s="323">
        <v>8719</v>
      </c>
      <c r="BD115" s="339">
        <f t="shared" si="29"/>
        <v>2179.75</v>
      </c>
      <c r="BE115" s="472">
        <v>140</v>
      </c>
      <c r="BF115" s="472">
        <v>9952</v>
      </c>
      <c r="BG115" s="339">
        <f t="shared" si="30"/>
        <v>2488</v>
      </c>
    </row>
    <row r="116" spans="1:59" ht="14.65" customHeight="1">
      <c r="A116" s="308">
        <v>113</v>
      </c>
      <c r="B116" s="309" t="s">
        <v>166</v>
      </c>
      <c r="C116" s="309"/>
      <c r="D116" s="309"/>
      <c r="E116" s="310" t="str">
        <f>VLOOKUP(B116,Remark!G:H,2,0)</f>
        <v>HPPY</v>
      </c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11"/>
      <c r="S116" s="312"/>
      <c r="T116" s="312"/>
      <c r="U116" s="312"/>
      <c r="V116" s="312"/>
      <c r="W116" s="312"/>
      <c r="X116" s="312">
        <f>VLOOKUP(A116,[1]sum!$A$2:$H$154,7,FALSE)</f>
        <v>15</v>
      </c>
      <c r="Y116" s="312">
        <f>VLOOKUP(A116,[1]sum!$A$2:$H$154,8,FALSE)</f>
        <v>853</v>
      </c>
      <c r="Z116" s="313">
        <f t="shared" si="20"/>
        <v>213.25</v>
      </c>
      <c r="AA116" s="311">
        <v>14</v>
      </c>
      <c r="AB116" s="312">
        <v>1058</v>
      </c>
      <c r="AC116" s="313">
        <f t="shared" si="21"/>
        <v>264.5</v>
      </c>
      <c r="AD116" s="311">
        <v>41</v>
      </c>
      <c r="AE116" s="312">
        <v>2763</v>
      </c>
      <c r="AF116" s="313">
        <f t="shared" si="22"/>
        <v>690.75</v>
      </c>
      <c r="AG116" s="313">
        <v>31</v>
      </c>
      <c r="AH116" s="316">
        <v>2449</v>
      </c>
      <c r="AI116" s="316">
        <f t="shared" si="23"/>
        <v>612.25</v>
      </c>
      <c r="AJ116" s="317">
        <v>33</v>
      </c>
      <c r="AK116" s="317">
        <v>2615</v>
      </c>
      <c r="AL116" s="316">
        <f t="shared" si="24"/>
        <v>653.75</v>
      </c>
      <c r="AM116" s="312">
        <v>194</v>
      </c>
      <c r="AN116" s="312">
        <v>10174</v>
      </c>
      <c r="AO116" s="318">
        <f t="shared" si="25"/>
        <v>2543.5</v>
      </c>
      <c r="AP116" s="319">
        <v>60</v>
      </c>
      <c r="AQ116" s="320">
        <v>4040</v>
      </c>
      <c r="AR116" s="317">
        <f t="shared" si="19"/>
        <v>1010</v>
      </c>
      <c r="AS116" s="325">
        <v>37</v>
      </c>
      <c r="AT116" s="325">
        <v>2379</v>
      </c>
      <c r="AU116" s="326">
        <f t="shared" si="26"/>
        <v>594.75</v>
      </c>
      <c r="AV116" s="323">
        <v>33</v>
      </c>
      <c r="AW116" s="323">
        <v>2227</v>
      </c>
      <c r="AX116" s="326">
        <f t="shared" si="27"/>
        <v>556.75</v>
      </c>
      <c r="AY116" s="309">
        <v>40</v>
      </c>
      <c r="AZ116" s="309">
        <v>2888</v>
      </c>
      <c r="BA116" s="322">
        <f t="shared" si="28"/>
        <v>722</v>
      </c>
      <c r="BB116" s="323">
        <v>36</v>
      </c>
      <c r="BC116" s="323">
        <v>2712</v>
      </c>
      <c r="BD116" s="339">
        <f t="shared" si="29"/>
        <v>678</v>
      </c>
      <c r="BE116" s="472">
        <v>71</v>
      </c>
      <c r="BF116" s="472">
        <v>4817</v>
      </c>
      <c r="BG116" s="339">
        <f t="shared" si="30"/>
        <v>1204.25</v>
      </c>
    </row>
    <row r="117" spans="1:59" ht="14.65" customHeight="1">
      <c r="A117" s="308">
        <v>114</v>
      </c>
      <c r="B117" s="309" t="s">
        <v>167</v>
      </c>
      <c r="C117" s="309"/>
      <c r="D117" s="309"/>
      <c r="E117" s="310" t="str">
        <f>VLOOKUP(B117,Remark!G:H,2,0)</f>
        <v>HPPY</v>
      </c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11"/>
      <c r="S117" s="312"/>
      <c r="T117" s="312"/>
      <c r="U117" s="312"/>
      <c r="V117" s="312"/>
      <c r="W117" s="312"/>
      <c r="X117" s="312">
        <f>VLOOKUP(A117,[1]sum!$A$2:$H$154,7,FALSE)</f>
        <v>6</v>
      </c>
      <c r="Y117" s="312">
        <f>VLOOKUP(A117,[1]sum!$A$2:$H$154,8,FALSE)</f>
        <v>426</v>
      </c>
      <c r="Z117" s="313">
        <f t="shared" si="20"/>
        <v>106.5</v>
      </c>
      <c r="AA117" s="311">
        <v>111</v>
      </c>
      <c r="AB117" s="312">
        <v>8001</v>
      </c>
      <c r="AC117" s="313">
        <f t="shared" si="21"/>
        <v>2000.25</v>
      </c>
      <c r="AD117" s="311">
        <v>245</v>
      </c>
      <c r="AE117" s="312">
        <v>17019</v>
      </c>
      <c r="AF117" s="313">
        <f t="shared" si="22"/>
        <v>4254.75</v>
      </c>
      <c r="AG117" s="313">
        <v>282</v>
      </c>
      <c r="AH117" s="316">
        <v>18862</v>
      </c>
      <c r="AI117" s="316">
        <f t="shared" si="23"/>
        <v>4715.5</v>
      </c>
      <c r="AJ117" s="317">
        <v>333</v>
      </c>
      <c r="AK117" s="317">
        <v>20715</v>
      </c>
      <c r="AL117" s="316">
        <f t="shared" si="24"/>
        <v>5178.75</v>
      </c>
      <c r="AM117" s="312">
        <v>81</v>
      </c>
      <c r="AN117" s="312">
        <v>4759</v>
      </c>
      <c r="AO117" s="318">
        <f t="shared" si="25"/>
        <v>1189.75</v>
      </c>
      <c r="AP117" s="319">
        <v>437</v>
      </c>
      <c r="AQ117" s="320">
        <v>28499</v>
      </c>
      <c r="AR117" s="317">
        <f t="shared" si="19"/>
        <v>7124.75</v>
      </c>
      <c r="AS117" s="325">
        <v>333</v>
      </c>
      <c r="AT117" s="325">
        <v>21099</v>
      </c>
      <c r="AU117" s="326">
        <f t="shared" si="26"/>
        <v>5274.75</v>
      </c>
      <c r="AV117" s="323">
        <v>387</v>
      </c>
      <c r="AW117" s="323">
        <v>25197</v>
      </c>
      <c r="AX117" s="326">
        <f t="shared" si="27"/>
        <v>6299.25</v>
      </c>
      <c r="AY117" s="309">
        <v>367</v>
      </c>
      <c r="AZ117" s="309">
        <v>23177</v>
      </c>
      <c r="BA117" s="322">
        <f t="shared" si="28"/>
        <v>5794.25</v>
      </c>
      <c r="BB117" s="323">
        <v>400</v>
      </c>
      <c r="BC117" s="323">
        <v>26520</v>
      </c>
      <c r="BD117" s="339">
        <f t="shared" si="29"/>
        <v>6630</v>
      </c>
      <c r="BE117" s="472">
        <v>288</v>
      </c>
      <c r="BF117" s="472">
        <v>17032</v>
      </c>
      <c r="BG117" s="339">
        <f t="shared" si="30"/>
        <v>4258</v>
      </c>
    </row>
    <row r="118" spans="1:59" ht="14.65" customHeight="1">
      <c r="A118" s="308">
        <v>115</v>
      </c>
      <c r="B118" s="309" t="s">
        <v>168</v>
      </c>
      <c r="C118" s="309"/>
      <c r="D118" s="309"/>
      <c r="E118" s="310" t="str">
        <f>VLOOKUP(B118,Remark!G:H,2,0)</f>
        <v>HPPY</v>
      </c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11"/>
      <c r="S118" s="312"/>
      <c r="T118" s="312"/>
      <c r="U118" s="312"/>
      <c r="V118" s="312"/>
      <c r="W118" s="312"/>
      <c r="X118" s="312">
        <f>VLOOKUP(A118,[1]sum!$A$2:$H$154,7,FALSE)</f>
        <v>20</v>
      </c>
      <c r="Y118" s="312">
        <f>VLOOKUP(A118,[1]sum!$A$2:$H$154,8,FALSE)</f>
        <v>1608</v>
      </c>
      <c r="Z118" s="313">
        <f t="shared" si="20"/>
        <v>402</v>
      </c>
      <c r="AA118" s="311">
        <v>105</v>
      </c>
      <c r="AB118" s="312">
        <v>8931</v>
      </c>
      <c r="AC118" s="313">
        <f t="shared" si="21"/>
        <v>2232.75</v>
      </c>
      <c r="AD118" s="311">
        <v>151</v>
      </c>
      <c r="AE118" s="312">
        <v>11745</v>
      </c>
      <c r="AF118" s="313">
        <f t="shared" si="22"/>
        <v>2936.25</v>
      </c>
      <c r="AG118" s="313">
        <v>218</v>
      </c>
      <c r="AH118" s="316">
        <v>14554</v>
      </c>
      <c r="AI118" s="316">
        <f t="shared" si="23"/>
        <v>3638.5</v>
      </c>
      <c r="AJ118" s="317">
        <v>247</v>
      </c>
      <c r="AK118" s="317">
        <v>15261</v>
      </c>
      <c r="AL118" s="316">
        <f t="shared" si="24"/>
        <v>3815.25</v>
      </c>
      <c r="AM118" s="312">
        <v>409</v>
      </c>
      <c r="AN118" s="312">
        <v>24171</v>
      </c>
      <c r="AO118" s="318">
        <f t="shared" si="25"/>
        <v>6042.75</v>
      </c>
      <c r="AP118" s="319">
        <v>168</v>
      </c>
      <c r="AQ118" s="320">
        <v>10676</v>
      </c>
      <c r="AR118" s="317">
        <f t="shared" si="19"/>
        <v>2669</v>
      </c>
      <c r="AS118" s="325">
        <v>67</v>
      </c>
      <c r="AT118" s="325">
        <v>4169</v>
      </c>
      <c r="AU118" s="326">
        <f t="shared" si="26"/>
        <v>1042.25</v>
      </c>
      <c r="AV118" s="323">
        <v>0</v>
      </c>
      <c r="AW118" s="323">
        <v>0</v>
      </c>
      <c r="AX118" s="326">
        <f t="shared" si="27"/>
        <v>0</v>
      </c>
      <c r="AY118" s="309">
        <v>0</v>
      </c>
      <c r="AZ118" s="309">
        <v>0</v>
      </c>
      <c r="BA118" s="322">
        <f t="shared" si="28"/>
        <v>0</v>
      </c>
      <c r="BB118" s="323">
        <v>0</v>
      </c>
      <c r="BC118" s="323">
        <v>0</v>
      </c>
      <c r="BD118" s="339">
        <f t="shared" si="29"/>
        <v>0</v>
      </c>
      <c r="BE118" s="472">
        <v>0</v>
      </c>
      <c r="BF118" s="472">
        <v>0</v>
      </c>
      <c r="BG118" s="339">
        <f t="shared" si="30"/>
        <v>0</v>
      </c>
    </row>
    <row r="119" spans="1:59" ht="14.65" customHeight="1">
      <c r="A119" s="308">
        <v>116</v>
      </c>
      <c r="B119" s="309" t="s">
        <v>169</v>
      </c>
      <c r="C119" s="309"/>
      <c r="D119" s="309"/>
      <c r="E119" s="310" t="str">
        <f>VLOOKUP(B119,Remark!G:H,2,0)</f>
        <v>CHC4</v>
      </c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11"/>
      <c r="S119" s="312"/>
      <c r="T119" s="312"/>
      <c r="U119" s="312"/>
      <c r="V119" s="312"/>
      <c r="W119" s="312"/>
      <c r="X119" s="312"/>
      <c r="Y119" s="312"/>
      <c r="Z119" s="313">
        <f t="shared" si="20"/>
        <v>0</v>
      </c>
      <c r="AA119" s="311">
        <v>77</v>
      </c>
      <c r="AB119" s="312">
        <v>5619</v>
      </c>
      <c r="AC119" s="313">
        <f t="shared" si="21"/>
        <v>1404.75</v>
      </c>
      <c r="AD119" s="311">
        <v>193</v>
      </c>
      <c r="AE119" s="312">
        <v>11843</v>
      </c>
      <c r="AF119" s="313">
        <f t="shared" si="22"/>
        <v>2960.75</v>
      </c>
      <c r="AG119" s="313">
        <v>148</v>
      </c>
      <c r="AH119" s="316">
        <v>9916</v>
      </c>
      <c r="AI119" s="316">
        <f t="shared" si="23"/>
        <v>2479</v>
      </c>
      <c r="AJ119" s="317">
        <v>285</v>
      </c>
      <c r="AK119" s="317">
        <v>16187</v>
      </c>
      <c r="AL119" s="316">
        <f t="shared" si="24"/>
        <v>4046.75</v>
      </c>
      <c r="AM119" s="312">
        <v>296</v>
      </c>
      <c r="AN119" s="312">
        <v>17164</v>
      </c>
      <c r="AO119" s="318">
        <f t="shared" si="25"/>
        <v>4291</v>
      </c>
      <c r="AP119" s="319">
        <v>218</v>
      </c>
      <c r="AQ119" s="320">
        <v>13402</v>
      </c>
      <c r="AR119" s="317">
        <f t="shared" si="19"/>
        <v>3350.5</v>
      </c>
      <c r="AS119" s="325">
        <v>0</v>
      </c>
      <c r="AT119" s="325">
        <v>0</v>
      </c>
      <c r="AU119" s="326">
        <f t="shared" si="26"/>
        <v>0</v>
      </c>
      <c r="AV119" s="323">
        <v>0</v>
      </c>
      <c r="AW119" s="323">
        <v>0</v>
      </c>
      <c r="AX119" s="326">
        <f t="shared" si="27"/>
        <v>0</v>
      </c>
      <c r="AY119" s="309">
        <v>0</v>
      </c>
      <c r="AZ119" s="309">
        <v>0</v>
      </c>
      <c r="BA119" s="322">
        <f t="shared" si="28"/>
        <v>0</v>
      </c>
      <c r="BB119" s="323">
        <v>0</v>
      </c>
      <c r="BC119" s="323">
        <v>0</v>
      </c>
      <c r="BD119" s="339">
        <f t="shared" si="29"/>
        <v>0</v>
      </c>
      <c r="BE119" s="472">
        <v>0</v>
      </c>
      <c r="BF119" s="472">
        <v>0</v>
      </c>
      <c r="BG119" s="339">
        <f t="shared" si="30"/>
        <v>0</v>
      </c>
    </row>
    <row r="120" spans="1:59" ht="14.65" customHeight="1">
      <c r="A120" s="308">
        <v>117</v>
      </c>
      <c r="B120" s="309" t="s">
        <v>170</v>
      </c>
      <c r="C120" s="309"/>
      <c r="D120" s="309"/>
      <c r="E120" s="310" t="str">
        <f>VLOOKUP(B120,Remark!G:H,2,0)</f>
        <v>HPPY</v>
      </c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11"/>
      <c r="S120" s="312"/>
      <c r="T120" s="312"/>
      <c r="U120" s="312"/>
      <c r="V120" s="312"/>
      <c r="W120" s="312"/>
      <c r="X120" s="312" t="e">
        <f>VLOOKUP(A120,[1]sum!$A$2:$H$154,7,FALSE)</f>
        <v>#N/A</v>
      </c>
      <c r="Y120" s="312" t="e">
        <f>VLOOKUP(A120,[1]sum!$A$2:$H$154,8,FALSE)</f>
        <v>#N/A</v>
      </c>
      <c r="Z120" s="313" t="e">
        <f t="shared" si="20"/>
        <v>#N/A</v>
      </c>
      <c r="AA120" s="311">
        <v>106</v>
      </c>
      <c r="AB120" s="312">
        <v>8686</v>
      </c>
      <c r="AC120" s="313">
        <f t="shared" si="21"/>
        <v>2171.5</v>
      </c>
      <c r="AD120" s="311">
        <v>135</v>
      </c>
      <c r="AE120" s="312">
        <v>8681</v>
      </c>
      <c r="AF120" s="313">
        <f t="shared" si="22"/>
        <v>2170.25</v>
      </c>
      <c r="AG120" s="313">
        <v>200</v>
      </c>
      <c r="AH120" s="316">
        <v>12176</v>
      </c>
      <c r="AI120" s="316">
        <f t="shared" si="23"/>
        <v>3044</v>
      </c>
      <c r="AJ120" s="317">
        <v>185</v>
      </c>
      <c r="AK120" s="317">
        <v>10495</v>
      </c>
      <c r="AL120" s="316">
        <f t="shared" si="24"/>
        <v>2623.75</v>
      </c>
      <c r="AM120" s="312">
        <v>230</v>
      </c>
      <c r="AN120" s="312">
        <v>12950</v>
      </c>
      <c r="AO120" s="318">
        <f t="shared" si="25"/>
        <v>3237.5</v>
      </c>
      <c r="AP120" s="319">
        <v>217</v>
      </c>
      <c r="AQ120" s="320">
        <v>12427</v>
      </c>
      <c r="AR120" s="317">
        <f t="shared" si="19"/>
        <v>3106.75</v>
      </c>
      <c r="AS120" s="325">
        <v>62</v>
      </c>
      <c r="AT120" s="325">
        <v>5194</v>
      </c>
      <c r="AU120" s="326">
        <f t="shared" si="26"/>
        <v>1298.5</v>
      </c>
      <c r="AV120" s="323">
        <v>0</v>
      </c>
      <c r="AW120" s="323">
        <v>0</v>
      </c>
      <c r="AX120" s="326">
        <f t="shared" si="27"/>
        <v>0</v>
      </c>
      <c r="AY120" s="309">
        <v>0</v>
      </c>
      <c r="AZ120" s="309">
        <v>0</v>
      </c>
      <c r="BA120" s="322">
        <f t="shared" si="28"/>
        <v>0</v>
      </c>
      <c r="BB120" s="323">
        <v>0</v>
      </c>
      <c r="BC120" s="323">
        <v>0</v>
      </c>
      <c r="BD120" s="339">
        <f t="shared" si="29"/>
        <v>0</v>
      </c>
      <c r="BE120" s="472">
        <v>0</v>
      </c>
      <c r="BF120" s="472">
        <v>0</v>
      </c>
      <c r="BG120" s="339">
        <f t="shared" si="30"/>
        <v>0</v>
      </c>
    </row>
    <row r="121" spans="1:59" ht="14.65" customHeight="1">
      <c r="A121" s="308">
        <v>118</v>
      </c>
      <c r="B121" s="309" t="s">
        <v>171</v>
      </c>
      <c r="C121" s="309"/>
      <c r="D121" s="309"/>
      <c r="E121" s="310" t="str">
        <f>VLOOKUP(B121,Remark!G:H,2,0)</f>
        <v>HPPY</v>
      </c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11"/>
      <c r="S121" s="312"/>
      <c r="T121" s="312"/>
      <c r="U121" s="312"/>
      <c r="V121" s="312"/>
      <c r="W121" s="312"/>
      <c r="X121" s="312">
        <f>VLOOKUP(A121,[1]sum!$A$2:$H$154,7,FALSE)</f>
        <v>1</v>
      </c>
      <c r="Y121" s="312">
        <f>VLOOKUP(A121,[1]sum!$A$2:$H$154,8,FALSE)</f>
        <v>99</v>
      </c>
      <c r="Z121" s="313">
        <f t="shared" si="20"/>
        <v>24.75</v>
      </c>
      <c r="AA121" s="311">
        <v>102</v>
      </c>
      <c r="AB121" s="312">
        <v>6898</v>
      </c>
      <c r="AC121" s="313">
        <f t="shared" si="21"/>
        <v>1724.5</v>
      </c>
      <c r="AD121" s="311">
        <v>127</v>
      </c>
      <c r="AE121" s="312">
        <v>8801</v>
      </c>
      <c r="AF121" s="313">
        <f t="shared" si="22"/>
        <v>2200.25</v>
      </c>
      <c r="AG121" s="313">
        <v>173</v>
      </c>
      <c r="AH121" s="316">
        <v>11067</v>
      </c>
      <c r="AI121" s="316">
        <f t="shared" si="23"/>
        <v>2766.75</v>
      </c>
      <c r="AJ121" s="317">
        <v>176</v>
      </c>
      <c r="AK121" s="317">
        <v>11004</v>
      </c>
      <c r="AL121" s="316">
        <f t="shared" si="24"/>
        <v>2751</v>
      </c>
      <c r="AM121" s="312">
        <v>239</v>
      </c>
      <c r="AN121" s="312">
        <v>14541</v>
      </c>
      <c r="AO121" s="318">
        <f t="shared" si="25"/>
        <v>3635.25</v>
      </c>
      <c r="AP121" s="319">
        <v>304</v>
      </c>
      <c r="AQ121" s="320">
        <v>17728</v>
      </c>
      <c r="AR121" s="317">
        <f t="shared" si="19"/>
        <v>4432</v>
      </c>
      <c r="AS121" s="325">
        <v>242</v>
      </c>
      <c r="AT121" s="325">
        <v>16206</v>
      </c>
      <c r="AU121" s="326">
        <f t="shared" si="26"/>
        <v>4051.5</v>
      </c>
      <c r="AV121" s="323">
        <v>248</v>
      </c>
      <c r="AW121" s="323">
        <v>15036</v>
      </c>
      <c r="AX121" s="326">
        <f t="shared" si="27"/>
        <v>3759</v>
      </c>
      <c r="AY121" s="309">
        <v>213</v>
      </c>
      <c r="AZ121" s="309">
        <v>14779</v>
      </c>
      <c r="BA121" s="322">
        <f t="shared" si="28"/>
        <v>3694.75</v>
      </c>
      <c r="BB121" s="323">
        <v>258</v>
      </c>
      <c r="BC121" s="323">
        <v>16538</v>
      </c>
      <c r="BD121" s="339">
        <f t="shared" si="29"/>
        <v>4134.5</v>
      </c>
      <c r="BE121" s="472">
        <v>212</v>
      </c>
      <c r="BF121" s="472">
        <v>13772</v>
      </c>
      <c r="BG121" s="339">
        <f t="shared" si="30"/>
        <v>3443</v>
      </c>
    </row>
    <row r="122" spans="1:59" ht="14.65" customHeight="1">
      <c r="A122" s="308">
        <v>119</v>
      </c>
      <c r="B122" s="309" t="s">
        <v>172</v>
      </c>
      <c r="C122" s="309"/>
      <c r="D122" s="309"/>
      <c r="E122" s="310" t="str">
        <f>VLOOKUP(B122,Remark!G:H,2,0)</f>
        <v>HPPY</v>
      </c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11"/>
      <c r="S122" s="312"/>
      <c r="T122" s="312"/>
      <c r="U122" s="312"/>
      <c r="V122" s="312"/>
      <c r="W122" s="312"/>
      <c r="X122" s="312">
        <f>VLOOKUP(A122,[1]sum!$A$2:$H$154,7,FALSE)</f>
        <v>19</v>
      </c>
      <c r="Y122" s="312">
        <f>VLOOKUP(A122,[1]sum!$A$2:$H$154,8,FALSE)</f>
        <v>1233</v>
      </c>
      <c r="Z122" s="313">
        <f t="shared" si="20"/>
        <v>308.25</v>
      </c>
      <c r="AA122" s="311">
        <v>43</v>
      </c>
      <c r="AB122" s="312">
        <v>3377</v>
      </c>
      <c r="AC122" s="313">
        <f t="shared" si="21"/>
        <v>844.25</v>
      </c>
      <c r="AD122" s="311">
        <v>54</v>
      </c>
      <c r="AE122" s="312">
        <v>4166</v>
      </c>
      <c r="AF122" s="313">
        <f t="shared" si="22"/>
        <v>1041.5</v>
      </c>
      <c r="AG122" s="313">
        <v>44</v>
      </c>
      <c r="AH122" s="316">
        <v>3148</v>
      </c>
      <c r="AI122" s="316">
        <f t="shared" si="23"/>
        <v>787</v>
      </c>
      <c r="AJ122" s="317">
        <v>79</v>
      </c>
      <c r="AK122" s="317">
        <v>5901</v>
      </c>
      <c r="AL122" s="316">
        <f t="shared" si="24"/>
        <v>1475.25</v>
      </c>
      <c r="AM122" s="312">
        <v>184</v>
      </c>
      <c r="AN122" s="312">
        <v>10784</v>
      </c>
      <c r="AO122" s="318">
        <f t="shared" si="25"/>
        <v>2696</v>
      </c>
      <c r="AP122" s="319">
        <v>97</v>
      </c>
      <c r="AQ122" s="320">
        <v>7299</v>
      </c>
      <c r="AR122" s="317">
        <f t="shared" si="19"/>
        <v>1824.75</v>
      </c>
      <c r="AS122" s="325">
        <v>150</v>
      </c>
      <c r="AT122" s="325">
        <v>8826</v>
      </c>
      <c r="AU122" s="326">
        <f t="shared" si="26"/>
        <v>2206.5</v>
      </c>
      <c r="AV122" s="323">
        <v>117</v>
      </c>
      <c r="AW122" s="323">
        <v>8399</v>
      </c>
      <c r="AX122" s="326">
        <f t="shared" si="27"/>
        <v>2099.75</v>
      </c>
      <c r="AY122" s="309">
        <v>117</v>
      </c>
      <c r="AZ122" s="309">
        <v>8011</v>
      </c>
      <c r="BA122" s="322">
        <f t="shared" si="28"/>
        <v>2002.75</v>
      </c>
      <c r="BB122" s="323">
        <v>128</v>
      </c>
      <c r="BC122" s="323">
        <v>8920</v>
      </c>
      <c r="BD122" s="339">
        <f t="shared" si="29"/>
        <v>2230</v>
      </c>
      <c r="BE122" s="472">
        <v>90</v>
      </c>
      <c r="BF122" s="472">
        <v>6738</v>
      </c>
      <c r="BG122" s="339">
        <f t="shared" si="30"/>
        <v>1684.5</v>
      </c>
    </row>
    <row r="123" spans="1:59" s="98" customFormat="1" ht="14.65" customHeight="1">
      <c r="A123" s="308">
        <v>120</v>
      </c>
      <c r="B123" s="309" t="s">
        <v>173</v>
      </c>
      <c r="C123" s="309"/>
      <c r="D123" s="309"/>
      <c r="E123" s="310" t="str">
        <f>VLOOKUP(B123,Remark!G:H,2,0)</f>
        <v>HPPY</v>
      </c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11"/>
      <c r="S123" s="312"/>
      <c r="T123" s="312"/>
      <c r="U123" s="312"/>
      <c r="V123" s="312"/>
      <c r="W123" s="312"/>
      <c r="X123" s="312">
        <f>VLOOKUP(A123,[1]sum!$A$2:$H$154,7,FALSE)</f>
        <v>31</v>
      </c>
      <c r="Y123" s="312">
        <f>VLOOKUP(A123,[1]sum!$A$2:$H$154,8,FALSE)</f>
        <v>2173</v>
      </c>
      <c r="Z123" s="329">
        <f t="shared" si="20"/>
        <v>543.25</v>
      </c>
      <c r="AA123" s="311">
        <v>173</v>
      </c>
      <c r="AB123" s="312">
        <v>12371</v>
      </c>
      <c r="AC123" s="329">
        <f t="shared" si="21"/>
        <v>3092.75</v>
      </c>
      <c r="AD123" s="311">
        <v>225</v>
      </c>
      <c r="AE123" s="312">
        <v>15743</v>
      </c>
      <c r="AF123" s="329">
        <f t="shared" si="22"/>
        <v>3935.75</v>
      </c>
      <c r="AG123" s="329">
        <v>388</v>
      </c>
      <c r="AH123" s="317">
        <v>24268</v>
      </c>
      <c r="AI123" s="317">
        <f t="shared" si="23"/>
        <v>6067</v>
      </c>
      <c r="AJ123" s="317">
        <v>461</v>
      </c>
      <c r="AK123" s="317">
        <v>28679</v>
      </c>
      <c r="AL123" s="317">
        <f t="shared" si="24"/>
        <v>7169.75</v>
      </c>
      <c r="AM123" s="312">
        <v>75</v>
      </c>
      <c r="AN123" s="312">
        <v>5413</v>
      </c>
      <c r="AO123" s="318">
        <f t="shared" si="25"/>
        <v>1353.25</v>
      </c>
      <c r="AP123" s="319">
        <v>440</v>
      </c>
      <c r="AQ123" s="320">
        <v>25324</v>
      </c>
      <c r="AR123" s="317">
        <f t="shared" si="19"/>
        <v>6331</v>
      </c>
      <c r="AS123" s="325">
        <v>305</v>
      </c>
      <c r="AT123" s="325">
        <v>20371</v>
      </c>
      <c r="AU123" s="326">
        <f t="shared" si="26"/>
        <v>5092.75</v>
      </c>
      <c r="AV123" s="323">
        <v>383</v>
      </c>
      <c r="AW123" s="323">
        <v>27649</v>
      </c>
      <c r="AX123" s="326">
        <f t="shared" si="27"/>
        <v>6912.25</v>
      </c>
      <c r="AY123" s="309">
        <v>685</v>
      </c>
      <c r="AZ123" s="309">
        <v>55223</v>
      </c>
      <c r="BA123" s="322">
        <f t="shared" si="28"/>
        <v>13805.75</v>
      </c>
      <c r="BB123" s="323">
        <v>489</v>
      </c>
      <c r="BC123" s="323">
        <v>37507</v>
      </c>
      <c r="BD123" s="339">
        <f t="shared" si="29"/>
        <v>9376.75</v>
      </c>
      <c r="BE123" s="472">
        <v>470</v>
      </c>
      <c r="BF123" s="472">
        <v>31594</v>
      </c>
      <c r="BG123" s="339">
        <f t="shared" si="30"/>
        <v>7898.5</v>
      </c>
    </row>
    <row r="124" spans="1:59" s="98" customFormat="1" ht="14.65" customHeight="1">
      <c r="A124" s="308">
        <v>122</v>
      </c>
      <c r="B124" s="330" t="s">
        <v>174</v>
      </c>
      <c r="C124" s="330"/>
      <c r="D124" s="330"/>
      <c r="E124" s="331" t="str">
        <f>VLOOKUP(B124,Remark!G:H,2,0)</f>
        <v>HPPY</v>
      </c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11"/>
      <c r="S124" s="312"/>
      <c r="T124" s="312"/>
      <c r="U124" s="312"/>
      <c r="V124" s="312"/>
      <c r="W124" s="312"/>
      <c r="X124" s="312"/>
      <c r="Y124" s="312"/>
      <c r="Z124" s="329"/>
      <c r="AA124" s="311"/>
      <c r="AB124" s="312"/>
      <c r="AC124" s="329"/>
      <c r="AD124" s="311"/>
      <c r="AE124" s="312"/>
      <c r="AF124" s="329"/>
      <c r="AG124" s="329"/>
      <c r="AH124" s="317"/>
      <c r="AI124" s="317"/>
      <c r="AJ124" s="317"/>
      <c r="AK124" s="317"/>
      <c r="AL124" s="317"/>
      <c r="AM124" s="312"/>
      <c r="AN124" s="312"/>
      <c r="AO124" s="318"/>
      <c r="AP124" s="319"/>
      <c r="AQ124" s="320"/>
      <c r="AR124" s="317"/>
      <c r="AS124" s="325"/>
      <c r="AT124" s="325"/>
      <c r="AU124" s="326"/>
      <c r="AV124" s="323">
        <v>430</v>
      </c>
      <c r="AW124" s="323">
        <v>29038</v>
      </c>
      <c r="AX124" s="326">
        <f t="shared" si="27"/>
        <v>7259.5</v>
      </c>
      <c r="AY124" s="330">
        <v>442</v>
      </c>
      <c r="AZ124" s="330">
        <v>28782</v>
      </c>
      <c r="BA124" s="322">
        <f t="shared" si="28"/>
        <v>7195.5</v>
      </c>
      <c r="BB124" s="323">
        <v>512</v>
      </c>
      <c r="BC124" s="323">
        <v>33888</v>
      </c>
      <c r="BD124" s="339">
        <f t="shared" si="29"/>
        <v>8472</v>
      </c>
      <c r="BE124" s="472">
        <v>410</v>
      </c>
      <c r="BF124" s="472">
        <v>30822</v>
      </c>
      <c r="BG124" s="339">
        <f t="shared" si="30"/>
        <v>7705.5</v>
      </c>
    </row>
    <row r="125" spans="1:59" s="98" customFormat="1" ht="14.65" customHeight="1">
      <c r="A125" s="308">
        <v>123</v>
      </c>
      <c r="B125" s="330" t="s">
        <v>175</v>
      </c>
      <c r="C125" s="330"/>
      <c r="D125" s="330"/>
      <c r="E125" s="331" t="str">
        <f>VLOOKUP(B125,Remark!G:H,2,0)</f>
        <v>HPPY</v>
      </c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11"/>
      <c r="S125" s="312"/>
      <c r="T125" s="312"/>
      <c r="U125" s="312"/>
      <c r="V125" s="312"/>
      <c r="W125" s="312"/>
      <c r="X125" s="312"/>
      <c r="Y125" s="312"/>
      <c r="Z125" s="329"/>
      <c r="AA125" s="311"/>
      <c r="AB125" s="312"/>
      <c r="AC125" s="329"/>
      <c r="AD125" s="311"/>
      <c r="AE125" s="312"/>
      <c r="AF125" s="329"/>
      <c r="AG125" s="329"/>
      <c r="AH125" s="317"/>
      <c r="AI125" s="317"/>
      <c r="AJ125" s="317"/>
      <c r="AK125" s="317"/>
      <c r="AL125" s="317"/>
      <c r="AM125" s="312"/>
      <c r="AN125" s="312"/>
      <c r="AO125" s="318"/>
      <c r="AP125" s="319"/>
      <c r="AQ125" s="320"/>
      <c r="AR125" s="317"/>
      <c r="AS125" s="325"/>
      <c r="AT125" s="325"/>
      <c r="AU125" s="326"/>
      <c r="AV125" s="323">
        <v>607</v>
      </c>
      <c r="AW125" s="323">
        <v>37181</v>
      </c>
      <c r="AX125" s="326">
        <f t="shared" si="27"/>
        <v>9295.25</v>
      </c>
      <c r="AY125" s="330">
        <v>447</v>
      </c>
      <c r="AZ125" s="330">
        <v>32701</v>
      </c>
      <c r="BA125" s="322">
        <f t="shared" si="28"/>
        <v>8175.25</v>
      </c>
      <c r="BB125" s="323">
        <v>584</v>
      </c>
      <c r="BC125" s="323">
        <v>36228</v>
      </c>
      <c r="BD125" s="339">
        <f t="shared" si="29"/>
        <v>9057</v>
      </c>
      <c r="BE125" s="472">
        <v>492</v>
      </c>
      <c r="BF125" s="472">
        <v>32204</v>
      </c>
      <c r="BG125" s="339">
        <f t="shared" si="30"/>
        <v>8051</v>
      </c>
    </row>
    <row r="126" spans="1:59" s="98" customFormat="1" ht="14.65" customHeight="1">
      <c r="A126" s="308">
        <v>124</v>
      </c>
      <c r="B126" s="330" t="s">
        <v>176</v>
      </c>
      <c r="C126" s="330"/>
      <c r="D126" s="330"/>
      <c r="E126" s="331" t="str">
        <f>VLOOKUP(B126,Remark!G:H,2,0)</f>
        <v>HPPY</v>
      </c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11"/>
      <c r="S126" s="312"/>
      <c r="T126" s="312"/>
      <c r="U126" s="312"/>
      <c r="V126" s="312"/>
      <c r="W126" s="312"/>
      <c r="X126" s="312"/>
      <c r="Y126" s="312"/>
      <c r="Z126" s="329"/>
      <c r="AA126" s="311"/>
      <c r="AB126" s="312"/>
      <c r="AC126" s="329"/>
      <c r="AD126" s="311"/>
      <c r="AE126" s="312"/>
      <c r="AF126" s="329"/>
      <c r="AG126" s="329"/>
      <c r="AH126" s="317"/>
      <c r="AI126" s="317"/>
      <c r="AJ126" s="317"/>
      <c r="AK126" s="317"/>
      <c r="AL126" s="317"/>
      <c r="AM126" s="312"/>
      <c r="AN126" s="312"/>
      <c r="AO126" s="318"/>
      <c r="AP126" s="319"/>
      <c r="AQ126" s="320"/>
      <c r="AR126" s="317"/>
      <c r="AS126" s="325"/>
      <c r="AT126" s="325"/>
      <c r="AU126" s="326"/>
      <c r="AV126" s="323">
        <v>560</v>
      </c>
      <c r="AW126" s="323">
        <v>44680</v>
      </c>
      <c r="AX126" s="326">
        <f t="shared" si="27"/>
        <v>11170</v>
      </c>
      <c r="AY126" s="323">
        <v>691</v>
      </c>
      <c r="AZ126" s="323">
        <v>61037</v>
      </c>
      <c r="BA126" s="322">
        <f t="shared" si="28"/>
        <v>15259.25</v>
      </c>
      <c r="BB126" s="323">
        <v>345</v>
      </c>
      <c r="BC126" s="323">
        <v>30307</v>
      </c>
      <c r="BD126" s="339">
        <f t="shared" si="29"/>
        <v>7576.75</v>
      </c>
      <c r="BE126" s="472">
        <v>818</v>
      </c>
      <c r="BF126" s="472">
        <v>69682</v>
      </c>
      <c r="BG126" s="339">
        <f t="shared" si="30"/>
        <v>17420.5</v>
      </c>
    </row>
    <row r="127" spans="1:59" s="98" customFormat="1" ht="14.65" customHeight="1">
      <c r="A127" s="308">
        <v>125</v>
      </c>
      <c r="B127" s="330" t="s">
        <v>177</v>
      </c>
      <c r="C127" s="330"/>
      <c r="D127" s="330"/>
      <c r="E127" s="332" t="str">
        <f>VLOOKUP(B127,Remark!G:H,2,0)</f>
        <v>HPPY</v>
      </c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4"/>
      <c r="S127" s="335"/>
      <c r="T127" s="335"/>
      <c r="U127" s="335"/>
      <c r="V127" s="335"/>
      <c r="W127" s="335"/>
      <c r="X127" s="335"/>
      <c r="Y127" s="335"/>
      <c r="Z127" s="313"/>
      <c r="AA127" s="334"/>
      <c r="AB127" s="335"/>
      <c r="AC127" s="313"/>
      <c r="AD127" s="334"/>
      <c r="AE127" s="335"/>
      <c r="AF127" s="313"/>
      <c r="AG127" s="313"/>
      <c r="AH127" s="316"/>
      <c r="AI127" s="316"/>
      <c r="AJ127" s="316"/>
      <c r="AK127" s="316"/>
      <c r="AL127" s="316"/>
      <c r="AM127" s="335"/>
      <c r="AN127" s="335"/>
      <c r="AO127" s="336"/>
      <c r="AP127" s="337"/>
      <c r="AQ127" s="338"/>
      <c r="AR127" s="316"/>
      <c r="AS127" s="323"/>
      <c r="AT127" s="323"/>
      <c r="AU127" s="339"/>
      <c r="AV127" s="323">
        <v>919</v>
      </c>
      <c r="AW127" s="323">
        <v>70861</v>
      </c>
      <c r="AX127" s="339">
        <f t="shared" si="27"/>
        <v>17715.25</v>
      </c>
      <c r="AY127" s="330">
        <v>881</v>
      </c>
      <c r="AZ127" s="330">
        <v>67947</v>
      </c>
      <c r="BA127" s="322">
        <f t="shared" si="28"/>
        <v>16986.75</v>
      </c>
      <c r="BB127" s="323">
        <v>728</v>
      </c>
      <c r="BC127" s="323">
        <v>57632</v>
      </c>
      <c r="BD127" s="339">
        <f t="shared" si="29"/>
        <v>14408</v>
      </c>
      <c r="BE127" s="472">
        <v>596</v>
      </c>
      <c r="BF127" s="472">
        <v>49832</v>
      </c>
      <c r="BG127" s="339">
        <f t="shared" si="30"/>
        <v>12458</v>
      </c>
    </row>
    <row r="128" spans="1:59" s="296" customFormat="1" ht="14.65" customHeight="1">
      <c r="A128" s="308">
        <v>126</v>
      </c>
      <c r="B128" s="330" t="s">
        <v>178</v>
      </c>
      <c r="C128" s="330"/>
      <c r="D128" s="330"/>
      <c r="E128" s="332" t="str">
        <f>VLOOKUP(B128,Remark!G:H,2,0)</f>
        <v>HPPY</v>
      </c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4"/>
      <c r="S128" s="335"/>
      <c r="T128" s="335"/>
      <c r="U128" s="335"/>
      <c r="V128" s="335"/>
      <c r="W128" s="335"/>
      <c r="X128" s="335"/>
      <c r="Y128" s="335"/>
      <c r="Z128" s="313"/>
      <c r="AA128" s="334"/>
      <c r="AB128" s="335"/>
      <c r="AC128" s="313"/>
      <c r="AD128" s="334"/>
      <c r="AE128" s="335"/>
      <c r="AF128" s="313"/>
      <c r="AG128" s="313"/>
      <c r="AH128" s="316"/>
      <c r="AI128" s="316"/>
      <c r="AJ128" s="316"/>
      <c r="AK128" s="316"/>
      <c r="AL128" s="316"/>
      <c r="AM128" s="335"/>
      <c r="AN128" s="335"/>
      <c r="AO128" s="336"/>
      <c r="AP128" s="337"/>
      <c r="AQ128" s="338"/>
      <c r="AR128" s="316"/>
      <c r="AS128" s="323"/>
      <c r="AT128" s="323"/>
      <c r="AU128" s="339"/>
      <c r="AV128" s="323">
        <v>245</v>
      </c>
      <c r="AW128" s="323">
        <v>17043</v>
      </c>
      <c r="AX128" s="339">
        <f t="shared" si="27"/>
        <v>4260.75</v>
      </c>
      <c r="AY128" s="340">
        <v>299</v>
      </c>
      <c r="AZ128" s="340">
        <v>22369</v>
      </c>
      <c r="BA128" s="322">
        <f t="shared" si="28"/>
        <v>5592.25</v>
      </c>
      <c r="BB128" s="323">
        <v>286</v>
      </c>
      <c r="BC128" s="323">
        <v>20766</v>
      </c>
      <c r="BD128" s="339">
        <f t="shared" si="29"/>
        <v>5191.5</v>
      </c>
      <c r="BE128" s="472">
        <v>186</v>
      </c>
      <c r="BF128" s="472">
        <v>11710</v>
      </c>
      <c r="BG128" s="339">
        <f t="shared" si="30"/>
        <v>2927.5</v>
      </c>
    </row>
    <row r="129" spans="1:59" s="296" customFormat="1" ht="14.65" customHeight="1">
      <c r="A129" s="308">
        <v>127</v>
      </c>
      <c r="B129" s="330" t="s">
        <v>179</v>
      </c>
      <c r="C129" s="330"/>
      <c r="D129" s="330"/>
      <c r="E129" s="332" t="str">
        <f>VLOOKUP(B129,Remark!G:H,2,0)</f>
        <v>HPPY</v>
      </c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33"/>
      <c r="Q129" s="333"/>
      <c r="R129" s="334"/>
      <c r="S129" s="335"/>
      <c r="T129" s="335"/>
      <c r="U129" s="335"/>
      <c r="V129" s="335"/>
      <c r="W129" s="335"/>
      <c r="X129" s="335"/>
      <c r="Y129" s="335"/>
      <c r="Z129" s="313"/>
      <c r="AA129" s="334"/>
      <c r="AB129" s="335"/>
      <c r="AC129" s="313"/>
      <c r="AD129" s="334"/>
      <c r="AE129" s="335"/>
      <c r="AF129" s="313"/>
      <c r="AG129" s="313"/>
      <c r="AH129" s="316"/>
      <c r="AI129" s="316"/>
      <c r="AJ129" s="316"/>
      <c r="AK129" s="316"/>
      <c r="AL129" s="316"/>
      <c r="AM129" s="335"/>
      <c r="AN129" s="335"/>
      <c r="AO129" s="336"/>
      <c r="AP129" s="337"/>
      <c r="AQ129" s="338"/>
      <c r="AR129" s="316"/>
      <c r="AS129" s="323"/>
      <c r="AT129" s="323"/>
      <c r="AU129" s="339"/>
      <c r="AV129" s="323">
        <v>212</v>
      </c>
      <c r="AW129" s="323">
        <v>12712</v>
      </c>
      <c r="AX129" s="339">
        <f t="shared" si="27"/>
        <v>3178</v>
      </c>
      <c r="AY129" s="340">
        <v>149</v>
      </c>
      <c r="AZ129" s="340">
        <v>10091</v>
      </c>
      <c r="BA129" s="322">
        <f t="shared" si="28"/>
        <v>2522.75</v>
      </c>
      <c r="BB129" s="323">
        <v>150</v>
      </c>
      <c r="BC129" s="323">
        <v>9526</v>
      </c>
      <c r="BD129" s="339">
        <f t="shared" si="29"/>
        <v>2381.5</v>
      </c>
      <c r="BE129" s="472">
        <v>159</v>
      </c>
      <c r="BF129" s="472">
        <v>10085</v>
      </c>
      <c r="BG129" s="339">
        <f t="shared" si="30"/>
        <v>2521.25</v>
      </c>
    </row>
    <row r="130" spans="1:59" s="296" customFormat="1" ht="14.65" customHeight="1">
      <c r="A130" s="308">
        <v>128</v>
      </c>
      <c r="B130" s="330" t="s">
        <v>180</v>
      </c>
      <c r="C130" s="330"/>
      <c r="D130" s="330"/>
      <c r="E130" s="332" t="str">
        <f>VLOOKUP(B130,Remark!G:H,2,0)</f>
        <v>HPPY</v>
      </c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4"/>
      <c r="S130" s="335"/>
      <c r="T130" s="335"/>
      <c r="U130" s="335"/>
      <c r="V130" s="335"/>
      <c r="W130" s="335"/>
      <c r="X130" s="335"/>
      <c r="Y130" s="335"/>
      <c r="Z130" s="313"/>
      <c r="AA130" s="334"/>
      <c r="AB130" s="335"/>
      <c r="AC130" s="313"/>
      <c r="AD130" s="334"/>
      <c r="AE130" s="335"/>
      <c r="AF130" s="313"/>
      <c r="AG130" s="313"/>
      <c r="AH130" s="316"/>
      <c r="AI130" s="316"/>
      <c r="AJ130" s="316"/>
      <c r="AK130" s="316"/>
      <c r="AL130" s="316"/>
      <c r="AM130" s="335"/>
      <c r="AN130" s="335"/>
      <c r="AO130" s="336"/>
      <c r="AP130" s="337"/>
      <c r="AQ130" s="338"/>
      <c r="AR130" s="316"/>
      <c r="AS130" s="323"/>
      <c r="AT130" s="323"/>
      <c r="AU130" s="339"/>
      <c r="AV130" s="323">
        <v>706</v>
      </c>
      <c r="AW130" s="323">
        <v>46518</v>
      </c>
      <c r="AX130" s="339">
        <f t="shared" si="27"/>
        <v>11629.5</v>
      </c>
      <c r="AY130" s="340">
        <v>742</v>
      </c>
      <c r="AZ130" s="340">
        <v>47374</v>
      </c>
      <c r="BA130" s="322">
        <f t="shared" si="28"/>
        <v>11843.5</v>
      </c>
      <c r="BB130" s="323">
        <v>656</v>
      </c>
      <c r="BC130" s="323">
        <v>38896</v>
      </c>
      <c r="BD130" s="339">
        <f t="shared" si="29"/>
        <v>9724</v>
      </c>
      <c r="BE130" s="472">
        <v>679</v>
      </c>
      <c r="BF130" s="472">
        <v>44697</v>
      </c>
      <c r="BG130" s="339">
        <f t="shared" si="30"/>
        <v>11174.25</v>
      </c>
    </row>
    <row r="131" spans="1:59" s="296" customFormat="1" ht="14.65" customHeight="1">
      <c r="A131" s="308">
        <v>129</v>
      </c>
      <c r="B131" s="330" t="s">
        <v>181</v>
      </c>
      <c r="C131" s="330"/>
      <c r="D131" s="330"/>
      <c r="E131" s="332" t="str">
        <f>VLOOKUP(B131,Remark!G:H,2,0)</f>
        <v>HPPY</v>
      </c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  <c r="P131" s="333"/>
      <c r="Q131" s="333"/>
      <c r="R131" s="334"/>
      <c r="S131" s="335"/>
      <c r="T131" s="335"/>
      <c r="U131" s="335"/>
      <c r="V131" s="335"/>
      <c r="W131" s="335"/>
      <c r="X131" s="335"/>
      <c r="Y131" s="335"/>
      <c r="Z131" s="313"/>
      <c r="AA131" s="334"/>
      <c r="AB131" s="335"/>
      <c r="AC131" s="313"/>
      <c r="AD131" s="334"/>
      <c r="AE131" s="335"/>
      <c r="AF131" s="313"/>
      <c r="AG131" s="313"/>
      <c r="AH131" s="316"/>
      <c r="AI131" s="316"/>
      <c r="AJ131" s="316"/>
      <c r="AK131" s="316"/>
      <c r="AL131" s="316"/>
      <c r="AM131" s="335"/>
      <c r="AN131" s="335"/>
      <c r="AO131" s="336"/>
      <c r="AP131" s="337"/>
      <c r="AQ131" s="338"/>
      <c r="AR131" s="316"/>
      <c r="AS131" s="323"/>
      <c r="AT131" s="323"/>
      <c r="AU131" s="339"/>
      <c r="AV131" s="323">
        <v>347</v>
      </c>
      <c r="AW131" s="323">
        <v>21289</v>
      </c>
      <c r="AX131" s="339">
        <f t="shared" si="27"/>
        <v>5322.25</v>
      </c>
      <c r="AY131" s="340">
        <v>290</v>
      </c>
      <c r="AZ131" s="340">
        <v>17918</v>
      </c>
      <c r="BA131" s="322">
        <f t="shared" ref="BA131:BA194" si="31">AZ131*25%</f>
        <v>4479.5</v>
      </c>
      <c r="BB131" s="323">
        <v>298</v>
      </c>
      <c r="BC131" s="323">
        <v>18298</v>
      </c>
      <c r="BD131" s="339">
        <f t="shared" ref="BD131:BD194" si="32">BC131*25%</f>
        <v>4574.5</v>
      </c>
      <c r="BE131" s="472">
        <v>433</v>
      </c>
      <c r="BF131" s="472">
        <v>26987</v>
      </c>
      <c r="BG131" s="339">
        <f t="shared" ref="BG131:BG194" si="33">BF131*25%</f>
        <v>6746.75</v>
      </c>
    </row>
    <row r="132" spans="1:59" s="296" customFormat="1" ht="14.65" customHeight="1">
      <c r="A132" s="308">
        <v>130</v>
      </c>
      <c r="B132" s="330" t="s">
        <v>182</v>
      </c>
      <c r="C132" s="330"/>
      <c r="D132" s="330"/>
      <c r="E132" s="332" t="str">
        <f>VLOOKUP(B132,Remark!G:H,2,0)</f>
        <v>HPPY</v>
      </c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4"/>
      <c r="S132" s="335"/>
      <c r="T132" s="335"/>
      <c r="U132" s="335"/>
      <c r="V132" s="335"/>
      <c r="W132" s="335"/>
      <c r="X132" s="335"/>
      <c r="Y132" s="335"/>
      <c r="Z132" s="313"/>
      <c r="AA132" s="334"/>
      <c r="AB132" s="335"/>
      <c r="AC132" s="313"/>
      <c r="AD132" s="334"/>
      <c r="AE132" s="335"/>
      <c r="AF132" s="313"/>
      <c r="AG132" s="313"/>
      <c r="AH132" s="316"/>
      <c r="AI132" s="316"/>
      <c r="AJ132" s="316"/>
      <c r="AK132" s="316"/>
      <c r="AL132" s="316"/>
      <c r="AM132" s="335"/>
      <c r="AN132" s="335"/>
      <c r="AO132" s="336"/>
      <c r="AP132" s="337"/>
      <c r="AQ132" s="338"/>
      <c r="AR132" s="316"/>
      <c r="AS132" s="323"/>
      <c r="AT132" s="323"/>
      <c r="AU132" s="339"/>
      <c r="AV132" s="323">
        <v>224</v>
      </c>
      <c r="AW132" s="323">
        <v>15332</v>
      </c>
      <c r="AX132" s="339">
        <f t="shared" si="27"/>
        <v>3833</v>
      </c>
      <c r="AY132" s="340">
        <v>209</v>
      </c>
      <c r="AZ132" s="340">
        <v>12971</v>
      </c>
      <c r="BA132" s="322">
        <f t="shared" si="31"/>
        <v>3242.75</v>
      </c>
      <c r="BB132" s="323">
        <v>289</v>
      </c>
      <c r="BC132" s="323">
        <v>18583</v>
      </c>
      <c r="BD132" s="339">
        <f t="shared" si="32"/>
        <v>4645.75</v>
      </c>
      <c r="BE132" s="472">
        <v>306</v>
      </c>
      <c r="BF132" s="472">
        <v>17774</v>
      </c>
      <c r="BG132" s="339">
        <f t="shared" si="33"/>
        <v>4443.5</v>
      </c>
    </row>
    <row r="133" spans="1:59" s="296" customFormat="1" ht="14.65" customHeight="1">
      <c r="A133" s="308">
        <v>131</v>
      </c>
      <c r="B133" s="330" t="s">
        <v>183</v>
      </c>
      <c r="C133" s="330"/>
      <c r="D133" s="330"/>
      <c r="E133" s="332" t="str">
        <f>VLOOKUP(B133,Remark!G:H,2,0)</f>
        <v>Kerry</v>
      </c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4"/>
      <c r="S133" s="335"/>
      <c r="T133" s="335"/>
      <c r="U133" s="335"/>
      <c r="V133" s="335"/>
      <c r="W133" s="335"/>
      <c r="X133" s="335"/>
      <c r="Y133" s="335"/>
      <c r="Z133" s="313"/>
      <c r="AA133" s="334"/>
      <c r="AB133" s="335"/>
      <c r="AC133" s="313"/>
      <c r="AD133" s="334"/>
      <c r="AE133" s="335"/>
      <c r="AF133" s="313"/>
      <c r="AG133" s="313"/>
      <c r="AH133" s="316"/>
      <c r="AI133" s="316"/>
      <c r="AJ133" s="316"/>
      <c r="AK133" s="316"/>
      <c r="AL133" s="316"/>
      <c r="AM133" s="335"/>
      <c r="AN133" s="335"/>
      <c r="AO133" s="336"/>
      <c r="AP133" s="337"/>
      <c r="AQ133" s="338"/>
      <c r="AR133" s="316"/>
      <c r="AS133" s="323"/>
      <c r="AT133" s="323"/>
      <c r="AU133" s="339"/>
      <c r="AV133" s="323">
        <v>168</v>
      </c>
      <c r="AW133" s="323">
        <v>10884</v>
      </c>
      <c r="AX133" s="339">
        <f t="shared" si="27"/>
        <v>2721</v>
      </c>
      <c r="AY133" s="340">
        <v>0</v>
      </c>
      <c r="AZ133" s="340">
        <v>0</v>
      </c>
      <c r="BA133" s="322">
        <f t="shared" si="31"/>
        <v>0</v>
      </c>
      <c r="BB133" s="323">
        <v>0</v>
      </c>
      <c r="BC133" s="323">
        <v>0</v>
      </c>
      <c r="BD133" s="339">
        <f t="shared" si="32"/>
        <v>0</v>
      </c>
      <c r="BE133" s="472">
        <v>0</v>
      </c>
      <c r="BF133" s="472">
        <v>0</v>
      </c>
      <c r="BG133" s="339">
        <f t="shared" si="33"/>
        <v>0</v>
      </c>
    </row>
    <row r="134" spans="1:59" s="296" customFormat="1" ht="14.65" customHeight="1">
      <c r="A134" s="308">
        <v>132</v>
      </c>
      <c r="B134" s="330" t="s">
        <v>184</v>
      </c>
      <c r="C134" s="330"/>
      <c r="D134" s="330"/>
      <c r="E134" s="332" t="str">
        <f>VLOOKUP(B134,Remark!G:H,2,0)</f>
        <v>CHC4</v>
      </c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4"/>
      <c r="S134" s="335"/>
      <c r="T134" s="335"/>
      <c r="U134" s="335"/>
      <c r="V134" s="335"/>
      <c r="W134" s="335"/>
      <c r="X134" s="335"/>
      <c r="Y134" s="335"/>
      <c r="Z134" s="313"/>
      <c r="AA134" s="334"/>
      <c r="AB134" s="335"/>
      <c r="AC134" s="313"/>
      <c r="AD134" s="334"/>
      <c r="AE134" s="335"/>
      <c r="AF134" s="313"/>
      <c r="AG134" s="313"/>
      <c r="AH134" s="316"/>
      <c r="AI134" s="316"/>
      <c r="AJ134" s="316"/>
      <c r="AK134" s="316"/>
      <c r="AL134" s="316"/>
      <c r="AM134" s="335"/>
      <c r="AN134" s="335"/>
      <c r="AO134" s="336"/>
      <c r="AP134" s="337"/>
      <c r="AQ134" s="338"/>
      <c r="AR134" s="316"/>
      <c r="AS134" s="323"/>
      <c r="AT134" s="323"/>
      <c r="AU134" s="339"/>
      <c r="AV134" s="323">
        <v>121</v>
      </c>
      <c r="AW134" s="323">
        <v>8979</v>
      </c>
      <c r="AX134" s="339">
        <f t="shared" si="27"/>
        <v>2244.75</v>
      </c>
      <c r="AY134" s="340">
        <v>163</v>
      </c>
      <c r="AZ134" s="340">
        <v>10381</v>
      </c>
      <c r="BA134" s="322">
        <f t="shared" si="31"/>
        <v>2595.25</v>
      </c>
      <c r="BB134" s="323">
        <v>283</v>
      </c>
      <c r="BC134" s="323">
        <v>17885</v>
      </c>
      <c r="BD134" s="339">
        <f t="shared" si="32"/>
        <v>4471.25</v>
      </c>
      <c r="BE134" s="472">
        <v>237</v>
      </c>
      <c r="BF134" s="472">
        <v>15723</v>
      </c>
      <c r="BG134" s="339">
        <f t="shared" si="33"/>
        <v>3930.75</v>
      </c>
    </row>
    <row r="135" spans="1:59" s="296" customFormat="1" ht="14.65" customHeight="1">
      <c r="A135" s="308">
        <v>133</v>
      </c>
      <c r="B135" s="330" t="s">
        <v>185</v>
      </c>
      <c r="C135" s="330"/>
      <c r="D135" s="330"/>
      <c r="E135" s="332" t="str">
        <f>VLOOKUP(B135,Remark!G:H,2,0)</f>
        <v>Kerry</v>
      </c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4"/>
      <c r="S135" s="335"/>
      <c r="T135" s="335"/>
      <c r="U135" s="335"/>
      <c r="V135" s="335"/>
      <c r="W135" s="335"/>
      <c r="X135" s="335"/>
      <c r="Y135" s="335"/>
      <c r="Z135" s="313"/>
      <c r="AA135" s="334"/>
      <c r="AB135" s="335"/>
      <c r="AC135" s="313"/>
      <c r="AD135" s="334"/>
      <c r="AE135" s="335"/>
      <c r="AF135" s="313"/>
      <c r="AG135" s="313"/>
      <c r="AH135" s="316"/>
      <c r="AI135" s="316"/>
      <c r="AJ135" s="316"/>
      <c r="AK135" s="316"/>
      <c r="AL135" s="316"/>
      <c r="AM135" s="335"/>
      <c r="AN135" s="335"/>
      <c r="AO135" s="336"/>
      <c r="AP135" s="337"/>
      <c r="AQ135" s="338"/>
      <c r="AR135" s="316"/>
      <c r="AS135" s="323"/>
      <c r="AT135" s="323"/>
      <c r="AU135" s="339"/>
      <c r="AV135" s="323">
        <v>277</v>
      </c>
      <c r="AW135" s="323">
        <v>17839</v>
      </c>
      <c r="AX135" s="339">
        <f t="shared" si="27"/>
        <v>4459.75</v>
      </c>
      <c r="AY135" s="323">
        <v>186</v>
      </c>
      <c r="AZ135" s="323">
        <v>12958</v>
      </c>
      <c r="BA135" s="322">
        <f t="shared" si="31"/>
        <v>3239.5</v>
      </c>
      <c r="BB135" s="323">
        <v>190</v>
      </c>
      <c r="BC135" s="323">
        <v>14510</v>
      </c>
      <c r="BD135" s="339">
        <f t="shared" si="32"/>
        <v>3627.5</v>
      </c>
      <c r="BE135" s="472">
        <v>306</v>
      </c>
      <c r="BF135" s="472">
        <v>20374</v>
      </c>
      <c r="BG135" s="339">
        <f t="shared" si="33"/>
        <v>5093.5</v>
      </c>
    </row>
    <row r="136" spans="1:59" s="296" customFormat="1" ht="14.65" customHeight="1">
      <c r="A136" s="308">
        <v>134</v>
      </c>
      <c r="B136" s="330" t="s">
        <v>186</v>
      </c>
      <c r="C136" s="330"/>
      <c r="D136" s="330"/>
      <c r="E136" s="332" t="str">
        <f>VLOOKUP(B136,Remark!G:H,2,0)</f>
        <v>CHC4</v>
      </c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  <c r="P136" s="333"/>
      <c r="Q136" s="333"/>
      <c r="R136" s="334"/>
      <c r="S136" s="335"/>
      <c r="T136" s="335"/>
      <c r="U136" s="335"/>
      <c r="V136" s="335"/>
      <c r="W136" s="335"/>
      <c r="X136" s="335"/>
      <c r="Y136" s="335"/>
      <c r="Z136" s="313"/>
      <c r="AA136" s="334"/>
      <c r="AB136" s="335"/>
      <c r="AC136" s="313"/>
      <c r="AD136" s="334"/>
      <c r="AE136" s="335"/>
      <c r="AF136" s="313"/>
      <c r="AG136" s="313"/>
      <c r="AH136" s="316"/>
      <c r="AI136" s="316"/>
      <c r="AJ136" s="316"/>
      <c r="AK136" s="316"/>
      <c r="AL136" s="316"/>
      <c r="AM136" s="335"/>
      <c r="AN136" s="335"/>
      <c r="AO136" s="336"/>
      <c r="AP136" s="337"/>
      <c r="AQ136" s="338"/>
      <c r="AR136" s="316"/>
      <c r="AS136" s="323"/>
      <c r="AT136" s="323"/>
      <c r="AU136" s="339"/>
      <c r="AV136" s="323">
        <v>261</v>
      </c>
      <c r="AW136" s="323">
        <v>17431</v>
      </c>
      <c r="AX136" s="339">
        <f t="shared" si="27"/>
        <v>4357.75</v>
      </c>
      <c r="AY136" s="323">
        <v>260</v>
      </c>
      <c r="AZ136" s="323">
        <v>17828</v>
      </c>
      <c r="BA136" s="322">
        <f t="shared" si="31"/>
        <v>4457</v>
      </c>
      <c r="BB136" s="323">
        <v>240</v>
      </c>
      <c r="BC136" s="323">
        <v>17072</v>
      </c>
      <c r="BD136" s="339">
        <f t="shared" si="32"/>
        <v>4268</v>
      </c>
      <c r="BE136" s="472">
        <v>256</v>
      </c>
      <c r="BF136" s="472">
        <v>18384</v>
      </c>
      <c r="BG136" s="339">
        <f t="shared" si="33"/>
        <v>4596</v>
      </c>
    </row>
    <row r="137" spans="1:59" s="296" customFormat="1" ht="14.65" customHeight="1">
      <c r="A137" s="308">
        <v>135</v>
      </c>
      <c r="B137" s="330" t="s">
        <v>187</v>
      </c>
      <c r="C137" s="330"/>
      <c r="D137" s="330"/>
      <c r="E137" s="332" t="str">
        <f>VLOOKUP(B137,Remark!G:H,2,0)</f>
        <v>CHC4</v>
      </c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4"/>
      <c r="S137" s="335"/>
      <c r="T137" s="335"/>
      <c r="U137" s="335"/>
      <c r="V137" s="335"/>
      <c r="W137" s="335"/>
      <c r="X137" s="335"/>
      <c r="Y137" s="335"/>
      <c r="Z137" s="313"/>
      <c r="AA137" s="334"/>
      <c r="AB137" s="335"/>
      <c r="AC137" s="313"/>
      <c r="AD137" s="334"/>
      <c r="AE137" s="335"/>
      <c r="AF137" s="313"/>
      <c r="AG137" s="313"/>
      <c r="AH137" s="316"/>
      <c r="AI137" s="316"/>
      <c r="AJ137" s="316"/>
      <c r="AK137" s="316"/>
      <c r="AL137" s="316"/>
      <c r="AM137" s="335"/>
      <c r="AN137" s="335"/>
      <c r="AO137" s="336"/>
      <c r="AP137" s="337"/>
      <c r="AQ137" s="338"/>
      <c r="AR137" s="316"/>
      <c r="AS137" s="323"/>
      <c r="AT137" s="323"/>
      <c r="AU137" s="339"/>
      <c r="AV137" s="323">
        <v>471</v>
      </c>
      <c r="AW137" s="323">
        <v>27289</v>
      </c>
      <c r="AX137" s="339">
        <f t="shared" si="27"/>
        <v>6822.25</v>
      </c>
      <c r="AY137" s="323">
        <v>483</v>
      </c>
      <c r="AZ137" s="323">
        <v>29625</v>
      </c>
      <c r="BA137" s="322">
        <f t="shared" si="31"/>
        <v>7406.25</v>
      </c>
      <c r="BB137" s="323">
        <v>559</v>
      </c>
      <c r="BC137" s="323">
        <v>35037</v>
      </c>
      <c r="BD137" s="339">
        <f t="shared" si="32"/>
        <v>8759.25</v>
      </c>
      <c r="BE137" s="472">
        <v>464</v>
      </c>
      <c r="BF137" s="472">
        <v>32052</v>
      </c>
      <c r="BG137" s="339">
        <f t="shared" si="33"/>
        <v>8013</v>
      </c>
    </row>
    <row r="138" spans="1:59" s="296" customFormat="1" ht="14.65" customHeight="1">
      <c r="A138" s="308">
        <v>136</v>
      </c>
      <c r="B138" s="330" t="s">
        <v>188</v>
      </c>
      <c r="C138" s="330"/>
      <c r="D138" s="330"/>
      <c r="E138" s="332" t="str">
        <f>VLOOKUP(B138,Remark!G:H,2,0)</f>
        <v>HPPY</v>
      </c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4"/>
      <c r="S138" s="335"/>
      <c r="T138" s="335"/>
      <c r="U138" s="335"/>
      <c r="V138" s="335"/>
      <c r="W138" s="335"/>
      <c r="X138" s="335"/>
      <c r="Y138" s="335"/>
      <c r="Z138" s="313"/>
      <c r="AA138" s="334"/>
      <c r="AB138" s="335"/>
      <c r="AC138" s="313"/>
      <c r="AD138" s="334"/>
      <c r="AE138" s="335"/>
      <c r="AF138" s="313"/>
      <c r="AG138" s="313"/>
      <c r="AH138" s="316"/>
      <c r="AI138" s="316"/>
      <c r="AJ138" s="316"/>
      <c r="AK138" s="316"/>
      <c r="AL138" s="316"/>
      <c r="AM138" s="335"/>
      <c r="AN138" s="335"/>
      <c r="AO138" s="336"/>
      <c r="AP138" s="337"/>
      <c r="AQ138" s="338"/>
      <c r="AR138" s="316"/>
      <c r="AS138" s="323"/>
      <c r="AT138" s="323"/>
      <c r="AU138" s="339"/>
      <c r="AV138" s="323">
        <v>528</v>
      </c>
      <c r="AW138" s="323">
        <v>38808</v>
      </c>
      <c r="AX138" s="339">
        <f t="shared" si="27"/>
        <v>9702</v>
      </c>
      <c r="AY138" s="323">
        <v>482</v>
      </c>
      <c r="AZ138" s="323">
        <v>32102</v>
      </c>
      <c r="BA138" s="322">
        <f t="shared" si="31"/>
        <v>8025.5</v>
      </c>
      <c r="BB138" s="323">
        <v>445</v>
      </c>
      <c r="BC138" s="323">
        <v>37779</v>
      </c>
      <c r="BD138" s="339">
        <f t="shared" si="32"/>
        <v>9444.75</v>
      </c>
      <c r="BE138" s="472">
        <v>264</v>
      </c>
      <c r="BF138" s="472">
        <v>15784</v>
      </c>
      <c r="BG138" s="339">
        <f t="shared" si="33"/>
        <v>3946</v>
      </c>
    </row>
    <row r="139" spans="1:59" s="296" customFormat="1" ht="14.65" customHeight="1">
      <c r="A139" s="308">
        <v>137</v>
      </c>
      <c r="B139" s="330" t="s">
        <v>189</v>
      </c>
      <c r="C139" s="330"/>
      <c r="D139" s="330"/>
      <c r="E139" s="332" t="str">
        <f>VLOOKUP(B139,Remark!G:H,2,0)</f>
        <v>Kerry</v>
      </c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4"/>
      <c r="S139" s="335"/>
      <c r="T139" s="335"/>
      <c r="U139" s="335"/>
      <c r="V139" s="335"/>
      <c r="W139" s="335"/>
      <c r="X139" s="335"/>
      <c r="Y139" s="335"/>
      <c r="Z139" s="313"/>
      <c r="AA139" s="334"/>
      <c r="AB139" s="335"/>
      <c r="AC139" s="313"/>
      <c r="AD139" s="334"/>
      <c r="AE139" s="335"/>
      <c r="AF139" s="313"/>
      <c r="AG139" s="313"/>
      <c r="AH139" s="316"/>
      <c r="AI139" s="316"/>
      <c r="AJ139" s="316"/>
      <c r="AK139" s="316"/>
      <c r="AL139" s="316"/>
      <c r="AM139" s="335"/>
      <c r="AN139" s="335"/>
      <c r="AO139" s="336"/>
      <c r="AP139" s="337"/>
      <c r="AQ139" s="338"/>
      <c r="AR139" s="316"/>
      <c r="AS139" s="323"/>
      <c r="AT139" s="323"/>
      <c r="AU139" s="339"/>
      <c r="AV139" s="323">
        <v>200</v>
      </c>
      <c r="AW139" s="323">
        <v>12196</v>
      </c>
      <c r="AX139" s="339">
        <f t="shared" si="27"/>
        <v>3049</v>
      </c>
      <c r="AY139" s="323">
        <v>140</v>
      </c>
      <c r="AZ139" s="323">
        <v>9596</v>
      </c>
      <c r="BA139" s="322">
        <f t="shared" si="31"/>
        <v>2399</v>
      </c>
      <c r="BB139" s="323">
        <v>150</v>
      </c>
      <c r="BC139" s="323">
        <v>11498</v>
      </c>
      <c r="BD139" s="339">
        <f t="shared" si="32"/>
        <v>2874.5</v>
      </c>
      <c r="BE139" s="472">
        <v>172</v>
      </c>
      <c r="BF139" s="472">
        <v>12228</v>
      </c>
      <c r="BG139" s="339">
        <f t="shared" si="33"/>
        <v>3057</v>
      </c>
    </row>
    <row r="140" spans="1:59" s="296" customFormat="1" ht="14.65" customHeight="1">
      <c r="A140" s="308">
        <v>138</v>
      </c>
      <c r="B140" s="330" t="s">
        <v>190</v>
      </c>
      <c r="C140" s="330"/>
      <c r="D140" s="330"/>
      <c r="E140" s="332" t="str">
        <f>VLOOKUP(B140,Remark!G:H,2,0)</f>
        <v>HPPY</v>
      </c>
      <c r="F140" s="333"/>
      <c r="G140" s="333"/>
      <c r="H140" s="333"/>
      <c r="I140" s="333"/>
      <c r="J140" s="333"/>
      <c r="K140" s="333"/>
      <c r="L140" s="333"/>
      <c r="M140" s="333"/>
      <c r="N140" s="333"/>
      <c r="O140" s="333"/>
      <c r="P140" s="333"/>
      <c r="Q140" s="333"/>
      <c r="R140" s="334"/>
      <c r="S140" s="335"/>
      <c r="T140" s="335"/>
      <c r="U140" s="335"/>
      <c r="V140" s="335"/>
      <c r="W140" s="335"/>
      <c r="X140" s="335"/>
      <c r="Y140" s="335"/>
      <c r="Z140" s="313"/>
      <c r="AA140" s="334"/>
      <c r="AB140" s="335"/>
      <c r="AC140" s="313"/>
      <c r="AD140" s="334"/>
      <c r="AE140" s="335"/>
      <c r="AF140" s="313"/>
      <c r="AG140" s="313"/>
      <c r="AH140" s="316"/>
      <c r="AI140" s="316"/>
      <c r="AJ140" s="316"/>
      <c r="AK140" s="316"/>
      <c r="AL140" s="316"/>
      <c r="AM140" s="335"/>
      <c r="AN140" s="335"/>
      <c r="AO140" s="336"/>
      <c r="AP140" s="337"/>
      <c r="AQ140" s="338"/>
      <c r="AR140" s="316"/>
      <c r="AS140" s="323"/>
      <c r="AT140" s="323"/>
      <c r="AU140" s="339"/>
      <c r="AV140" s="323">
        <v>262</v>
      </c>
      <c r="AW140" s="323">
        <v>15838</v>
      </c>
      <c r="AX140" s="339">
        <f t="shared" si="27"/>
        <v>3959.5</v>
      </c>
      <c r="AY140" s="323">
        <v>253</v>
      </c>
      <c r="AZ140" s="323">
        <v>16163</v>
      </c>
      <c r="BA140" s="322">
        <f t="shared" si="31"/>
        <v>4040.75</v>
      </c>
      <c r="BB140" s="323">
        <v>317</v>
      </c>
      <c r="BC140" s="323">
        <v>19607</v>
      </c>
      <c r="BD140" s="339">
        <f t="shared" si="32"/>
        <v>4901.75</v>
      </c>
      <c r="BE140" s="472">
        <v>424</v>
      </c>
      <c r="BF140" s="472">
        <v>26952</v>
      </c>
      <c r="BG140" s="339">
        <f t="shared" si="33"/>
        <v>6738</v>
      </c>
    </row>
    <row r="141" spans="1:59" s="296" customFormat="1" ht="14.65" customHeight="1">
      <c r="A141" s="308">
        <v>139</v>
      </c>
      <c r="B141" s="330" t="s">
        <v>192</v>
      </c>
      <c r="C141" s="330"/>
      <c r="D141" s="330"/>
      <c r="E141" s="332" t="str">
        <f>VLOOKUP(B141,Remark!G:H,2,0)</f>
        <v>PTNK</v>
      </c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4"/>
      <c r="S141" s="335"/>
      <c r="T141" s="335"/>
      <c r="U141" s="335"/>
      <c r="V141" s="335"/>
      <c r="W141" s="335"/>
      <c r="X141" s="335"/>
      <c r="Y141" s="335"/>
      <c r="Z141" s="313"/>
      <c r="AA141" s="334"/>
      <c r="AB141" s="335"/>
      <c r="AC141" s="313"/>
      <c r="AD141" s="334"/>
      <c r="AE141" s="335"/>
      <c r="AF141" s="313"/>
      <c r="AG141" s="313"/>
      <c r="AH141" s="316"/>
      <c r="AI141" s="316"/>
      <c r="AJ141" s="316"/>
      <c r="AK141" s="316"/>
      <c r="AL141" s="316"/>
      <c r="AM141" s="335"/>
      <c r="AN141" s="335"/>
      <c r="AO141" s="336"/>
      <c r="AP141" s="337"/>
      <c r="AQ141" s="338"/>
      <c r="AR141" s="316"/>
      <c r="AS141" s="323"/>
      <c r="AT141" s="323"/>
      <c r="AU141" s="339"/>
      <c r="AV141" s="323">
        <v>265</v>
      </c>
      <c r="AW141" s="323">
        <v>18063</v>
      </c>
      <c r="AX141" s="339">
        <f t="shared" si="27"/>
        <v>4515.75</v>
      </c>
      <c r="AY141" s="323">
        <v>299</v>
      </c>
      <c r="AZ141" s="323">
        <v>21169</v>
      </c>
      <c r="BA141" s="322">
        <f t="shared" si="31"/>
        <v>5292.25</v>
      </c>
      <c r="BB141" s="323">
        <v>288</v>
      </c>
      <c r="BC141" s="323">
        <v>20616</v>
      </c>
      <c r="BD141" s="339">
        <f t="shared" si="32"/>
        <v>5154</v>
      </c>
      <c r="BE141" s="472">
        <v>241</v>
      </c>
      <c r="BF141" s="472">
        <v>16559</v>
      </c>
      <c r="BG141" s="339">
        <f t="shared" si="33"/>
        <v>4139.75</v>
      </c>
    </row>
    <row r="142" spans="1:59" s="296" customFormat="1" ht="14.65" customHeight="1">
      <c r="A142" s="308">
        <v>140</v>
      </c>
      <c r="B142" s="330" t="s">
        <v>193</v>
      </c>
      <c r="C142" s="330"/>
      <c r="D142" s="330"/>
      <c r="E142" s="332" t="str">
        <f>VLOOKUP(B142,Remark!G:H,2,0)</f>
        <v>NMIN</v>
      </c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4"/>
      <c r="S142" s="335"/>
      <c r="T142" s="335"/>
      <c r="U142" s="335"/>
      <c r="V142" s="335"/>
      <c r="W142" s="335"/>
      <c r="X142" s="335"/>
      <c r="Y142" s="335"/>
      <c r="Z142" s="313"/>
      <c r="AA142" s="334"/>
      <c r="AB142" s="335"/>
      <c r="AC142" s="313"/>
      <c r="AD142" s="334"/>
      <c r="AE142" s="335"/>
      <c r="AF142" s="313"/>
      <c r="AG142" s="313"/>
      <c r="AH142" s="316"/>
      <c r="AI142" s="316"/>
      <c r="AJ142" s="316"/>
      <c r="AK142" s="316"/>
      <c r="AL142" s="316"/>
      <c r="AM142" s="335"/>
      <c r="AN142" s="335"/>
      <c r="AO142" s="336"/>
      <c r="AP142" s="337"/>
      <c r="AQ142" s="338"/>
      <c r="AR142" s="316"/>
      <c r="AS142" s="323"/>
      <c r="AT142" s="323"/>
      <c r="AU142" s="339"/>
      <c r="AV142" s="323">
        <v>517</v>
      </c>
      <c r="AW142" s="323">
        <v>32659</v>
      </c>
      <c r="AX142" s="339">
        <f t="shared" si="27"/>
        <v>8164.75</v>
      </c>
      <c r="AY142" s="323">
        <v>467</v>
      </c>
      <c r="AZ142" s="323">
        <v>29313</v>
      </c>
      <c r="BA142" s="322">
        <f t="shared" si="31"/>
        <v>7328.25</v>
      </c>
      <c r="BB142" s="323">
        <v>506</v>
      </c>
      <c r="BC142" s="323">
        <v>31014</v>
      </c>
      <c r="BD142" s="339">
        <f t="shared" si="32"/>
        <v>7753.5</v>
      </c>
      <c r="BE142" s="472">
        <v>442</v>
      </c>
      <c r="BF142" s="472">
        <v>28514</v>
      </c>
      <c r="BG142" s="339">
        <f t="shared" si="33"/>
        <v>7128.5</v>
      </c>
    </row>
    <row r="143" spans="1:59" s="296" customFormat="1" ht="14.65" customHeight="1">
      <c r="A143" s="308">
        <v>141</v>
      </c>
      <c r="B143" s="330" t="s">
        <v>194</v>
      </c>
      <c r="C143" s="330"/>
      <c r="D143" s="330"/>
      <c r="E143" s="332" t="str">
        <f>VLOOKUP(B143,Remark!G:H,2,0)</f>
        <v>NMIN</v>
      </c>
      <c r="F143" s="333"/>
      <c r="G143" s="333"/>
      <c r="H143" s="333"/>
      <c r="I143" s="333"/>
      <c r="J143" s="333"/>
      <c r="K143" s="333"/>
      <c r="L143" s="333"/>
      <c r="M143" s="333"/>
      <c r="N143" s="333"/>
      <c r="O143" s="333"/>
      <c r="P143" s="333"/>
      <c r="Q143" s="333"/>
      <c r="R143" s="334"/>
      <c r="S143" s="335"/>
      <c r="T143" s="335"/>
      <c r="U143" s="335"/>
      <c r="V143" s="335"/>
      <c r="W143" s="335"/>
      <c r="X143" s="335"/>
      <c r="Y143" s="335"/>
      <c r="Z143" s="313"/>
      <c r="AA143" s="334"/>
      <c r="AB143" s="335"/>
      <c r="AC143" s="313"/>
      <c r="AD143" s="334"/>
      <c r="AE143" s="335"/>
      <c r="AF143" s="313"/>
      <c r="AG143" s="313"/>
      <c r="AH143" s="316"/>
      <c r="AI143" s="316"/>
      <c r="AJ143" s="316"/>
      <c r="AK143" s="316"/>
      <c r="AL143" s="316"/>
      <c r="AM143" s="335"/>
      <c r="AN143" s="335"/>
      <c r="AO143" s="336"/>
      <c r="AP143" s="337"/>
      <c r="AQ143" s="338"/>
      <c r="AR143" s="316"/>
      <c r="AS143" s="323"/>
      <c r="AT143" s="323"/>
      <c r="AU143" s="339"/>
      <c r="AV143" s="323">
        <v>254</v>
      </c>
      <c r="AW143" s="323">
        <v>16542</v>
      </c>
      <c r="AX143" s="339">
        <f t="shared" si="27"/>
        <v>4135.5</v>
      </c>
      <c r="AY143" s="323">
        <v>145</v>
      </c>
      <c r="AZ143" s="323">
        <v>9475</v>
      </c>
      <c r="BA143" s="322">
        <f t="shared" si="31"/>
        <v>2368.75</v>
      </c>
      <c r="BB143" s="323">
        <v>169</v>
      </c>
      <c r="BC143" s="323">
        <v>11567</v>
      </c>
      <c r="BD143" s="339">
        <f t="shared" si="32"/>
        <v>2891.75</v>
      </c>
      <c r="BE143" s="472">
        <v>163</v>
      </c>
      <c r="BF143" s="472">
        <v>11189</v>
      </c>
      <c r="BG143" s="339">
        <f t="shared" si="33"/>
        <v>2797.25</v>
      </c>
    </row>
    <row r="144" spans="1:59" s="296" customFormat="1" ht="14.65" customHeight="1">
      <c r="A144" s="308">
        <v>142</v>
      </c>
      <c r="B144" s="330" t="s">
        <v>195</v>
      </c>
      <c r="C144" s="330"/>
      <c r="D144" s="330"/>
      <c r="E144" s="332" t="str">
        <f>VLOOKUP(B144,Remark!G:H,2,0)</f>
        <v>NMIN</v>
      </c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4"/>
      <c r="S144" s="335"/>
      <c r="T144" s="335"/>
      <c r="U144" s="335"/>
      <c r="V144" s="335"/>
      <c r="W144" s="335"/>
      <c r="X144" s="335"/>
      <c r="Y144" s="335"/>
      <c r="Z144" s="313"/>
      <c r="AA144" s="334"/>
      <c r="AB144" s="335"/>
      <c r="AC144" s="313"/>
      <c r="AD144" s="334"/>
      <c r="AE144" s="335"/>
      <c r="AF144" s="313"/>
      <c r="AG144" s="313"/>
      <c r="AH144" s="316"/>
      <c r="AI144" s="316"/>
      <c r="AJ144" s="316"/>
      <c r="AK144" s="316"/>
      <c r="AL144" s="316"/>
      <c r="AM144" s="335"/>
      <c r="AN144" s="335"/>
      <c r="AO144" s="336"/>
      <c r="AP144" s="337"/>
      <c r="AQ144" s="338"/>
      <c r="AR144" s="316"/>
      <c r="AS144" s="323"/>
      <c r="AT144" s="323"/>
      <c r="AU144" s="339"/>
      <c r="AV144" s="323">
        <v>183</v>
      </c>
      <c r="AW144" s="323">
        <v>12473</v>
      </c>
      <c r="AX144" s="339">
        <f t="shared" si="27"/>
        <v>3118.25</v>
      </c>
      <c r="AY144" s="323">
        <v>147</v>
      </c>
      <c r="AZ144" s="323">
        <v>9521</v>
      </c>
      <c r="BA144" s="322">
        <f t="shared" si="31"/>
        <v>2380.25</v>
      </c>
      <c r="BB144" s="323">
        <v>157</v>
      </c>
      <c r="BC144" s="323">
        <v>11011</v>
      </c>
      <c r="BD144" s="339">
        <f t="shared" si="32"/>
        <v>2752.75</v>
      </c>
      <c r="BE144" s="472">
        <v>185</v>
      </c>
      <c r="BF144" s="472">
        <v>12527</v>
      </c>
      <c r="BG144" s="339">
        <f t="shared" si="33"/>
        <v>3131.75</v>
      </c>
    </row>
    <row r="145" spans="1:59" s="296" customFormat="1" ht="14.65" customHeight="1">
      <c r="A145" s="308">
        <v>143</v>
      </c>
      <c r="B145" s="330" t="s">
        <v>196</v>
      </c>
      <c r="C145" s="330"/>
      <c r="D145" s="330"/>
      <c r="E145" s="332" t="str">
        <f>VLOOKUP(B145,Remark!G:H,2,0)</f>
        <v>NMIN</v>
      </c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4"/>
      <c r="S145" s="335"/>
      <c r="T145" s="335"/>
      <c r="U145" s="335"/>
      <c r="V145" s="335"/>
      <c r="W145" s="335"/>
      <c r="X145" s="335"/>
      <c r="Y145" s="335"/>
      <c r="Z145" s="313"/>
      <c r="AA145" s="334"/>
      <c r="AB145" s="335"/>
      <c r="AC145" s="313"/>
      <c r="AD145" s="334"/>
      <c r="AE145" s="335"/>
      <c r="AF145" s="313"/>
      <c r="AG145" s="313"/>
      <c r="AH145" s="316"/>
      <c r="AI145" s="316"/>
      <c r="AJ145" s="316"/>
      <c r="AK145" s="316"/>
      <c r="AL145" s="316"/>
      <c r="AM145" s="335"/>
      <c r="AN145" s="335"/>
      <c r="AO145" s="336"/>
      <c r="AP145" s="337"/>
      <c r="AQ145" s="338"/>
      <c r="AR145" s="316"/>
      <c r="AS145" s="323"/>
      <c r="AT145" s="323"/>
      <c r="AU145" s="339"/>
      <c r="AV145" s="323">
        <v>305</v>
      </c>
      <c r="AW145" s="323">
        <v>19019</v>
      </c>
      <c r="AX145" s="339">
        <f t="shared" si="27"/>
        <v>4754.75</v>
      </c>
      <c r="AY145" s="323">
        <v>224</v>
      </c>
      <c r="AZ145" s="323">
        <v>14268</v>
      </c>
      <c r="BA145" s="322">
        <f t="shared" si="31"/>
        <v>3567</v>
      </c>
      <c r="BB145" s="323">
        <v>215</v>
      </c>
      <c r="BC145" s="323">
        <v>14429</v>
      </c>
      <c r="BD145" s="339">
        <f t="shared" si="32"/>
        <v>3607.25</v>
      </c>
      <c r="BE145" s="472">
        <v>359</v>
      </c>
      <c r="BF145" s="472">
        <v>23865</v>
      </c>
      <c r="BG145" s="339">
        <f t="shared" si="33"/>
        <v>5966.25</v>
      </c>
    </row>
    <row r="146" spans="1:59" s="296" customFormat="1" ht="14.65" customHeight="1">
      <c r="A146" s="308">
        <v>144</v>
      </c>
      <c r="B146" s="330" t="s">
        <v>197</v>
      </c>
      <c r="C146" s="330"/>
      <c r="D146" s="330"/>
      <c r="E146" s="332" t="str">
        <f>VLOOKUP(B146,Remark!G:H,2,0)</f>
        <v>HPPY</v>
      </c>
      <c r="F146" s="333"/>
      <c r="G146" s="333"/>
      <c r="H146" s="333"/>
      <c r="I146" s="333"/>
      <c r="J146" s="333"/>
      <c r="K146" s="333"/>
      <c r="L146" s="333"/>
      <c r="M146" s="333"/>
      <c r="N146" s="333"/>
      <c r="O146" s="333"/>
      <c r="P146" s="333"/>
      <c r="Q146" s="333"/>
      <c r="R146" s="334"/>
      <c r="S146" s="335"/>
      <c r="T146" s="335"/>
      <c r="U146" s="335"/>
      <c r="V146" s="335"/>
      <c r="W146" s="335"/>
      <c r="X146" s="335"/>
      <c r="Y146" s="335"/>
      <c r="Z146" s="313"/>
      <c r="AA146" s="334"/>
      <c r="AB146" s="335"/>
      <c r="AC146" s="313"/>
      <c r="AD146" s="334"/>
      <c r="AE146" s="335"/>
      <c r="AF146" s="313"/>
      <c r="AG146" s="313"/>
      <c r="AH146" s="316"/>
      <c r="AI146" s="316"/>
      <c r="AJ146" s="316"/>
      <c r="AK146" s="316"/>
      <c r="AL146" s="316"/>
      <c r="AM146" s="335"/>
      <c r="AN146" s="335"/>
      <c r="AO146" s="336"/>
      <c r="AP146" s="337"/>
      <c r="AQ146" s="338"/>
      <c r="AR146" s="316"/>
      <c r="AS146" s="323"/>
      <c r="AT146" s="323"/>
      <c r="AU146" s="339"/>
      <c r="AV146" s="323">
        <v>415</v>
      </c>
      <c r="AW146" s="323">
        <v>22937</v>
      </c>
      <c r="AX146" s="339">
        <f t="shared" si="27"/>
        <v>5734.25</v>
      </c>
      <c r="AY146" s="323">
        <v>484</v>
      </c>
      <c r="AZ146" s="323">
        <v>28144</v>
      </c>
      <c r="BA146" s="322">
        <f t="shared" si="31"/>
        <v>7036</v>
      </c>
      <c r="BB146" s="323">
        <v>464</v>
      </c>
      <c r="BC146" s="323">
        <v>26764</v>
      </c>
      <c r="BD146" s="339">
        <f t="shared" si="32"/>
        <v>6691</v>
      </c>
      <c r="BE146" s="472">
        <v>393</v>
      </c>
      <c r="BF146" s="472">
        <v>24367</v>
      </c>
      <c r="BG146" s="339">
        <f t="shared" si="33"/>
        <v>6091.75</v>
      </c>
    </row>
    <row r="147" spans="1:59" s="296" customFormat="1" ht="14.65" customHeight="1">
      <c r="A147" s="308">
        <v>145</v>
      </c>
      <c r="B147" s="330" t="s">
        <v>198</v>
      </c>
      <c r="C147" s="330"/>
      <c r="D147" s="330"/>
      <c r="E147" s="332" t="str">
        <f>VLOOKUP(B147,Remark!G:H,2,0)</f>
        <v>PTNK</v>
      </c>
      <c r="F147" s="333"/>
      <c r="G147" s="333"/>
      <c r="H147" s="333"/>
      <c r="I147" s="333"/>
      <c r="J147" s="333"/>
      <c r="K147" s="333"/>
      <c r="L147" s="333"/>
      <c r="M147" s="333"/>
      <c r="N147" s="333"/>
      <c r="O147" s="333"/>
      <c r="P147" s="333"/>
      <c r="Q147" s="333"/>
      <c r="R147" s="334"/>
      <c r="S147" s="335"/>
      <c r="T147" s="335"/>
      <c r="U147" s="335"/>
      <c r="V147" s="335"/>
      <c r="W147" s="335"/>
      <c r="X147" s="335"/>
      <c r="Y147" s="335"/>
      <c r="Z147" s="313"/>
      <c r="AA147" s="334"/>
      <c r="AB147" s="335"/>
      <c r="AC147" s="313"/>
      <c r="AD147" s="334"/>
      <c r="AE147" s="335"/>
      <c r="AF147" s="313"/>
      <c r="AG147" s="313"/>
      <c r="AH147" s="316"/>
      <c r="AI147" s="316"/>
      <c r="AJ147" s="316"/>
      <c r="AK147" s="316"/>
      <c r="AL147" s="316"/>
      <c r="AM147" s="335"/>
      <c r="AN147" s="335"/>
      <c r="AO147" s="336"/>
      <c r="AP147" s="337"/>
      <c r="AQ147" s="338"/>
      <c r="AR147" s="316"/>
      <c r="AS147" s="323"/>
      <c r="AT147" s="323"/>
      <c r="AU147" s="339"/>
      <c r="AV147" s="323">
        <v>471</v>
      </c>
      <c r="AW147" s="323">
        <v>32013</v>
      </c>
      <c r="AX147" s="339">
        <f t="shared" si="27"/>
        <v>8003.25</v>
      </c>
      <c r="AY147" s="323">
        <v>360</v>
      </c>
      <c r="AZ147" s="323">
        <v>25528</v>
      </c>
      <c r="BA147" s="322">
        <f t="shared" si="31"/>
        <v>6382</v>
      </c>
      <c r="BB147" s="323">
        <v>402</v>
      </c>
      <c r="BC147" s="323">
        <v>29870</v>
      </c>
      <c r="BD147" s="339">
        <f t="shared" si="32"/>
        <v>7467.5</v>
      </c>
      <c r="BE147" s="472">
        <v>496</v>
      </c>
      <c r="BF147" s="472">
        <v>35504</v>
      </c>
      <c r="BG147" s="339">
        <f t="shared" si="33"/>
        <v>8876</v>
      </c>
    </row>
    <row r="148" spans="1:59" s="296" customFormat="1" ht="14.65" customHeight="1">
      <c r="A148" s="308">
        <v>146</v>
      </c>
      <c r="B148" s="330" t="s">
        <v>199</v>
      </c>
      <c r="C148" s="330"/>
      <c r="D148" s="330"/>
      <c r="E148" s="332" t="str">
        <f>VLOOKUP(B148,Remark!G:H,2,0)</f>
        <v>PTNK</v>
      </c>
      <c r="F148" s="333"/>
      <c r="G148" s="333"/>
      <c r="H148" s="333"/>
      <c r="I148" s="333"/>
      <c r="J148" s="333"/>
      <c r="K148" s="333"/>
      <c r="L148" s="333"/>
      <c r="M148" s="333"/>
      <c r="N148" s="333"/>
      <c r="O148" s="333"/>
      <c r="P148" s="333"/>
      <c r="Q148" s="333"/>
      <c r="R148" s="334"/>
      <c r="S148" s="335"/>
      <c r="T148" s="335"/>
      <c r="U148" s="335"/>
      <c r="V148" s="335"/>
      <c r="W148" s="335"/>
      <c r="X148" s="335"/>
      <c r="Y148" s="335"/>
      <c r="Z148" s="313"/>
      <c r="AA148" s="334"/>
      <c r="AB148" s="335"/>
      <c r="AC148" s="313"/>
      <c r="AD148" s="334"/>
      <c r="AE148" s="335"/>
      <c r="AF148" s="313"/>
      <c r="AG148" s="313"/>
      <c r="AH148" s="316"/>
      <c r="AI148" s="316"/>
      <c r="AJ148" s="316"/>
      <c r="AK148" s="316"/>
      <c r="AL148" s="316"/>
      <c r="AM148" s="335"/>
      <c r="AN148" s="335"/>
      <c r="AO148" s="336"/>
      <c r="AP148" s="337"/>
      <c r="AQ148" s="338"/>
      <c r="AR148" s="316"/>
      <c r="AS148" s="323"/>
      <c r="AT148" s="323"/>
      <c r="AU148" s="339"/>
      <c r="AV148" s="323">
        <v>281</v>
      </c>
      <c r="AW148" s="323">
        <v>17671</v>
      </c>
      <c r="AX148" s="339">
        <f t="shared" si="27"/>
        <v>4417.75</v>
      </c>
      <c r="AY148" s="323">
        <v>299</v>
      </c>
      <c r="AZ148" s="323">
        <v>17761</v>
      </c>
      <c r="BA148" s="322">
        <f t="shared" si="31"/>
        <v>4440.25</v>
      </c>
      <c r="BB148" s="323">
        <v>311</v>
      </c>
      <c r="BC148" s="323">
        <v>20293</v>
      </c>
      <c r="BD148" s="339">
        <f t="shared" si="32"/>
        <v>5073.25</v>
      </c>
      <c r="BE148" s="472">
        <v>351</v>
      </c>
      <c r="BF148" s="472">
        <v>22045</v>
      </c>
      <c r="BG148" s="339">
        <f t="shared" si="33"/>
        <v>5511.25</v>
      </c>
    </row>
    <row r="149" spans="1:59" s="296" customFormat="1" ht="14.65" customHeight="1">
      <c r="A149" s="308">
        <v>147</v>
      </c>
      <c r="B149" s="330" t="s">
        <v>200</v>
      </c>
      <c r="C149" s="330"/>
      <c r="D149" s="330"/>
      <c r="E149" s="332" t="str">
        <f>VLOOKUP(B149,Remark!G:H,2,0)</f>
        <v>PTNK</v>
      </c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  <c r="P149" s="333"/>
      <c r="Q149" s="333"/>
      <c r="R149" s="334"/>
      <c r="S149" s="335"/>
      <c r="T149" s="335"/>
      <c r="U149" s="335"/>
      <c r="V149" s="335"/>
      <c r="W149" s="335"/>
      <c r="X149" s="335"/>
      <c r="Y149" s="335"/>
      <c r="Z149" s="313"/>
      <c r="AA149" s="334"/>
      <c r="AB149" s="335"/>
      <c r="AC149" s="313"/>
      <c r="AD149" s="334"/>
      <c r="AE149" s="335"/>
      <c r="AF149" s="313"/>
      <c r="AG149" s="313"/>
      <c r="AH149" s="316"/>
      <c r="AI149" s="316"/>
      <c r="AJ149" s="316"/>
      <c r="AK149" s="316"/>
      <c r="AL149" s="316"/>
      <c r="AM149" s="335"/>
      <c r="AN149" s="335"/>
      <c r="AO149" s="336"/>
      <c r="AP149" s="337"/>
      <c r="AQ149" s="338"/>
      <c r="AR149" s="316"/>
      <c r="AS149" s="323"/>
      <c r="AT149" s="323"/>
      <c r="AU149" s="339"/>
      <c r="AV149" s="323">
        <v>129</v>
      </c>
      <c r="AW149" s="323">
        <v>9627</v>
      </c>
      <c r="AX149" s="339">
        <f t="shared" si="27"/>
        <v>2406.75</v>
      </c>
      <c r="AY149" s="323">
        <v>116</v>
      </c>
      <c r="AZ149" s="323">
        <v>6840</v>
      </c>
      <c r="BA149" s="322">
        <f t="shared" si="31"/>
        <v>1710</v>
      </c>
      <c r="BB149" s="323">
        <v>111</v>
      </c>
      <c r="BC149" s="323">
        <v>8121</v>
      </c>
      <c r="BD149" s="339">
        <f t="shared" si="32"/>
        <v>2030.25</v>
      </c>
      <c r="BE149" s="472">
        <v>172</v>
      </c>
      <c r="BF149" s="472">
        <v>13164</v>
      </c>
      <c r="BG149" s="339">
        <f t="shared" si="33"/>
        <v>3291</v>
      </c>
    </row>
    <row r="150" spans="1:59" s="296" customFormat="1" ht="14.65" customHeight="1">
      <c r="A150" s="308">
        <v>148</v>
      </c>
      <c r="B150" s="330" t="s">
        <v>201</v>
      </c>
      <c r="C150" s="330"/>
      <c r="D150" s="330"/>
      <c r="E150" s="332" t="str">
        <f>VLOOKUP(B150,Remark!G:H,2,0)</f>
        <v>PTNK</v>
      </c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4"/>
      <c r="S150" s="335"/>
      <c r="T150" s="335"/>
      <c r="U150" s="335"/>
      <c r="V150" s="335"/>
      <c r="W150" s="335"/>
      <c r="X150" s="335"/>
      <c r="Y150" s="335"/>
      <c r="Z150" s="313"/>
      <c r="AA150" s="334"/>
      <c r="AB150" s="335"/>
      <c r="AC150" s="313"/>
      <c r="AD150" s="334"/>
      <c r="AE150" s="335"/>
      <c r="AF150" s="313"/>
      <c r="AG150" s="313"/>
      <c r="AH150" s="316"/>
      <c r="AI150" s="316"/>
      <c r="AJ150" s="316"/>
      <c r="AK150" s="316"/>
      <c r="AL150" s="316"/>
      <c r="AM150" s="335"/>
      <c r="AN150" s="335"/>
      <c r="AO150" s="336"/>
      <c r="AP150" s="337"/>
      <c r="AQ150" s="338"/>
      <c r="AR150" s="316"/>
      <c r="AS150" s="323"/>
      <c r="AT150" s="323"/>
      <c r="AU150" s="339"/>
      <c r="AV150" s="323">
        <v>473</v>
      </c>
      <c r="AW150" s="323">
        <v>31783</v>
      </c>
      <c r="AX150" s="339">
        <f t="shared" si="27"/>
        <v>7945.75</v>
      </c>
      <c r="AY150" s="323">
        <v>368</v>
      </c>
      <c r="AZ150" s="323">
        <v>22800</v>
      </c>
      <c r="BA150" s="322">
        <f t="shared" si="31"/>
        <v>5700</v>
      </c>
      <c r="BB150" s="323">
        <v>501</v>
      </c>
      <c r="BC150" s="323">
        <v>33007</v>
      </c>
      <c r="BD150" s="339">
        <f t="shared" si="32"/>
        <v>8251.75</v>
      </c>
      <c r="BE150" s="472">
        <v>553</v>
      </c>
      <c r="BF150" s="472">
        <v>35607</v>
      </c>
      <c r="BG150" s="339">
        <f t="shared" si="33"/>
        <v>8901.75</v>
      </c>
    </row>
    <row r="151" spans="1:59" s="296" customFormat="1" ht="14.65" customHeight="1">
      <c r="A151" s="308">
        <v>149</v>
      </c>
      <c r="B151" s="330" t="s">
        <v>202</v>
      </c>
      <c r="C151" s="330"/>
      <c r="D151" s="330"/>
      <c r="E151" s="332" t="str">
        <f>VLOOKUP(B151,Remark!G:H,2,0)</f>
        <v>Kerry</v>
      </c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4"/>
      <c r="S151" s="335"/>
      <c r="T151" s="335"/>
      <c r="U151" s="335"/>
      <c r="V151" s="335"/>
      <c r="W151" s="335"/>
      <c r="X151" s="335"/>
      <c r="Y151" s="335"/>
      <c r="Z151" s="313"/>
      <c r="AA151" s="334"/>
      <c r="AB151" s="335"/>
      <c r="AC151" s="313"/>
      <c r="AD151" s="334"/>
      <c r="AE151" s="335"/>
      <c r="AF151" s="313"/>
      <c r="AG151" s="313"/>
      <c r="AH151" s="316"/>
      <c r="AI151" s="316"/>
      <c r="AJ151" s="316"/>
      <c r="AK151" s="316"/>
      <c r="AL151" s="316"/>
      <c r="AM151" s="335"/>
      <c r="AN151" s="335"/>
      <c r="AO151" s="336"/>
      <c r="AP151" s="337"/>
      <c r="AQ151" s="338"/>
      <c r="AR151" s="316"/>
      <c r="AS151" s="323"/>
      <c r="AT151" s="323"/>
      <c r="AU151" s="339"/>
      <c r="AV151" s="323">
        <v>251</v>
      </c>
      <c r="AW151" s="323">
        <v>17957</v>
      </c>
      <c r="AX151" s="339">
        <f t="shared" si="27"/>
        <v>4489.25</v>
      </c>
      <c r="AY151" s="323">
        <v>221</v>
      </c>
      <c r="AZ151" s="323">
        <v>14643</v>
      </c>
      <c r="BA151" s="322">
        <f t="shared" si="31"/>
        <v>3660.75</v>
      </c>
      <c r="BB151" s="323">
        <v>284</v>
      </c>
      <c r="BC151" s="323">
        <v>19324</v>
      </c>
      <c r="BD151" s="339">
        <f t="shared" si="32"/>
        <v>4831</v>
      </c>
      <c r="BE151" s="472">
        <v>336</v>
      </c>
      <c r="BF151" s="472">
        <v>22840</v>
      </c>
      <c r="BG151" s="339">
        <f t="shared" si="33"/>
        <v>5710</v>
      </c>
    </row>
    <row r="152" spans="1:59" s="296" customFormat="1" ht="14.65" customHeight="1">
      <c r="A152" s="308">
        <v>150</v>
      </c>
      <c r="B152" s="330" t="s">
        <v>203</v>
      </c>
      <c r="C152" s="330"/>
      <c r="D152" s="330"/>
      <c r="E152" s="332" t="str">
        <f>VLOOKUP(B152,Remark!G:H,2,0)</f>
        <v>HPPY</v>
      </c>
      <c r="F152" s="333"/>
      <c r="G152" s="333"/>
      <c r="H152" s="333"/>
      <c r="I152" s="333"/>
      <c r="J152" s="333"/>
      <c r="K152" s="333"/>
      <c r="L152" s="333"/>
      <c r="M152" s="333"/>
      <c r="N152" s="333"/>
      <c r="O152" s="333"/>
      <c r="P152" s="333"/>
      <c r="Q152" s="333"/>
      <c r="R152" s="334"/>
      <c r="S152" s="335"/>
      <c r="T152" s="335"/>
      <c r="U152" s="335"/>
      <c r="V152" s="335"/>
      <c r="W152" s="335"/>
      <c r="X152" s="335"/>
      <c r="Y152" s="335"/>
      <c r="Z152" s="313"/>
      <c r="AA152" s="334"/>
      <c r="AB152" s="335"/>
      <c r="AC152" s="313"/>
      <c r="AD152" s="334"/>
      <c r="AE152" s="335"/>
      <c r="AF152" s="313"/>
      <c r="AG152" s="313"/>
      <c r="AH152" s="316"/>
      <c r="AI152" s="316"/>
      <c r="AJ152" s="316"/>
      <c r="AK152" s="316"/>
      <c r="AL152" s="316"/>
      <c r="AM152" s="335"/>
      <c r="AN152" s="335"/>
      <c r="AO152" s="336"/>
      <c r="AP152" s="337"/>
      <c r="AQ152" s="338"/>
      <c r="AR152" s="316"/>
      <c r="AS152" s="323"/>
      <c r="AT152" s="323"/>
      <c r="AU152" s="339"/>
      <c r="AV152" s="323">
        <v>501</v>
      </c>
      <c r="AW152" s="323">
        <v>32835</v>
      </c>
      <c r="AX152" s="339">
        <f t="shared" si="27"/>
        <v>8208.75</v>
      </c>
      <c r="AY152" s="323">
        <v>487</v>
      </c>
      <c r="AZ152" s="323">
        <v>32037</v>
      </c>
      <c r="BA152" s="322">
        <f t="shared" si="31"/>
        <v>8009.25</v>
      </c>
      <c r="BB152" s="323">
        <v>566</v>
      </c>
      <c r="BC152" s="323">
        <v>37298</v>
      </c>
      <c r="BD152" s="339">
        <f t="shared" si="32"/>
        <v>9324.5</v>
      </c>
      <c r="BE152" s="472">
        <v>654</v>
      </c>
      <c r="BF152" s="472">
        <v>46190</v>
      </c>
      <c r="BG152" s="339">
        <f t="shared" si="33"/>
        <v>11547.5</v>
      </c>
    </row>
    <row r="153" spans="1:59" s="296" customFormat="1" ht="14.65" customHeight="1">
      <c r="A153" s="308">
        <v>151</v>
      </c>
      <c r="B153" s="330" t="s">
        <v>205</v>
      </c>
      <c r="C153" s="330"/>
      <c r="D153" s="330"/>
      <c r="E153" s="332" t="str">
        <f>VLOOKUP(B153,Remark!G:H,2,0)</f>
        <v>SCON</v>
      </c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  <c r="P153" s="333"/>
      <c r="Q153" s="333"/>
      <c r="R153" s="334"/>
      <c r="S153" s="335"/>
      <c r="T153" s="335"/>
      <c r="U153" s="335"/>
      <c r="V153" s="335"/>
      <c r="W153" s="335"/>
      <c r="X153" s="335"/>
      <c r="Y153" s="335"/>
      <c r="Z153" s="313"/>
      <c r="AA153" s="334"/>
      <c r="AB153" s="335"/>
      <c r="AC153" s="313"/>
      <c r="AD153" s="334"/>
      <c r="AE153" s="335"/>
      <c r="AF153" s="313"/>
      <c r="AG153" s="313"/>
      <c r="AH153" s="316"/>
      <c r="AI153" s="316"/>
      <c r="AJ153" s="316"/>
      <c r="AK153" s="316"/>
      <c r="AL153" s="316"/>
      <c r="AM153" s="335"/>
      <c r="AN153" s="335"/>
      <c r="AO153" s="336"/>
      <c r="AP153" s="337"/>
      <c r="AQ153" s="338"/>
      <c r="AR153" s="316"/>
      <c r="AS153" s="323"/>
      <c r="AT153" s="323"/>
      <c r="AU153" s="339"/>
      <c r="AV153" s="323">
        <v>144</v>
      </c>
      <c r="AW153" s="323">
        <v>10476</v>
      </c>
      <c r="AX153" s="339">
        <f t="shared" si="27"/>
        <v>2619</v>
      </c>
      <c r="AY153" s="323">
        <v>146</v>
      </c>
      <c r="AZ153" s="323">
        <v>11114</v>
      </c>
      <c r="BA153" s="322">
        <f t="shared" si="31"/>
        <v>2778.5</v>
      </c>
      <c r="BB153" s="323">
        <v>70</v>
      </c>
      <c r="BC153" s="323">
        <v>4938</v>
      </c>
      <c r="BD153" s="339">
        <f t="shared" si="32"/>
        <v>1234.5</v>
      </c>
      <c r="BE153" s="472">
        <v>134</v>
      </c>
      <c r="BF153" s="472">
        <v>8530</v>
      </c>
      <c r="BG153" s="339">
        <f t="shared" si="33"/>
        <v>2132.5</v>
      </c>
    </row>
    <row r="154" spans="1:59" s="296" customFormat="1" ht="14.65" customHeight="1">
      <c r="A154" s="308">
        <v>152</v>
      </c>
      <c r="B154" s="330" t="s">
        <v>206</v>
      </c>
      <c r="C154" s="330"/>
      <c r="D154" s="330"/>
      <c r="E154" s="332" t="str">
        <f>VLOOKUP(B154,Remark!G:H,2,0)</f>
        <v>SCON</v>
      </c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4"/>
      <c r="S154" s="335"/>
      <c r="T154" s="335"/>
      <c r="U154" s="335"/>
      <c r="V154" s="335"/>
      <c r="W154" s="335"/>
      <c r="X154" s="335"/>
      <c r="Y154" s="335"/>
      <c r="Z154" s="313"/>
      <c r="AA154" s="334"/>
      <c r="AB154" s="335"/>
      <c r="AC154" s="313"/>
      <c r="AD154" s="334"/>
      <c r="AE154" s="335"/>
      <c r="AF154" s="313"/>
      <c r="AG154" s="313"/>
      <c r="AH154" s="316"/>
      <c r="AI154" s="316"/>
      <c r="AJ154" s="316"/>
      <c r="AK154" s="316"/>
      <c r="AL154" s="316"/>
      <c r="AM154" s="335"/>
      <c r="AN154" s="335"/>
      <c r="AO154" s="336"/>
      <c r="AP154" s="337"/>
      <c r="AQ154" s="338"/>
      <c r="AR154" s="316"/>
      <c r="AS154" s="323"/>
      <c r="AT154" s="323"/>
      <c r="AU154" s="339"/>
      <c r="AV154" s="323">
        <v>249</v>
      </c>
      <c r="AW154" s="323">
        <v>15059</v>
      </c>
      <c r="AX154" s="339">
        <f t="shared" si="27"/>
        <v>3764.75</v>
      </c>
      <c r="AY154" s="323">
        <v>264</v>
      </c>
      <c r="AZ154" s="323">
        <v>15876</v>
      </c>
      <c r="BA154" s="322">
        <f t="shared" si="31"/>
        <v>3969</v>
      </c>
      <c r="BB154" s="323">
        <v>286</v>
      </c>
      <c r="BC154" s="323">
        <v>18262</v>
      </c>
      <c r="BD154" s="339">
        <f t="shared" si="32"/>
        <v>4565.5</v>
      </c>
      <c r="BE154" s="472">
        <v>222</v>
      </c>
      <c r="BF154" s="472">
        <v>15130</v>
      </c>
      <c r="BG154" s="339">
        <f t="shared" si="33"/>
        <v>3782.5</v>
      </c>
    </row>
    <row r="155" spans="1:59" s="296" customFormat="1" ht="14.65" customHeight="1">
      <c r="A155" s="308">
        <v>153</v>
      </c>
      <c r="B155" s="330" t="s">
        <v>208</v>
      </c>
      <c r="C155" s="330"/>
      <c r="D155" s="330"/>
      <c r="E155" s="332" t="str">
        <f>VLOOKUP(B155,Remark!G:H,2,0)</f>
        <v>MINB</v>
      </c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4"/>
      <c r="S155" s="335"/>
      <c r="T155" s="335"/>
      <c r="U155" s="335"/>
      <c r="V155" s="335"/>
      <c r="W155" s="335"/>
      <c r="X155" s="335"/>
      <c r="Y155" s="335"/>
      <c r="Z155" s="313"/>
      <c r="AA155" s="334"/>
      <c r="AB155" s="335"/>
      <c r="AC155" s="313"/>
      <c r="AD155" s="334"/>
      <c r="AE155" s="335"/>
      <c r="AF155" s="313"/>
      <c r="AG155" s="313"/>
      <c r="AH155" s="316"/>
      <c r="AI155" s="316"/>
      <c r="AJ155" s="316"/>
      <c r="AK155" s="316"/>
      <c r="AL155" s="316"/>
      <c r="AM155" s="335"/>
      <c r="AN155" s="335"/>
      <c r="AO155" s="336"/>
      <c r="AP155" s="337"/>
      <c r="AQ155" s="338"/>
      <c r="AR155" s="316"/>
      <c r="AS155" s="323"/>
      <c r="AT155" s="323"/>
      <c r="AU155" s="339"/>
      <c r="AV155" s="323">
        <v>899</v>
      </c>
      <c r="AW155" s="323">
        <v>53297</v>
      </c>
      <c r="AX155" s="339">
        <f t="shared" si="27"/>
        <v>13324.25</v>
      </c>
      <c r="AY155" s="323">
        <v>699</v>
      </c>
      <c r="AZ155" s="323">
        <v>43153</v>
      </c>
      <c r="BA155" s="322">
        <f t="shared" si="31"/>
        <v>10788.25</v>
      </c>
      <c r="BB155" s="323">
        <v>553</v>
      </c>
      <c r="BC155" s="323">
        <v>32979</v>
      </c>
      <c r="BD155" s="339">
        <f t="shared" si="32"/>
        <v>8244.75</v>
      </c>
      <c r="BE155" s="472">
        <v>904</v>
      </c>
      <c r="BF155" s="472">
        <v>54320</v>
      </c>
      <c r="BG155" s="339">
        <f t="shared" si="33"/>
        <v>13580</v>
      </c>
    </row>
    <row r="156" spans="1:59" s="296" customFormat="1" ht="14.65" customHeight="1">
      <c r="A156" s="308">
        <v>154</v>
      </c>
      <c r="B156" s="330" t="s">
        <v>209</v>
      </c>
      <c r="C156" s="330"/>
      <c r="D156" s="330"/>
      <c r="E156" s="332" t="str">
        <f>VLOOKUP(B156,Remark!G:H,2,0)</f>
        <v>MINB</v>
      </c>
      <c r="F156" s="333"/>
      <c r="G156" s="333"/>
      <c r="H156" s="333"/>
      <c r="I156" s="333"/>
      <c r="J156" s="333"/>
      <c r="K156" s="333"/>
      <c r="L156" s="333"/>
      <c r="M156" s="333"/>
      <c r="N156" s="333"/>
      <c r="O156" s="333"/>
      <c r="P156" s="333"/>
      <c r="Q156" s="333"/>
      <c r="R156" s="334"/>
      <c r="S156" s="335"/>
      <c r="T156" s="335"/>
      <c r="U156" s="335"/>
      <c r="V156" s="335"/>
      <c r="W156" s="335"/>
      <c r="X156" s="335"/>
      <c r="Y156" s="335"/>
      <c r="Z156" s="313"/>
      <c r="AA156" s="334"/>
      <c r="AB156" s="335"/>
      <c r="AC156" s="313"/>
      <c r="AD156" s="334"/>
      <c r="AE156" s="335"/>
      <c r="AF156" s="313"/>
      <c r="AG156" s="313"/>
      <c r="AH156" s="316"/>
      <c r="AI156" s="316"/>
      <c r="AJ156" s="316"/>
      <c r="AK156" s="316"/>
      <c r="AL156" s="316"/>
      <c r="AM156" s="335"/>
      <c r="AN156" s="335"/>
      <c r="AO156" s="336"/>
      <c r="AP156" s="337"/>
      <c r="AQ156" s="338"/>
      <c r="AR156" s="316"/>
      <c r="AS156" s="323"/>
      <c r="AT156" s="323"/>
      <c r="AU156" s="339"/>
      <c r="AV156" s="323">
        <v>386</v>
      </c>
      <c r="AW156" s="323">
        <v>23714</v>
      </c>
      <c r="AX156" s="339">
        <f t="shared" si="27"/>
        <v>5928.5</v>
      </c>
      <c r="AY156" s="323">
        <v>387</v>
      </c>
      <c r="AZ156" s="323">
        <v>23113</v>
      </c>
      <c r="BA156" s="322">
        <f t="shared" si="31"/>
        <v>5778.25</v>
      </c>
      <c r="BB156" s="323">
        <v>342</v>
      </c>
      <c r="BC156" s="323">
        <v>20586</v>
      </c>
      <c r="BD156" s="339">
        <f t="shared" si="32"/>
        <v>5146.5</v>
      </c>
      <c r="BE156" s="472">
        <v>361</v>
      </c>
      <c r="BF156" s="472">
        <v>23671</v>
      </c>
      <c r="BG156" s="339">
        <f t="shared" si="33"/>
        <v>5917.75</v>
      </c>
    </row>
    <row r="157" spans="1:59" s="296" customFormat="1" ht="14.65" customHeight="1">
      <c r="A157" s="308">
        <v>155</v>
      </c>
      <c r="B157" s="330" t="s">
        <v>210</v>
      </c>
      <c r="C157" s="330"/>
      <c r="D157" s="330"/>
      <c r="E157" s="332" t="str">
        <f>VLOOKUP(B157,Remark!G:H,2,0)</f>
        <v>MINB</v>
      </c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4"/>
      <c r="S157" s="335"/>
      <c r="T157" s="335"/>
      <c r="U157" s="335"/>
      <c r="V157" s="335"/>
      <c r="W157" s="335"/>
      <c r="X157" s="335"/>
      <c r="Y157" s="335"/>
      <c r="Z157" s="313"/>
      <c r="AA157" s="334"/>
      <c r="AB157" s="335"/>
      <c r="AC157" s="313"/>
      <c r="AD157" s="334"/>
      <c r="AE157" s="335"/>
      <c r="AF157" s="313"/>
      <c r="AG157" s="313"/>
      <c r="AH157" s="316"/>
      <c r="AI157" s="316"/>
      <c r="AJ157" s="316"/>
      <c r="AK157" s="316"/>
      <c r="AL157" s="316"/>
      <c r="AM157" s="335"/>
      <c r="AN157" s="335"/>
      <c r="AO157" s="336"/>
      <c r="AP157" s="337"/>
      <c r="AQ157" s="338"/>
      <c r="AR157" s="316"/>
      <c r="AS157" s="323"/>
      <c r="AT157" s="323"/>
      <c r="AU157" s="339"/>
      <c r="AV157" s="323">
        <v>255</v>
      </c>
      <c r="AW157" s="323">
        <v>17957</v>
      </c>
      <c r="AX157" s="339">
        <f t="shared" si="27"/>
        <v>4489.25</v>
      </c>
      <c r="AY157" s="323">
        <v>250</v>
      </c>
      <c r="AZ157" s="323">
        <v>18298</v>
      </c>
      <c r="BA157" s="322">
        <f t="shared" si="31"/>
        <v>4574.5</v>
      </c>
      <c r="BB157" s="323">
        <v>198</v>
      </c>
      <c r="BC157" s="323">
        <v>13654</v>
      </c>
      <c r="BD157" s="339">
        <f t="shared" si="32"/>
        <v>3413.5</v>
      </c>
      <c r="BE157" s="472">
        <v>308</v>
      </c>
      <c r="BF157" s="472">
        <v>22928</v>
      </c>
      <c r="BG157" s="339">
        <f t="shared" si="33"/>
        <v>5732</v>
      </c>
    </row>
    <row r="158" spans="1:59" s="296" customFormat="1" ht="14.65" customHeight="1">
      <c r="A158" s="308">
        <v>156</v>
      </c>
      <c r="B158" s="330" t="s">
        <v>211</v>
      </c>
      <c r="C158" s="330"/>
      <c r="D158" s="330"/>
      <c r="E158" s="332" t="str">
        <f>VLOOKUP(B158,Remark!G:H,2,0)</f>
        <v>MINB</v>
      </c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  <c r="P158" s="333"/>
      <c r="Q158" s="333"/>
      <c r="R158" s="334"/>
      <c r="S158" s="335"/>
      <c r="T158" s="335"/>
      <c r="U158" s="335"/>
      <c r="V158" s="335"/>
      <c r="W158" s="335"/>
      <c r="X158" s="335"/>
      <c r="Y158" s="335"/>
      <c r="Z158" s="313"/>
      <c r="AA158" s="334"/>
      <c r="AB158" s="335"/>
      <c r="AC158" s="313"/>
      <c r="AD158" s="334"/>
      <c r="AE158" s="335"/>
      <c r="AF158" s="313"/>
      <c r="AG158" s="313"/>
      <c r="AH158" s="316"/>
      <c r="AI158" s="316"/>
      <c r="AJ158" s="316"/>
      <c r="AK158" s="316"/>
      <c r="AL158" s="316"/>
      <c r="AM158" s="335"/>
      <c r="AN158" s="335"/>
      <c r="AO158" s="336"/>
      <c r="AP158" s="337"/>
      <c r="AQ158" s="338"/>
      <c r="AR158" s="316"/>
      <c r="AS158" s="323"/>
      <c r="AT158" s="323"/>
      <c r="AU158" s="339"/>
      <c r="AV158" s="323">
        <v>360</v>
      </c>
      <c r="AW158" s="323">
        <v>21860</v>
      </c>
      <c r="AX158" s="339">
        <f t="shared" si="27"/>
        <v>5465</v>
      </c>
      <c r="AY158" s="323">
        <v>416</v>
      </c>
      <c r="AZ158" s="323">
        <v>26124</v>
      </c>
      <c r="BA158" s="322">
        <f t="shared" si="31"/>
        <v>6531</v>
      </c>
      <c r="BB158" s="323">
        <v>347</v>
      </c>
      <c r="BC158" s="323">
        <v>21637</v>
      </c>
      <c r="BD158" s="339">
        <f t="shared" si="32"/>
        <v>5409.25</v>
      </c>
      <c r="BE158" s="472">
        <v>328</v>
      </c>
      <c r="BF158" s="472">
        <v>21952</v>
      </c>
      <c r="BG158" s="339">
        <f t="shared" si="33"/>
        <v>5488</v>
      </c>
    </row>
    <row r="159" spans="1:59" s="296" customFormat="1" ht="14.65" customHeight="1">
      <c r="A159" s="308">
        <v>157</v>
      </c>
      <c r="B159" s="330" t="s">
        <v>212</v>
      </c>
      <c r="C159" s="330"/>
      <c r="D159" s="330"/>
      <c r="E159" s="332" t="str">
        <f>VLOOKUP(B159,Remark!G:H,2,0)</f>
        <v>MINB</v>
      </c>
      <c r="F159" s="333"/>
      <c r="G159" s="333"/>
      <c r="H159" s="333"/>
      <c r="I159" s="333"/>
      <c r="J159" s="333"/>
      <c r="K159" s="333"/>
      <c r="L159" s="333"/>
      <c r="M159" s="333"/>
      <c r="N159" s="333"/>
      <c r="O159" s="333"/>
      <c r="P159" s="333"/>
      <c r="Q159" s="333"/>
      <c r="R159" s="334"/>
      <c r="S159" s="335"/>
      <c r="T159" s="335"/>
      <c r="U159" s="335"/>
      <c r="V159" s="335"/>
      <c r="W159" s="335"/>
      <c r="X159" s="335"/>
      <c r="Y159" s="335"/>
      <c r="Z159" s="313"/>
      <c r="AA159" s="334"/>
      <c r="AB159" s="335"/>
      <c r="AC159" s="313"/>
      <c r="AD159" s="334"/>
      <c r="AE159" s="335"/>
      <c r="AF159" s="313"/>
      <c r="AG159" s="313"/>
      <c r="AH159" s="316"/>
      <c r="AI159" s="316"/>
      <c r="AJ159" s="316"/>
      <c r="AK159" s="316"/>
      <c r="AL159" s="316"/>
      <c r="AM159" s="335"/>
      <c r="AN159" s="335"/>
      <c r="AO159" s="336"/>
      <c r="AP159" s="337"/>
      <c r="AQ159" s="338"/>
      <c r="AR159" s="316"/>
      <c r="AS159" s="323"/>
      <c r="AT159" s="323"/>
      <c r="AU159" s="339"/>
      <c r="AV159" s="323">
        <v>256</v>
      </c>
      <c r="AW159" s="323">
        <v>23512</v>
      </c>
      <c r="AX159" s="339">
        <f t="shared" si="27"/>
        <v>5878</v>
      </c>
      <c r="AY159" s="323">
        <v>151</v>
      </c>
      <c r="AZ159" s="323">
        <v>11577</v>
      </c>
      <c r="BA159" s="322">
        <f t="shared" si="31"/>
        <v>2894.25</v>
      </c>
      <c r="BB159" s="323">
        <v>162</v>
      </c>
      <c r="BC159" s="323">
        <v>12370</v>
      </c>
      <c r="BD159" s="339">
        <f t="shared" si="32"/>
        <v>3092.5</v>
      </c>
      <c r="BE159" s="472">
        <v>143</v>
      </c>
      <c r="BF159" s="472">
        <v>9217</v>
      </c>
      <c r="BG159" s="339">
        <f t="shared" si="33"/>
        <v>2304.25</v>
      </c>
    </row>
    <row r="160" spans="1:59" s="296" customFormat="1" ht="14.65" customHeight="1">
      <c r="A160" s="308">
        <v>158</v>
      </c>
      <c r="B160" s="330" t="s">
        <v>213</v>
      </c>
      <c r="C160" s="330"/>
      <c r="D160" s="330"/>
      <c r="E160" s="332" t="str">
        <f>VLOOKUP(B160,Remark!G:H,2,0)</f>
        <v>MINB</v>
      </c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4"/>
      <c r="S160" s="335"/>
      <c r="T160" s="335"/>
      <c r="U160" s="335"/>
      <c r="V160" s="335"/>
      <c r="W160" s="335"/>
      <c r="X160" s="335"/>
      <c r="Y160" s="335"/>
      <c r="Z160" s="313"/>
      <c r="AA160" s="334"/>
      <c r="AB160" s="335"/>
      <c r="AC160" s="313"/>
      <c r="AD160" s="334"/>
      <c r="AE160" s="335"/>
      <c r="AF160" s="313"/>
      <c r="AG160" s="313"/>
      <c r="AH160" s="316"/>
      <c r="AI160" s="316"/>
      <c r="AJ160" s="316"/>
      <c r="AK160" s="316"/>
      <c r="AL160" s="316"/>
      <c r="AM160" s="335"/>
      <c r="AN160" s="335"/>
      <c r="AO160" s="336"/>
      <c r="AP160" s="337"/>
      <c r="AQ160" s="338"/>
      <c r="AR160" s="316"/>
      <c r="AS160" s="323"/>
      <c r="AT160" s="323"/>
      <c r="AU160" s="339"/>
      <c r="AV160" s="323">
        <v>390</v>
      </c>
      <c r="AW160" s="323">
        <v>25690</v>
      </c>
      <c r="AX160" s="339">
        <f t="shared" si="27"/>
        <v>6422.5</v>
      </c>
      <c r="AY160" s="323">
        <v>460</v>
      </c>
      <c r="AZ160" s="323">
        <v>36320</v>
      </c>
      <c r="BA160" s="322">
        <f t="shared" si="31"/>
        <v>9080</v>
      </c>
      <c r="BB160" s="323">
        <v>478</v>
      </c>
      <c r="BC160" s="323">
        <v>35062</v>
      </c>
      <c r="BD160" s="339">
        <f t="shared" si="32"/>
        <v>8765.5</v>
      </c>
      <c r="BE160" s="472">
        <v>597</v>
      </c>
      <c r="BF160" s="472">
        <v>41159</v>
      </c>
      <c r="BG160" s="339">
        <f t="shared" si="33"/>
        <v>10289.75</v>
      </c>
    </row>
    <row r="161" spans="1:59" s="296" customFormat="1" ht="14.65" customHeight="1">
      <c r="A161" s="308">
        <v>159</v>
      </c>
      <c r="B161" s="330" t="s">
        <v>214</v>
      </c>
      <c r="C161" s="330"/>
      <c r="D161" s="330"/>
      <c r="E161" s="332" t="str">
        <f>VLOOKUP(B161,Remark!G:H,2,0)</f>
        <v>MINB</v>
      </c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  <c r="P161" s="333"/>
      <c r="Q161" s="333"/>
      <c r="R161" s="334"/>
      <c r="S161" s="335"/>
      <c r="T161" s="335"/>
      <c r="U161" s="335"/>
      <c r="V161" s="335"/>
      <c r="W161" s="335"/>
      <c r="X161" s="335"/>
      <c r="Y161" s="335"/>
      <c r="Z161" s="313"/>
      <c r="AA161" s="334"/>
      <c r="AB161" s="335"/>
      <c r="AC161" s="313"/>
      <c r="AD161" s="334"/>
      <c r="AE161" s="335"/>
      <c r="AF161" s="313"/>
      <c r="AG161" s="313"/>
      <c r="AH161" s="316"/>
      <c r="AI161" s="316"/>
      <c r="AJ161" s="316"/>
      <c r="AK161" s="316"/>
      <c r="AL161" s="316"/>
      <c r="AM161" s="335"/>
      <c r="AN161" s="335"/>
      <c r="AO161" s="336"/>
      <c r="AP161" s="337"/>
      <c r="AQ161" s="338"/>
      <c r="AR161" s="316"/>
      <c r="AS161" s="323"/>
      <c r="AT161" s="323"/>
      <c r="AU161" s="339"/>
      <c r="AV161" s="323">
        <v>93</v>
      </c>
      <c r="AW161" s="323">
        <v>6603</v>
      </c>
      <c r="AX161" s="339">
        <f t="shared" si="27"/>
        <v>1650.75</v>
      </c>
      <c r="AY161" s="323">
        <v>89</v>
      </c>
      <c r="AZ161" s="323">
        <v>6999</v>
      </c>
      <c r="BA161" s="322">
        <f t="shared" si="31"/>
        <v>1749.75</v>
      </c>
      <c r="BB161" s="323">
        <v>101</v>
      </c>
      <c r="BC161" s="323">
        <v>7835</v>
      </c>
      <c r="BD161" s="339">
        <f t="shared" si="32"/>
        <v>1958.75</v>
      </c>
      <c r="BE161" s="472">
        <v>126</v>
      </c>
      <c r="BF161" s="472">
        <v>9142</v>
      </c>
      <c r="BG161" s="339">
        <f t="shared" si="33"/>
        <v>2285.5</v>
      </c>
    </row>
    <row r="162" spans="1:59" s="296" customFormat="1" ht="14.65" customHeight="1">
      <c r="A162" s="308">
        <v>160</v>
      </c>
      <c r="B162" s="330" t="s">
        <v>215</v>
      </c>
      <c r="C162" s="330"/>
      <c r="D162" s="330"/>
      <c r="E162" s="332" t="str">
        <f>VLOOKUP(B162,Remark!G:H,2,0)</f>
        <v>Kerry</v>
      </c>
      <c r="F162" s="333"/>
      <c r="G162" s="333"/>
      <c r="H162" s="333"/>
      <c r="I162" s="333"/>
      <c r="J162" s="333"/>
      <c r="K162" s="333"/>
      <c r="L162" s="333"/>
      <c r="M162" s="333"/>
      <c r="N162" s="333"/>
      <c r="O162" s="333"/>
      <c r="P162" s="333"/>
      <c r="Q162" s="333"/>
      <c r="R162" s="334"/>
      <c r="S162" s="335"/>
      <c r="T162" s="335"/>
      <c r="U162" s="335"/>
      <c r="V162" s="335"/>
      <c r="W162" s="335"/>
      <c r="X162" s="335"/>
      <c r="Y162" s="335"/>
      <c r="Z162" s="313"/>
      <c r="AA162" s="334"/>
      <c r="AB162" s="335"/>
      <c r="AC162" s="313"/>
      <c r="AD162" s="334"/>
      <c r="AE162" s="335"/>
      <c r="AF162" s="313"/>
      <c r="AG162" s="313"/>
      <c r="AH162" s="316"/>
      <c r="AI162" s="316"/>
      <c r="AJ162" s="316"/>
      <c r="AK162" s="316"/>
      <c r="AL162" s="316"/>
      <c r="AM162" s="335"/>
      <c r="AN162" s="335"/>
      <c r="AO162" s="336"/>
      <c r="AP162" s="337"/>
      <c r="AQ162" s="338"/>
      <c r="AR162" s="316"/>
      <c r="AS162" s="323"/>
      <c r="AT162" s="323"/>
      <c r="AU162" s="339"/>
      <c r="AV162" s="323">
        <v>72</v>
      </c>
      <c r="AW162" s="323">
        <v>4652</v>
      </c>
      <c r="AX162" s="339">
        <f t="shared" si="27"/>
        <v>1163</v>
      </c>
      <c r="AY162" s="323">
        <v>91</v>
      </c>
      <c r="AZ162" s="323">
        <v>5489</v>
      </c>
      <c r="BA162" s="322">
        <f t="shared" si="31"/>
        <v>1372.25</v>
      </c>
      <c r="BB162" s="323">
        <v>92</v>
      </c>
      <c r="BC162" s="323">
        <v>5244</v>
      </c>
      <c r="BD162" s="339">
        <f t="shared" si="32"/>
        <v>1311</v>
      </c>
      <c r="BE162" s="472">
        <v>96</v>
      </c>
      <c r="BF162" s="472">
        <v>6560</v>
      </c>
      <c r="BG162" s="339">
        <f t="shared" si="33"/>
        <v>1640</v>
      </c>
    </row>
    <row r="163" spans="1:59" s="296" customFormat="1" ht="14.65" customHeight="1">
      <c r="A163" s="308">
        <v>161</v>
      </c>
      <c r="B163" s="330" t="s">
        <v>217</v>
      </c>
      <c r="C163" s="330"/>
      <c r="D163" s="330"/>
      <c r="E163" s="332" t="str">
        <f>VLOOKUP(B163,Remark!G:H,2,0)</f>
        <v>LKAB</v>
      </c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4"/>
      <c r="S163" s="335"/>
      <c r="T163" s="335"/>
      <c r="U163" s="335"/>
      <c r="V163" s="335"/>
      <c r="W163" s="335"/>
      <c r="X163" s="335"/>
      <c r="Y163" s="335"/>
      <c r="Z163" s="313"/>
      <c r="AA163" s="334"/>
      <c r="AB163" s="335"/>
      <c r="AC163" s="313"/>
      <c r="AD163" s="334"/>
      <c r="AE163" s="335"/>
      <c r="AF163" s="313"/>
      <c r="AG163" s="313"/>
      <c r="AH163" s="316"/>
      <c r="AI163" s="316"/>
      <c r="AJ163" s="316"/>
      <c r="AK163" s="316"/>
      <c r="AL163" s="316"/>
      <c r="AM163" s="335"/>
      <c r="AN163" s="335"/>
      <c r="AO163" s="336"/>
      <c r="AP163" s="337"/>
      <c r="AQ163" s="338"/>
      <c r="AR163" s="316"/>
      <c r="AS163" s="323"/>
      <c r="AT163" s="323"/>
      <c r="AU163" s="339"/>
      <c r="AV163" s="323">
        <v>166</v>
      </c>
      <c r="AW163" s="323">
        <v>10386</v>
      </c>
      <c r="AX163" s="339">
        <f t="shared" si="27"/>
        <v>2596.5</v>
      </c>
      <c r="AY163" s="323">
        <v>100</v>
      </c>
      <c r="AZ163" s="323">
        <v>6732</v>
      </c>
      <c r="BA163" s="322">
        <f t="shared" si="31"/>
        <v>1683</v>
      </c>
      <c r="BB163" s="323">
        <v>98</v>
      </c>
      <c r="BC163" s="323">
        <v>6638</v>
      </c>
      <c r="BD163" s="339">
        <f t="shared" si="32"/>
        <v>1659.5</v>
      </c>
      <c r="BE163" s="472">
        <v>166</v>
      </c>
      <c r="BF163" s="472">
        <v>9306</v>
      </c>
      <c r="BG163" s="339">
        <f t="shared" si="33"/>
        <v>2326.5</v>
      </c>
    </row>
    <row r="164" spans="1:59" s="296" customFormat="1" ht="14.65" customHeight="1">
      <c r="A164" s="308">
        <v>162</v>
      </c>
      <c r="B164" s="330" t="s">
        <v>219</v>
      </c>
      <c r="C164" s="330"/>
      <c r="D164" s="330"/>
      <c r="E164" s="332" t="s">
        <v>5</v>
      </c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34"/>
      <c r="S164" s="335"/>
      <c r="T164" s="335"/>
      <c r="U164" s="335"/>
      <c r="V164" s="335"/>
      <c r="W164" s="335"/>
      <c r="X164" s="335"/>
      <c r="Y164" s="335"/>
      <c r="Z164" s="313"/>
      <c r="AA164" s="334"/>
      <c r="AB164" s="335"/>
      <c r="AC164" s="313"/>
      <c r="AD164" s="334"/>
      <c r="AE164" s="335"/>
      <c r="AF164" s="313"/>
      <c r="AG164" s="313"/>
      <c r="AH164" s="316"/>
      <c r="AI164" s="316"/>
      <c r="AJ164" s="316"/>
      <c r="AK164" s="316"/>
      <c r="AL164" s="316"/>
      <c r="AM164" s="335"/>
      <c r="AN164" s="335"/>
      <c r="AO164" s="336"/>
      <c r="AP164" s="337"/>
      <c r="AQ164" s="338"/>
      <c r="AR164" s="316"/>
      <c r="AS164" s="323"/>
      <c r="AT164" s="323"/>
      <c r="AU164" s="339"/>
      <c r="AV164" s="323">
        <v>108</v>
      </c>
      <c r="AW164" s="323">
        <v>6740</v>
      </c>
      <c r="AX164" s="339">
        <f t="shared" si="27"/>
        <v>1685</v>
      </c>
      <c r="AY164" s="323">
        <v>86</v>
      </c>
      <c r="AZ164" s="323">
        <v>5378</v>
      </c>
      <c r="BA164" s="322">
        <f t="shared" si="31"/>
        <v>1344.5</v>
      </c>
      <c r="BB164" s="323">
        <v>104</v>
      </c>
      <c r="BC164" s="323">
        <v>6744</v>
      </c>
      <c r="BD164" s="339">
        <f t="shared" si="32"/>
        <v>1686</v>
      </c>
      <c r="BE164" s="472">
        <v>113</v>
      </c>
      <c r="BF164" s="472">
        <v>6983</v>
      </c>
      <c r="BG164" s="339">
        <f t="shared" si="33"/>
        <v>1745.75</v>
      </c>
    </row>
    <row r="165" spans="1:59" s="296" customFormat="1" ht="14.65" customHeight="1">
      <c r="A165" s="308">
        <v>163</v>
      </c>
      <c r="B165" s="330" t="s">
        <v>220</v>
      </c>
      <c r="C165" s="330"/>
      <c r="D165" s="330"/>
      <c r="E165" s="332" t="str">
        <f>VLOOKUP(B165,Remark!G:H,2,0)</f>
        <v>LKAB</v>
      </c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4"/>
      <c r="S165" s="335"/>
      <c r="T165" s="335"/>
      <c r="U165" s="335"/>
      <c r="V165" s="335"/>
      <c r="W165" s="335"/>
      <c r="X165" s="335"/>
      <c r="Y165" s="335"/>
      <c r="Z165" s="313"/>
      <c r="AA165" s="334"/>
      <c r="AB165" s="335"/>
      <c r="AC165" s="313"/>
      <c r="AD165" s="334"/>
      <c r="AE165" s="335"/>
      <c r="AF165" s="313"/>
      <c r="AG165" s="313"/>
      <c r="AH165" s="316"/>
      <c r="AI165" s="316"/>
      <c r="AJ165" s="316"/>
      <c r="AK165" s="316"/>
      <c r="AL165" s="316"/>
      <c r="AM165" s="335"/>
      <c r="AN165" s="335"/>
      <c r="AO165" s="336"/>
      <c r="AP165" s="337"/>
      <c r="AQ165" s="338"/>
      <c r="AR165" s="316"/>
      <c r="AS165" s="323"/>
      <c r="AT165" s="323"/>
      <c r="AU165" s="339"/>
      <c r="AV165" s="323">
        <v>156</v>
      </c>
      <c r="AW165" s="323">
        <v>10632</v>
      </c>
      <c r="AX165" s="339">
        <f t="shared" si="27"/>
        <v>2658</v>
      </c>
      <c r="AY165" s="323">
        <v>217</v>
      </c>
      <c r="AZ165" s="323">
        <v>15251</v>
      </c>
      <c r="BA165" s="322">
        <f t="shared" si="31"/>
        <v>3812.75</v>
      </c>
      <c r="BB165" s="323">
        <v>202</v>
      </c>
      <c r="BC165" s="323">
        <v>14882</v>
      </c>
      <c r="BD165" s="339">
        <f t="shared" si="32"/>
        <v>3720.5</v>
      </c>
      <c r="BE165" s="472">
        <v>150</v>
      </c>
      <c r="BF165" s="472">
        <v>10678</v>
      </c>
      <c r="BG165" s="339">
        <f t="shared" si="33"/>
        <v>2669.5</v>
      </c>
    </row>
    <row r="166" spans="1:59" s="296" customFormat="1" ht="14.65" customHeight="1">
      <c r="A166" s="308">
        <v>164</v>
      </c>
      <c r="B166" s="330" t="s">
        <v>221</v>
      </c>
      <c r="C166" s="330"/>
      <c r="D166" s="330"/>
      <c r="E166" s="332" t="str">
        <f>VLOOKUP(B166,Remark!G:H,2,0)</f>
        <v>LKAB</v>
      </c>
      <c r="F166" s="333"/>
      <c r="G166" s="333"/>
      <c r="H166" s="333"/>
      <c r="I166" s="333"/>
      <c r="J166" s="333"/>
      <c r="K166" s="333"/>
      <c r="L166" s="333"/>
      <c r="M166" s="333"/>
      <c r="N166" s="333"/>
      <c r="O166" s="333"/>
      <c r="P166" s="333"/>
      <c r="Q166" s="333"/>
      <c r="R166" s="334"/>
      <c r="S166" s="335"/>
      <c r="T166" s="335"/>
      <c r="U166" s="335"/>
      <c r="V166" s="335"/>
      <c r="W166" s="335"/>
      <c r="X166" s="335"/>
      <c r="Y166" s="335"/>
      <c r="Z166" s="313"/>
      <c r="AA166" s="334"/>
      <c r="AB166" s="335"/>
      <c r="AC166" s="313"/>
      <c r="AD166" s="334"/>
      <c r="AE166" s="335"/>
      <c r="AF166" s="313"/>
      <c r="AG166" s="313"/>
      <c r="AH166" s="316"/>
      <c r="AI166" s="316"/>
      <c r="AJ166" s="316"/>
      <c r="AK166" s="316"/>
      <c r="AL166" s="316"/>
      <c r="AM166" s="335"/>
      <c r="AN166" s="335"/>
      <c r="AO166" s="336"/>
      <c r="AP166" s="337"/>
      <c r="AQ166" s="338"/>
      <c r="AR166" s="316"/>
      <c r="AS166" s="323"/>
      <c r="AT166" s="323"/>
      <c r="AU166" s="339"/>
      <c r="AV166" s="323">
        <v>121</v>
      </c>
      <c r="AW166" s="323">
        <v>8991</v>
      </c>
      <c r="AX166" s="339">
        <f t="shared" si="27"/>
        <v>2247.75</v>
      </c>
      <c r="AY166" s="323">
        <v>125</v>
      </c>
      <c r="AZ166" s="323">
        <v>9247</v>
      </c>
      <c r="BA166" s="322">
        <f t="shared" si="31"/>
        <v>2311.75</v>
      </c>
      <c r="BB166" s="323">
        <v>161</v>
      </c>
      <c r="BC166" s="323">
        <v>10755</v>
      </c>
      <c r="BD166" s="339">
        <f t="shared" si="32"/>
        <v>2688.75</v>
      </c>
      <c r="BE166" s="472">
        <v>210</v>
      </c>
      <c r="BF166" s="472">
        <v>13174</v>
      </c>
      <c r="BG166" s="339">
        <f t="shared" si="33"/>
        <v>3293.5</v>
      </c>
    </row>
    <row r="167" spans="1:59" s="296" customFormat="1" ht="14.65" customHeight="1">
      <c r="A167" s="308">
        <v>165</v>
      </c>
      <c r="B167" s="330" t="s">
        <v>223</v>
      </c>
      <c r="C167" s="330"/>
      <c r="D167" s="330"/>
      <c r="E167" s="332" t="str">
        <f>VLOOKUP(B167,Remark!G:H,2,0)</f>
        <v>ROMK</v>
      </c>
      <c r="F167" s="333"/>
      <c r="G167" s="333"/>
      <c r="H167" s="333"/>
      <c r="I167" s="333"/>
      <c r="J167" s="333"/>
      <c r="K167" s="333"/>
      <c r="L167" s="333"/>
      <c r="M167" s="333"/>
      <c r="N167" s="333"/>
      <c r="O167" s="333"/>
      <c r="P167" s="333"/>
      <c r="Q167" s="333"/>
      <c r="R167" s="334"/>
      <c r="S167" s="335"/>
      <c r="T167" s="335"/>
      <c r="U167" s="335"/>
      <c r="V167" s="335"/>
      <c r="W167" s="335"/>
      <c r="X167" s="335"/>
      <c r="Y167" s="335"/>
      <c r="Z167" s="313"/>
      <c r="AA167" s="334"/>
      <c r="AB167" s="335"/>
      <c r="AC167" s="313"/>
      <c r="AD167" s="334"/>
      <c r="AE167" s="335"/>
      <c r="AF167" s="313"/>
      <c r="AG167" s="313"/>
      <c r="AH167" s="316"/>
      <c r="AI167" s="316"/>
      <c r="AJ167" s="316"/>
      <c r="AK167" s="316"/>
      <c r="AL167" s="316"/>
      <c r="AM167" s="335"/>
      <c r="AN167" s="335"/>
      <c r="AO167" s="336"/>
      <c r="AP167" s="337"/>
      <c r="AQ167" s="338"/>
      <c r="AR167" s="316"/>
      <c r="AS167" s="323"/>
      <c r="AT167" s="323"/>
      <c r="AU167" s="339"/>
      <c r="AV167" s="323">
        <v>126</v>
      </c>
      <c r="AW167" s="323">
        <v>9082</v>
      </c>
      <c r="AX167" s="339">
        <f t="shared" si="27"/>
        <v>2270.5</v>
      </c>
      <c r="AY167" s="323">
        <v>175</v>
      </c>
      <c r="AZ167" s="323">
        <v>10841</v>
      </c>
      <c r="BA167" s="322">
        <f t="shared" si="31"/>
        <v>2710.25</v>
      </c>
      <c r="BB167" s="323">
        <v>163</v>
      </c>
      <c r="BC167" s="323">
        <v>10733</v>
      </c>
      <c r="BD167" s="339">
        <f t="shared" si="32"/>
        <v>2683.25</v>
      </c>
      <c r="BE167" s="472">
        <v>169</v>
      </c>
      <c r="BF167" s="472">
        <v>10275</v>
      </c>
      <c r="BG167" s="339">
        <f t="shared" si="33"/>
        <v>2568.75</v>
      </c>
    </row>
    <row r="168" spans="1:59" s="296" customFormat="1" ht="14.65" customHeight="1">
      <c r="A168" s="308">
        <v>166</v>
      </c>
      <c r="B168" s="330" t="s">
        <v>224</v>
      </c>
      <c r="C168" s="330"/>
      <c r="D168" s="330"/>
      <c r="E168" s="332" t="str">
        <f>VLOOKUP(B168,Remark!G:H,2,0)</f>
        <v>ROMK</v>
      </c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  <c r="P168" s="333"/>
      <c r="Q168" s="333"/>
      <c r="R168" s="334"/>
      <c r="S168" s="335"/>
      <c r="T168" s="335"/>
      <c r="U168" s="335"/>
      <c r="V168" s="335"/>
      <c r="W168" s="335"/>
      <c r="X168" s="335"/>
      <c r="Y168" s="335"/>
      <c r="Z168" s="313"/>
      <c r="AA168" s="334"/>
      <c r="AB168" s="335"/>
      <c r="AC168" s="313"/>
      <c r="AD168" s="334"/>
      <c r="AE168" s="335"/>
      <c r="AF168" s="313"/>
      <c r="AG168" s="313"/>
      <c r="AH168" s="316"/>
      <c r="AI168" s="316"/>
      <c r="AJ168" s="316"/>
      <c r="AK168" s="316"/>
      <c r="AL168" s="316"/>
      <c r="AM168" s="335"/>
      <c r="AN168" s="335"/>
      <c r="AO168" s="336"/>
      <c r="AP168" s="337"/>
      <c r="AQ168" s="338"/>
      <c r="AR168" s="316"/>
      <c r="AS168" s="323"/>
      <c r="AT168" s="323"/>
      <c r="AU168" s="339"/>
      <c r="AV168" s="323">
        <v>165</v>
      </c>
      <c r="AW168" s="323">
        <v>10879</v>
      </c>
      <c r="AX168" s="339">
        <f t="shared" si="27"/>
        <v>2719.75</v>
      </c>
      <c r="AY168" s="323">
        <v>176</v>
      </c>
      <c r="AZ168" s="323">
        <v>11744</v>
      </c>
      <c r="BA168" s="322">
        <f t="shared" si="31"/>
        <v>2936</v>
      </c>
      <c r="BB168" s="323">
        <v>184</v>
      </c>
      <c r="BC168" s="323">
        <v>12880</v>
      </c>
      <c r="BD168" s="339">
        <f t="shared" si="32"/>
        <v>3220</v>
      </c>
      <c r="BE168" s="472">
        <v>215</v>
      </c>
      <c r="BF168" s="472">
        <v>15969</v>
      </c>
      <c r="BG168" s="339">
        <f t="shared" si="33"/>
        <v>3992.25</v>
      </c>
    </row>
    <row r="169" spans="1:59" s="296" customFormat="1" ht="14.65" customHeight="1">
      <c r="A169" s="308">
        <v>167</v>
      </c>
      <c r="B169" s="330" t="s">
        <v>225</v>
      </c>
      <c r="C169" s="330"/>
      <c r="D169" s="330"/>
      <c r="E169" s="332" t="str">
        <f>VLOOKUP(B169,Remark!G:H,2,0)</f>
        <v>LKAB</v>
      </c>
      <c r="F169" s="333"/>
      <c r="G169" s="333"/>
      <c r="H169" s="333"/>
      <c r="I169" s="333"/>
      <c r="J169" s="333"/>
      <c r="K169" s="333"/>
      <c r="L169" s="333"/>
      <c r="M169" s="333"/>
      <c r="N169" s="333"/>
      <c r="O169" s="333"/>
      <c r="P169" s="333"/>
      <c r="Q169" s="333"/>
      <c r="R169" s="334"/>
      <c r="S169" s="335"/>
      <c r="T169" s="335"/>
      <c r="U169" s="335"/>
      <c r="V169" s="335"/>
      <c r="W169" s="335"/>
      <c r="X169" s="335"/>
      <c r="Y169" s="335"/>
      <c r="Z169" s="313"/>
      <c r="AA169" s="334"/>
      <c r="AB169" s="335"/>
      <c r="AC169" s="313"/>
      <c r="AD169" s="334"/>
      <c r="AE169" s="335"/>
      <c r="AF169" s="313"/>
      <c r="AG169" s="313"/>
      <c r="AH169" s="316"/>
      <c r="AI169" s="316"/>
      <c r="AJ169" s="316"/>
      <c r="AK169" s="316"/>
      <c r="AL169" s="316"/>
      <c r="AM169" s="335"/>
      <c r="AN169" s="335"/>
      <c r="AO169" s="336"/>
      <c r="AP169" s="337"/>
      <c r="AQ169" s="338"/>
      <c r="AR169" s="316"/>
      <c r="AS169" s="323"/>
      <c r="AT169" s="323"/>
      <c r="AU169" s="339"/>
      <c r="AV169" s="323">
        <v>189</v>
      </c>
      <c r="AW169" s="323">
        <v>12975</v>
      </c>
      <c r="AX169" s="339">
        <f t="shared" si="27"/>
        <v>3243.75</v>
      </c>
      <c r="AY169" s="323">
        <v>193</v>
      </c>
      <c r="AZ169" s="323">
        <v>12567</v>
      </c>
      <c r="BA169" s="322">
        <f t="shared" si="31"/>
        <v>3141.75</v>
      </c>
      <c r="BB169" s="323">
        <v>267</v>
      </c>
      <c r="BC169" s="323">
        <v>16685</v>
      </c>
      <c r="BD169" s="339">
        <f t="shared" si="32"/>
        <v>4171.25</v>
      </c>
      <c r="BE169" s="472">
        <v>206</v>
      </c>
      <c r="BF169" s="472">
        <v>15174</v>
      </c>
      <c r="BG169" s="339">
        <f t="shared" si="33"/>
        <v>3793.5</v>
      </c>
    </row>
    <row r="170" spans="1:59" s="296" customFormat="1" ht="14.65" customHeight="1">
      <c r="A170" s="308">
        <v>168</v>
      </c>
      <c r="B170" s="330" t="s">
        <v>226</v>
      </c>
      <c r="C170" s="330"/>
      <c r="D170" s="330"/>
      <c r="E170" s="332" t="str">
        <f>VLOOKUP(B170,Remark!G:H,2,0)</f>
        <v>LKAB</v>
      </c>
      <c r="F170" s="333"/>
      <c r="G170" s="333"/>
      <c r="H170" s="333"/>
      <c r="I170" s="333"/>
      <c r="J170" s="333"/>
      <c r="K170" s="333"/>
      <c r="L170" s="333"/>
      <c r="M170" s="333"/>
      <c r="N170" s="333"/>
      <c r="O170" s="333"/>
      <c r="P170" s="333"/>
      <c r="Q170" s="333"/>
      <c r="R170" s="334"/>
      <c r="S170" s="335"/>
      <c r="T170" s="335"/>
      <c r="U170" s="335"/>
      <c r="V170" s="335"/>
      <c r="W170" s="335"/>
      <c r="X170" s="335"/>
      <c r="Y170" s="335"/>
      <c r="Z170" s="313"/>
      <c r="AA170" s="334"/>
      <c r="AB170" s="335"/>
      <c r="AC170" s="313"/>
      <c r="AD170" s="334"/>
      <c r="AE170" s="335"/>
      <c r="AF170" s="313"/>
      <c r="AG170" s="313"/>
      <c r="AH170" s="316"/>
      <c r="AI170" s="316"/>
      <c r="AJ170" s="316"/>
      <c r="AK170" s="316"/>
      <c r="AL170" s="316"/>
      <c r="AM170" s="335"/>
      <c r="AN170" s="335"/>
      <c r="AO170" s="336"/>
      <c r="AP170" s="337"/>
      <c r="AQ170" s="338"/>
      <c r="AR170" s="316"/>
      <c r="AS170" s="323"/>
      <c r="AT170" s="323"/>
      <c r="AU170" s="339"/>
      <c r="AV170" s="323">
        <v>196</v>
      </c>
      <c r="AW170" s="323">
        <v>13772</v>
      </c>
      <c r="AX170" s="339">
        <f t="shared" si="27"/>
        <v>3443</v>
      </c>
      <c r="AY170" s="323">
        <v>211</v>
      </c>
      <c r="AZ170" s="323">
        <v>15609</v>
      </c>
      <c r="BA170" s="322">
        <f t="shared" si="31"/>
        <v>3902.25</v>
      </c>
      <c r="BB170" s="323">
        <v>253</v>
      </c>
      <c r="BC170" s="323">
        <v>17703</v>
      </c>
      <c r="BD170" s="339">
        <f t="shared" si="32"/>
        <v>4425.75</v>
      </c>
      <c r="BE170" s="472">
        <v>260</v>
      </c>
      <c r="BF170" s="472">
        <v>18036</v>
      </c>
      <c r="BG170" s="339">
        <f t="shared" si="33"/>
        <v>4509</v>
      </c>
    </row>
    <row r="171" spans="1:59" s="296" customFormat="1" ht="14.65" customHeight="1">
      <c r="A171" s="308">
        <v>169</v>
      </c>
      <c r="B171" s="330" t="s">
        <v>227</v>
      </c>
      <c r="C171" s="330"/>
      <c r="D171" s="330"/>
      <c r="E171" s="332" t="str">
        <f>VLOOKUP(B171,Remark!G:H,2,0)</f>
        <v>ROMK</v>
      </c>
      <c r="F171" s="333"/>
      <c r="G171" s="333"/>
      <c r="H171" s="333"/>
      <c r="I171" s="333"/>
      <c r="J171" s="333"/>
      <c r="K171" s="333"/>
      <c r="L171" s="333"/>
      <c r="M171" s="333"/>
      <c r="N171" s="333"/>
      <c r="O171" s="333"/>
      <c r="P171" s="333"/>
      <c r="Q171" s="333"/>
      <c r="R171" s="334"/>
      <c r="S171" s="335"/>
      <c r="T171" s="335"/>
      <c r="U171" s="335"/>
      <c r="V171" s="335"/>
      <c r="W171" s="335"/>
      <c r="X171" s="335"/>
      <c r="Y171" s="335"/>
      <c r="Z171" s="313"/>
      <c r="AA171" s="334"/>
      <c r="AB171" s="335"/>
      <c r="AC171" s="313"/>
      <c r="AD171" s="334"/>
      <c r="AE171" s="335"/>
      <c r="AF171" s="313"/>
      <c r="AG171" s="313"/>
      <c r="AH171" s="316"/>
      <c r="AI171" s="316"/>
      <c r="AJ171" s="316"/>
      <c r="AK171" s="316"/>
      <c r="AL171" s="316"/>
      <c r="AM171" s="335"/>
      <c r="AN171" s="335"/>
      <c r="AO171" s="336"/>
      <c r="AP171" s="337"/>
      <c r="AQ171" s="338"/>
      <c r="AR171" s="316"/>
      <c r="AS171" s="323"/>
      <c r="AT171" s="323"/>
      <c r="AU171" s="339"/>
      <c r="AV171" s="323">
        <v>87</v>
      </c>
      <c r="AW171" s="323">
        <v>5629</v>
      </c>
      <c r="AX171" s="339">
        <f t="shared" si="27"/>
        <v>1407.25</v>
      </c>
      <c r="AY171" s="323">
        <v>115</v>
      </c>
      <c r="AZ171" s="323">
        <v>8385</v>
      </c>
      <c r="BA171" s="322">
        <f t="shared" si="31"/>
        <v>2096.25</v>
      </c>
      <c r="BB171" s="323">
        <v>79</v>
      </c>
      <c r="BC171" s="323">
        <v>5701</v>
      </c>
      <c r="BD171" s="339">
        <f t="shared" si="32"/>
        <v>1425.25</v>
      </c>
      <c r="BE171" s="472">
        <v>85</v>
      </c>
      <c r="BF171" s="472">
        <v>6175</v>
      </c>
      <c r="BG171" s="339">
        <f t="shared" si="33"/>
        <v>1543.75</v>
      </c>
    </row>
    <row r="172" spans="1:59" s="296" customFormat="1" ht="14.65" customHeight="1">
      <c r="A172" s="308">
        <v>170</v>
      </c>
      <c r="B172" s="330" t="s">
        <v>228</v>
      </c>
      <c r="C172" s="330"/>
      <c r="D172" s="330"/>
      <c r="E172" s="332" t="str">
        <f>VLOOKUP(B172,Remark!G:H,2,0)</f>
        <v>ROMK</v>
      </c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4"/>
      <c r="S172" s="335"/>
      <c r="T172" s="335"/>
      <c r="U172" s="335"/>
      <c r="V172" s="335"/>
      <c r="W172" s="335"/>
      <c r="X172" s="335"/>
      <c r="Y172" s="335"/>
      <c r="Z172" s="313"/>
      <c r="AA172" s="334"/>
      <c r="AB172" s="335"/>
      <c r="AC172" s="313"/>
      <c r="AD172" s="334"/>
      <c r="AE172" s="335"/>
      <c r="AF172" s="313"/>
      <c r="AG172" s="313"/>
      <c r="AH172" s="316"/>
      <c r="AI172" s="316"/>
      <c r="AJ172" s="316"/>
      <c r="AK172" s="316"/>
      <c r="AL172" s="316"/>
      <c r="AM172" s="335"/>
      <c r="AN172" s="335"/>
      <c r="AO172" s="336"/>
      <c r="AP172" s="337"/>
      <c r="AQ172" s="338"/>
      <c r="AR172" s="316"/>
      <c r="AS172" s="323"/>
      <c r="AT172" s="323"/>
      <c r="AU172" s="339"/>
      <c r="AV172" s="323">
        <v>49</v>
      </c>
      <c r="AW172" s="323">
        <v>3311</v>
      </c>
      <c r="AX172" s="339">
        <f t="shared" si="27"/>
        <v>827.75</v>
      </c>
      <c r="AY172" s="323">
        <v>115</v>
      </c>
      <c r="AZ172" s="323">
        <v>7989</v>
      </c>
      <c r="BA172" s="322">
        <f t="shared" si="31"/>
        <v>1997.25</v>
      </c>
      <c r="BB172" s="323">
        <v>60</v>
      </c>
      <c r="BC172" s="323">
        <v>4272</v>
      </c>
      <c r="BD172" s="339">
        <f t="shared" si="32"/>
        <v>1068</v>
      </c>
      <c r="BE172" s="472">
        <v>99</v>
      </c>
      <c r="BF172" s="472">
        <v>6933</v>
      </c>
      <c r="BG172" s="339">
        <f t="shared" si="33"/>
        <v>1733.25</v>
      </c>
    </row>
    <row r="173" spans="1:59" s="296" customFormat="1" ht="14.65" customHeight="1">
      <c r="A173" s="308">
        <v>171</v>
      </c>
      <c r="B173" s="330" t="s">
        <v>229</v>
      </c>
      <c r="C173" s="330"/>
      <c r="D173" s="330"/>
      <c r="E173" s="332" t="str">
        <f>VLOOKUP(B173,Remark!G:H,2,0)</f>
        <v>ROMK</v>
      </c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  <c r="P173" s="333"/>
      <c r="Q173" s="333"/>
      <c r="R173" s="334"/>
      <c r="S173" s="335"/>
      <c r="T173" s="335"/>
      <c r="U173" s="335"/>
      <c r="V173" s="335"/>
      <c r="W173" s="335"/>
      <c r="X173" s="335"/>
      <c r="Y173" s="335"/>
      <c r="Z173" s="313"/>
      <c r="AA173" s="334"/>
      <c r="AB173" s="335"/>
      <c r="AC173" s="313"/>
      <c r="AD173" s="334"/>
      <c r="AE173" s="335"/>
      <c r="AF173" s="313"/>
      <c r="AG173" s="313"/>
      <c r="AH173" s="316"/>
      <c r="AI173" s="316"/>
      <c r="AJ173" s="316"/>
      <c r="AK173" s="316"/>
      <c r="AL173" s="316"/>
      <c r="AM173" s="335"/>
      <c r="AN173" s="335"/>
      <c r="AO173" s="336"/>
      <c r="AP173" s="337"/>
      <c r="AQ173" s="338"/>
      <c r="AR173" s="316"/>
      <c r="AS173" s="323"/>
      <c r="AT173" s="323"/>
      <c r="AU173" s="339"/>
      <c r="AV173" s="323">
        <v>211</v>
      </c>
      <c r="AW173" s="323">
        <v>12921</v>
      </c>
      <c r="AX173" s="339">
        <f t="shared" si="27"/>
        <v>3230.25</v>
      </c>
      <c r="AY173" s="323">
        <v>225</v>
      </c>
      <c r="AZ173" s="323">
        <v>13423</v>
      </c>
      <c r="BA173" s="322">
        <f t="shared" si="31"/>
        <v>3355.75</v>
      </c>
      <c r="BB173" s="323">
        <v>149</v>
      </c>
      <c r="BC173" s="323">
        <v>8831</v>
      </c>
      <c r="BD173" s="339">
        <f t="shared" si="32"/>
        <v>2207.75</v>
      </c>
      <c r="BE173" s="472">
        <v>132</v>
      </c>
      <c r="BF173" s="472">
        <v>8488</v>
      </c>
      <c r="BG173" s="339">
        <f t="shared" si="33"/>
        <v>2122</v>
      </c>
    </row>
    <row r="174" spans="1:59" s="296" customFormat="1" ht="14.65" customHeight="1">
      <c r="A174" s="308">
        <v>172</v>
      </c>
      <c r="B174" s="330" t="s">
        <v>230</v>
      </c>
      <c r="C174" s="330"/>
      <c r="D174" s="330"/>
      <c r="E174" s="332" t="str">
        <f>VLOOKUP(B174,Remark!G:H,2,0)</f>
        <v>LKAB</v>
      </c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  <c r="P174" s="333"/>
      <c r="Q174" s="333"/>
      <c r="R174" s="334"/>
      <c r="S174" s="335"/>
      <c r="T174" s="335"/>
      <c r="U174" s="335"/>
      <c r="V174" s="335"/>
      <c r="W174" s="335"/>
      <c r="X174" s="335"/>
      <c r="Y174" s="335"/>
      <c r="Z174" s="313"/>
      <c r="AA174" s="334"/>
      <c r="AB174" s="335"/>
      <c r="AC174" s="313"/>
      <c r="AD174" s="334"/>
      <c r="AE174" s="335"/>
      <c r="AF174" s="313"/>
      <c r="AG174" s="313"/>
      <c r="AH174" s="316"/>
      <c r="AI174" s="316"/>
      <c r="AJ174" s="316"/>
      <c r="AK174" s="316"/>
      <c r="AL174" s="316"/>
      <c r="AM174" s="335"/>
      <c r="AN174" s="335"/>
      <c r="AO174" s="336"/>
      <c r="AP174" s="337"/>
      <c r="AQ174" s="338"/>
      <c r="AR174" s="316"/>
      <c r="AS174" s="323"/>
      <c r="AT174" s="323"/>
      <c r="AU174" s="339"/>
      <c r="AV174" s="323">
        <v>240</v>
      </c>
      <c r="AW174" s="323">
        <v>16000</v>
      </c>
      <c r="AX174" s="339">
        <f t="shared" si="27"/>
        <v>4000</v>
      </c>
      <c r="AY174" s="323">
        <v>367</v>
      </c>
      <c r="AZ174" s="323">
        <v>22185</v>
      </c>
      <c r="BA174" s="322">
        <f t="shared" si="31"/>
        <v>5546.25</v>
      </c>
      <c r="BB174" s="323">
        <v>241</v>
      </c>
      <c r="BC174" s="323">
        <v>16787</v>
      </c>
      <c r="BD174" s="339">
        <f t="shared" si="32"/>
        <v>4196.75</v>
      </c>
      <c r="BE174" s="472">
        <v>279</v>
      </c>
      <c r="BF174" s="472">
        <v>17345</v>
      </c>
      <c r="BG174" s="339">
        <f t="shared" si="33"/>
        <v>4336.25</v>
      </c>
    </row>
    <row r="175" spans="1:59" s="296" customFormat="1" ht="14.65" customHeight="1">
      <c r="A175" s="308">
        <v>173</v>
      </c>
      <c r="B175" s="330" t="s">
        <v>231</v>
      </c>
      <c r="C175" s="330"/>
      <c r="D175" s="330"/>
      <c r="E175" s="332" t="str">
        <f>VLOOKUP(B175,Remark!G:H,2,0)</f>
        <v>ROMK</v>
      </c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4"/>
      <c r="S175" s="335"/>
      <c r="T175" s="335"/>
      <c r="U175" s="335"/>
      <c r="V175" s="335"/>
      <c r="W175" s="335"/>
      <c r="X175" s="335"/>
      <c r="Y175" s="335"/>
      <c r="Z175" s="313"/>
      <c r="AA175" s="334"/>
      <c r="AB175" s="335"/>
      <c r="AC175" s="313"/>
      <c r="AD175" s="334"/>
      <c r="AE175" s="335"/>
      <c r="AF175" s="313"/>
      <c r="AG175" s="313"/>
      <c r="AH175" s="316"/>
      <c r="AI175" s="316"/>
      <c r="AJ175" s="316"/>
      <c r="AK175" s="316"/>
      <c r="AL175" s="316"/>
      <c r="AM175" s="335"/>
      <c r="AN175" s="335"/>
      <c r="AO175" s="336"/>
      <c r="AP175" s="337"/>
      <c r="AQ175" s="338"/>
      <c r="AR175" s="316"/>
      <c r="AS175" s="323"/>
      <c r="AT175" s="323"/>
      <c r="AU175" s="339"/>
      <c r="AV175" s="323">
        <v>77</v>
      </c>
      <c r="AW175" s="323">
        <v>5123</v>
      </c>
      <c r="AX175" s="339">
        <f t="shared" si="27"/>
        <v>1280.75</v>
      </c>
      <c r="AY175" s="323">
        <v>102</v>
      </c>
      <c r="AZ175" s="323">
        <v>7278</v>
      </c>
      <c r="BA175" s="322">
        <f t="shared" si="31"/>
        <v>1819.5</v>
      </c>
      <c r="BB175" s="323">
        <v>131</v>
      </c>
      <c r="BC175" s="323">
        <v>8273</v>
      </c>
      <c r="BD175" s="339">
        <f t="shared" si="32"/>
        <v>2068.25</v>
      </c>
      <c r="BE175" s="472">
        <v>2</v>
      </c>
      <c r="BF175" s="472">
        <v>218</v>
      </c>
      <c r="BG175" s="339">
        <f t="shared" si="33"/>
        <v>54.5</v>
      </c>
    </row>
    <row r="176" spans="1:59" s="296" customFormat="1" ht="14.65" customHeight="1">
      <c r="A176" s="308">
        <v>174</v>
      </c>
      <c r="B176" s="341" t="s">
        <v>232</v>
      </c>
      <c r="C176" s="341"/>
      <c r="D176" s="341"/>
      <c r="E176" s="332" t="str">
        <f>VLOOKUP(B176,Remark!G:H,2,0)</f>
        <v>PKED</v>
      </c>
      <c r="F176" s="333"/>
      <c r="G176" s="333"/>
      <c r="H176" s="333"/>
      <c r="I176" s="333"/>
      <c r="J176" s="333"/>
      <c r="K176" s="333"/>
      <c r="L176" s="333"/>
      <c r="M176" s="333"/>
      <c r="N176" s="333"/>
      <c r="O176" s="333"/>
      <c r="P176" s="333"/>
      <c r="Q176" s="333"/>
      <c r="R176" s="334"/>
      <c r="S176" s="335"/>
      <c r="T176" s="335"/>
      <c r="U176" s="335"/>
      <c r="V176" s="335"/>
      <c r="W176" s="335"/>
      <c r="X176" s="335"/>
      <c r="Y176" s="335"/>
      <c r="Z176" s="313"/>
      <c r="AA176" s="334"/>
      <c r="AB176" s="335"/>
      <c r="AC176" s="313"/>
      <c r="AD176" s="334"/>
      <c r="AE176" s="335"/>
      <c r="AF176" s="313"/>
      <c r="AG176" s="313"/>
      <c r="AH176" s="316"/>
      <c r="AI176" s="316"/>
      <c r="AJ176" s="316"/>
      <c r="AK176" s="316"/>
      <c r="AL176" s="316"/>
      <c r="AM176" s="335"/>
      <c r="AN176" s="335"/>
      <c r="AO176" s="336"/>
      <c r="AP176" s="337"/>
      <c r="AQ176" s="338"/>
      <c r="AR176" s="316"/>
      <c r="AS176" s="323"/>
      <c r="AT176" s="323"/>
      <c r="AU176" s="339"/>
      <c r="AV176" s="323">
        <v>153</v>
      </c>
      <c r="AW176" s="323">
        <v>9615</v>
      </c>
      <c r="AX176" s="339">
        <f t="shared" si="27"/>
        <v>2403.75</v>
      </c>
      <c r="AY176" s="323">
        <v>139</v>
      </c>
      <c r="AZ176" s="323">
        <v>8621</v>
      </c>
      <c r="BA176" s="322">
        <f t="shared" si="31"/>
        <v>2155.25</v>
      </c>
      <c r="BB176" s="323">
        <v>109</v>
      </c>
      <c r="BC176" s="323">
        <v>6471</v>
      </c>
      <c r="BD176" s="339">
        <f t="shared" si="32"/>
        <v>1617.75</v>
      </c>
      <c r="BE176" s="472">
        <v>178</v>
      </c>
      <c r="BF176" s="472">
        <v>11310</v>
      </c>
      <c r="BG176" s="339">
        <f t="shared" si="33"/>
        <v>2827.5</v>
      </c>
    </row>
    <row r="177" spans="1:59" s="296" customFormat="1" ht="14.65" customHeight="1">
      <c r="A177" s="308">
        <v>175</v>
      </c>
      <c r="B177" s="330" t="s">
        <v>233</v>
      </c>
      <c r="C177" s="330"/>
      <c r="D177" s="330"/>
      <c r="E177" s="332" t="str">
        <f>VLOOKUP(B177,Remark!G:H,2,0)</f>
        <v>LKAB</v>
      </c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  <c r="P177" s="333"/>
      <c r="Q177" s="333"/>
      <c r="R177" s="334"/>
      <c r="S177" s="335"/>
      <c r="T177" s="335"/>
      <c r="U177" s="335"/>
      <c r="V177" s="335"/>
      <c r="W177" s="335"/>
      <c r="X177" s="335"/>
      <c r="Y177" s="335"/>
      <c r="Z177" s="313"/>
      <c r="AA177" s="334"/>
      <c r="AB177" s="335"/>
      <c r="AC177" s="313"/>
      <c r="AD177" s="334"/>
      <c r="AE177" s="335"/>
      <c r="AF177" s="313"/>
      <c r="AG177" s="313"/>
      <c r="AH177" s="316"/>
      <c r="AI177" s="316"/>
      <c r="AJ177" s="316"/>
      <c r="AK177" s="316"/>
      <c r="AL177" s="316"/>
      <c r="AM177" s="335"/>
      <c r="AN177" s="335"/>
      <c r="AO177" s="336"/>
      <c r="AP177" s="337"/>
      <c r="AQ177" s="338"/>
      <c r="AR177" s="316"/>
      <c r="AS177" s="323"/>
      <c r="AT177" s="323"/>
      <c r="AU177" s="339"/>
      <c r="AV177" s="323">
        <v>326</v>
      </c>
      <c r="AW177" s="323">
        <v>25862</v>
      </c>
      <c r="AX177" s="339">
        <f t="shared" si="27"/>
        <v>6465.5</v>
      </c>
      <c r="AY177" s="323">
        <v>452</v>
      </c>
      <c r="AZ177" s="323">
        <v>32500</v>
      </c>
      <c r="BA177" s="322">
        <f t="shared" si="31"/>
        <v>8125</v>
      </c>
      <c r="BB177" s="323">
        <v>343</v>
      </c>
      <c r="BC177" s="323">
        <v>24185</v>
      </c>
      <c r="BD177" s="339">
        <f t="shared" si="32"/>
        <v>6046.25</v>
      </c>
      <c r="BE177" s="472">
        <v>496</v>
      </c>
      <c r="BF177" s="472">
        <v>38064</v>
      </c>
      <c r="BG177" s="339">
        <f t="shared" si="33"/>
        <v>9516</v>
      </c>
    </row>
    <row r="178" spans="1:59" s="296" customFormat="1" ht="14.65" customHeight="1">
      <c r="A178" s="308">
        <v>176</v>
      </c>
      <c r="B178" s="330" t="s">
        <v>234</v>
      </c>
      <c r="C178" s="330"/>
      <c r="D178" s="330"/>
      <c r="E178" s="332" t="str">
        <f>VLOOKUP(B178,Remark!G:H,2,0)</f>
        <v>LKAB</v>
      </c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  <c r="P178" s="333"/>
      <c r="Q178" s="333"/>
      <c r="R178" s="334"/>
      <c r="S178" s="335"/>
      <c r="T178" s="335"/>
      <c r="U178" s="335"/>
      <c r="V178" s="335"/>
      <c r="W178" s="335"/>
      <c r="X178" s="335"/>
      <c r="Y178" s="335"/>
      <c r="Z178" s="313"/>
      <c r="AA178" s="334"/>
      <c r="AB178" s="335"/>
      <c r="AC178" s="313"/>
      <c r="AD178" s="334"/>
      <c r="AE178" s="335"/>
      <c r="AF178" s="313"/>
      <c r="AG178" s="313"/>
      <c r="AH178" s="316"/>
      <c r="AI178" s="316"/>
      <c r="AJ178" s="316"/>
      <c r="AK178" s="316"/>
      <c r="AL178" s="316"/>
      <c r="AM178" s="335"/>
      <c r="AN178" s="335"/>
      <c r="AO178" s="336"/>
      <c r="AP178" s="337"/>
      <c r="AQ178" s="338"/>
      <c r="AR178" s="316"/>
      <c r="AS178" s="323"/>
      <c r="AT178" s="323"/>
      <c r="AU178" s="339"/>
      <c r="AV178" s="323">
        <v>143</v>
      </c>
      <c r="AW178" s="323">
        <v>9573</v>
      </c>
      <c r="AX178" s="339">
        <f t="shared" si="27"/>
        <v>2393.25</v>
      </c>
      <c r="AY178" s="323">
        <v>153</v>
      </c>
      <c r="AZ178" s="323">
        <v>9883</v>
      </c>
      <c r="BA178" s="322">
        <f t="shared" si="31"/>
        <v>2470.75</v>
      </c>
      <c r="BB178" s="323">
        <v>170</v>
      </c>
      <c r="BC178" s="323">
        <v>10818</v>
      </c>
      <c r="BD178" s="339">
        <f t="shared" si="32"/>
        <v>2704.5</v>
      </c>
      <c r="BE178" s="472">
        <v>234</v>
      </c>
      <c r="BF178" s="472">
        <v>16278</v>
      </c>
      <c r="BG178" s="339">
        <f t="shared" si="33"/>
        <v>4069.5</v>
      </c>
    </row>
    <row r="179" spans="1:59" s="296" customFormat="1" ht="14.65" customHeight="1">
      <c r="A179" s="308">
        <v>177</v>
      </c>
      <c r="B179" s="330" t="s">
        <v>235</v>
      </c>
      <c r="C179" s="330"/>
      <c r="D179" s="330"/>
      <c r="E179" s="332" t="str">
        <f>VLOOKUP(B179,Remark!G:H,2,0)</f>
        <v>LKAB</v>
      </c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  <c r="P179" s="333"/>
      <c r="Q179" s="333"/>
      <c r="R179" s="334"/>
      <c r="S179" s="335"/>
      <c r="T179" s="335"/>
      <c r="U179" s="335"/>
      <c r="V179" s="335"/>
      <c r="W179" s="335"/>
      <c r="X179" s="335"/>
      <c r="Y179" s="335"/>
      <c r="Z179" s="313"/>
      <c r="AA179" s="334"/>
      <c r="AB179" s="335"/>
      <c r="AC179" s="313"/>
      <c r="AD179" s="334"/>
      <c r="AE179" s="335"/>
      <c r="AF179" s="313"/>
      <c r="AG179" s="313"/>
      <c r="AH179" s="316"/>
      <c r="AI179" s="316"/>
      <c r="AJ179" s="316"/>
      <c r="AK179" s="316"/>
      <c r="AL179" s="316"/>
      <c r="AM179" s="335"/>
      <c r="AN179" s="335"/>
      <c r="AO179" s="336"/>
      <c r="AP179" s="337"/>
      <c r="AQ179" s="338"/>
      <c r="AR179" s="316"/>
      <c r="AS179" s="323"/>
      <c r="AT179" s="323"/>
      <c r="AU179" s="339"/>
      <c r="AV179" s="323">
        <v>284</v>
      </c>
      <c r="AW179" s="323">
        <v>18716</v>
      </c>
      <c r="AX179" s="339">
        <f t="shared" si="27"/>
        <v>4679</v>
      </c>
      <c r="AY179" s="323">
        <v>218</v>
      </c>
      <c r="AZ179" s="323">
        <v>14834</v>
      </c>
      <c r="BA179" s="322">
        <f t="shared" si="31"/>
        <v>3708.5</v>
      </c>
      <c r="BB179" s="323">
        <v>257</v>
      </c>
      <c r="BC179" s="323">
        <v>17235</v>
      </c>
      <c r="BD179" s="339">
        <f t="shared" si="32"/>
        <v>4308.75</v>
      </c>
      <c r="BE179" s="472">
        <v>228</v>
      </c>
      <c r="BF179" s="472">
        <v>16756</v>
      </c>
      <c r="BG179" s="339">
        <f t="shared" si="33"/>
        <v>4189</v>
      </c>
    </row>
    <row r="180" spans="1:59" s="296" customFormat="1" ht="14.65" customHeight="1">
      <c r="A180" s="308">
        <v>178</v>
      </c>
      <c r="B180" s="330" t="s">
        <v>236</v>
      </c>
      <c r="C180" s="330"/>
      <c r="D180" s="330"/>
      <c r="E180" s="332" t="str">
        <f>VLOOKUP(B180,Remark!G:H,2,0)</f>
        <v>MINB</v>
      </c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  <c r="P180" s="333"/>
      <c r="Q180" s="333"/>
      <c r="R180" s="334"/>
      <c r="S180" s="335"/>
      <c r="T180" s="335"/>
      <c r="U180" s="335"/>
      <c r="V180" s="335"/>
      <c r="W180" s="335"/>
      <c r="X180" s="335"/>
      <c r="Y180" s="335"/>
      <c r="Z180" s="313"/>
      <c r="AA180" s="334"/>
      <c r="AB180" s="335"/>
      <c r="AC180" s="313"/>
      <c r="AD180" s="334"/>
      <c r="AE180" s="335"/>
      <c r="AF180" s="313"/>
      <c r="AG180" s="313"/>
      <c r="AH180" s="316"/>
      <c r="AI180" s="316"/>
      <c r="AJ180" s="316"/>
      <c r="AK180" s="316"/>
      <c r="AL180" s="316"/>
      <c r="AM180" s="335"/>
      <c r="AN180" s="335"/>
      <c r="AO180" s="336"/>
      <c r="AP180" s="337"/>
      <c r="AQ180" s="338"/>
      <c r="AR180" s="316"/>
      <c r="AS180" s="323"/>
      <c r="AT180" s="323"/>
      <c r="AU180" s="339"/>
      <c r="AV180" s="323">
        <v>123</v>
      </c>
      <c r="AW180" s="323">
        <v>10345</v>
      </c>
      <c r="AX180" s="339">
        <f t="shared" si="27"/>
        <v>2586.25</v>
      </c>
      <c r="AY180" s="323">
        <v>27</v>
      </c>
      <c r="AZ180" s="323">
        <v>2081</v>
      </c>
      <c r="BA180" s="322">
        <f t="shared" si="31"/>
        <v>520.25</v>
      </c>
      <c r="BB180" s="323">
        <v>0</v>
      </c>
      <c r="BC180" s="323">
        <v>0</v>
      </c>
      <c r="BD180" s="339">
        <f t="shared" si="32"/>
        <v>0</v>
      </c>
      <c r="BE180" s="472">
        <v>0</v>
      </c>
      <c r="BF180" s="472">
        <v>0</v>
      </c>
      <c r="BG180" s="339">
        <f t="shared" si="33"/>
        <v>0</v>
      </c>
    </row>
    <row r="181" spans="1:59" s="296" customFormat="1" ht="14.65" customHeight="1">
      <c r="A181" s="308">
        <v>179</v>
      </c>
      <c r="B181" s="330" t="s">
        <v>237</v>
      </c>
      <c r="C181" s="330"/>
      <c r="D181" s="330"/>
      <c r="E181" s="332" t="str">
        <f>VLOOKUP(B181,Remark!G:H,2,0)</f>
        <v>MINB</v>
      </c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  <c r="P181" s="333"/>
      <c r="Q181" s="333"/>
      <c r="R181" s="334"/>
      <c r="S181" s="335"/>
      <c r="T181" s="335"/>
      <c r="U181" s="335"/>
      <c r="V181" s="335"/>
      <c r="W181" s="335"/>
      <c r="X181" s="335"/>
      <c r="Y181" s="335"/>
      <c r="Z181" s="313"/>
      <c r="AA181" s="334"/>
      <c r="AB181" s="335"/>
      <c r="AC181" s="313"/>
      <c r="AD181" s="334"/>
      <c r="AE181" s="335"/>
      <c r="AF181" s="313"/>
      <c r="AG181" s="313"/>
      <c r="AH181" s="316"/>
      <c r="AI181" s="316"/>
      <c r="AJ181" s="316"/>
      <c r="AK181" s="316"/>
      <c r="AL181" s="316"/>
      <c r="AM181" s="335"/>
      <c r="AN181" s="335"/>
      <c r="AO181" s="336"/>
      <c r="AP181" s="337"/>
      <c r="AQ181" s="338"/>
      <c r="AR181" s="316"/>
      <c r="AS181" s="323"/>
      <c r="AT181" s="323"/>
      <c r="AU181" s="339"/>
      <c r="AV181" s="323">
        <v>0</v>
      </c>
      <c r="AW181" s="323">
        <v>0</v>
      </c>
      <c r="AX181" s="339">
        <f t="shared" si="27"/>
        <v>0</v>
      </c>
      <c r="AY181" s="323">
        <v>0</v>
      </c>
      <c r="AZ181" s="323">
        <v>0</v>
      </c>
      <c r="BA181" s="322">
        <f t="shared" si="31"/>
        <v>0</v>
      </c>
      <c r="BB181" s="323">
        <v>0</v>
      </c>
      <c r="BC181" s="323">
        <v>0</v>
      </c>
      <c r="BD181" s="339">
        <f t="shared" si="32"/>
        <v>0</v>
      </c>
      <c r="BE181" s="472">
        <v>0</v>
      </c>
      <c r="BF181" s="472">
        <v>0</v>
      </c>
      <c r="BG181" s="339">
        <f t="shared" si="33"/>
        <v>0</v>
      </c>
    </row>
    <row r="182" spans="1:59" s="296" customFormat="1" ht="14.65" customHeight="1">
      <c r="A182" s="308">
        <v>180</v>
      </c>
      <c r="B182" s="330" t="s">
        <v>239</v>
      </c>
      <c r="C182" s="330"/>
      <c r="D182" s="330"/>
      <c r="E182" s="332" t="str">
        <f>VLOOKUP(B182,Remark!G:H,2,0)</f>
        <v>NJOK</v>
      </c>
      <c r="F182" s="333"/>
      <c r="G182" s="333"/>
      <c r="H182" s="333"/>
      <c r="I182" s="333"/>
      <c r="J182" s="333"/>
      <c r="K182" s="333"/>
      <c r="L182" s="333"/>
      <c r="M182" s="333"/>
      <c r="N182" s="333"/>
      <c r="O182" s="333"/>
      <c r="P182" s="333"/>
      <c r="Q182" s="333"/>
      <c r="R182" s="334"/>
      <c r="S182" s="335"/>
      <c r="T182" s="335"/>
      <c r="U182" s="335"/>
      <c r="V182" s="335"/>
      <c r="W182" s="335"/>
      <c r="X182" s="335"/>
      <c r="Y182" s="335"/>
      <c r="Z182" s="313"/>
      <c r="AA182" s="334"/>
      <c r="AB182" s="335"/>
      <c r="AC182" s="313"/>
      <c r="AD182" s="334"/>
      <c r="AE182" s="335"/>
      <c r="AF182" s="313"/>
      <c r="AG182" s="313"/>
      <c r="AH182" s="316"/>
      <c r="AI182" s="316"/>
      <c r="AJ182" s="316"/>
      <c r="AK182" s="316"/>
      <c r="AL182" s="316"/>
      <c r="AM182" s="335"/>
      <c r="AN182" s="335"/>
      <c r="AO182" s="336"/>
      <c r="AP182" s="337"/>
      <c r="AQ182" s="338"/>
      <c r="AR182" s="316"/>
      <c r="AS182" s="323"/>
      <c r="AT182" s="323"/>
      <c r="AU182" s="339"/>
      <c r="AV182" s="323">
        <v>131</v>
      </c>
      <c r="AW182" s="323">
        <v>8961</v>
      </c>
      <c r="AX182" s="339">
        <f t="shared" si="27"/>
        <v>2240.25</v>
      </c>
      <c r="AY182" s="323">
        <v>158</v>
      </c>
      <c r="AZ182" s="323">
        <v>11006</v>
      </c>
      <c r="BA182" s="322">
        <f t="shared" si="31"/>
        <v>2751.5</v>
      </c>
      <c r="BB182" s="323">
        <v>238</v>
      </c>
      <c r="BC182" s="323">
        <v>15858</v>
      </c>
      <c r="BD182" s="339">
        <f t="shared" si="32"/>
        <v>3964.5</v>
      </c>
      <c r="BE182" s="472">
        <v>179</v>
      </c>
      <c r="BF182" s="472">
        <v>11537</v>
      </c>
      <c r="BG182" s="339">
        <f t="shared" si="33"/>
        <v>2884.25</v>
      </c>
    </row>
    <row r="183" spans="1:59" s="296" customFormat="1" ht="14.65" customHeight="1">
      <c r="A183" s="308">
        <v>181</v>
      </c>
      <c r="B183" s="330" t="s">
        <v>240</v>
      </c>
      <c r="C183" s="330"/>
      <c r="D183" s="330"/>
      <c r="E183" s="332" t="str">
        <f>VLOOKUP(B183,Remark!G:H,2,0)</f>
        <v>NJOK</v>
      </c>
      <c r="F183" s="333"/>
      <c r="G183" s="333"/>
      <c r="H183" s="333"/>
      <c r="I183" s="333"/>
      <c r="J183" s="333"/>
      <c r="K183" s="333"/>
      <c r="L183" s="333"/>
      <c r="M183" s="333"/>
      <c r="N183" s="333"/>
      <c r="O183" s="333"/>
      <c r="P183" s="333"/>
      <c r="Q183" s="333"/>
      <c r="R183" s="334"/>
      <c r="S183" s="335"/>
      <c r="T183" s="335"/>
      <c r="U183" s="335"/>
      <c r="V183" s="335"/>
      <c r="W183" s="335"/>
      <c r="X183" s="335"/>
      <c r="Y183" s="335"/>
      <c r="Z183" s="313"/>
      <c r="AA183" s="334"/>
      <c r="AB183" s="335"/>
      <c r="AC183" s="313"/>
      <c r="AD183" s="334"/>
      <c r="AE183" s="335"/>
      <c r="AF183" s="313"/>
      <c r="AG183" s="313"/>
      <c r="AH183" s="316"/>
      <c r="AI183" s="316"/>
      <c r="AJ183" s="316"/>
      <c r="AK183" s="316"/>
      <c r="AL183" s="316"/>
      <c r="AM183" s="335"/>
      <c r="AN183" s="335"/>
      <c r="AO183" s="336"/>
      <c r="AP183" s="337"/>
      <c r="AQ183" s="338"/>
      <c r="AR183" s="316"/>
      <c r="AS183" s="323"/>
      <c r="AT183" s="323"/>
      <c r="AU183" s="339"/>
      <c r="AV183" s="323">
        <v>248</v>
      </c>
      <c r="AW183" s="323">
        <v>17204</v>
      </c>
      <c r="AX183" s="339">
        <f t="shared" si="27"/>
        <v>4301</v>
      </c>
      <c r="AY183" s="323">
        <v>373</v>
      </c>
      <c r="AZ183" s="323">
        <v>25895</v>
      </c>
      <c r="BA183" s="322">
        <f t="shared" si="31"/>
        <v>6473.75</v>
      </c>
      <c r="BB183" s="323">
        <v>225</v>
      </c>
      <c r="BC183" s="323">
        <v>15971</v>
      </c>
      <c r="BD183" s="339">
        <f t="shared" si="32"/>
        <v>3992.75</v>
      </c>
      <c r="BE183" s="472">
        <v>189</v>
      </c>
      <c r="BF183" s="472">
        <v>12011</v>
      </c>
      <c r="BG183" s="339">
        <f t="shared" si="33"/>
        <v>3002.75</v>
      </c>
    </row>
    <row r="184" spans="1:59" s="296" customFormat="1" ht="14.65" customHeight="1">
      <c r="A184" s="308">
        <v>182</v>
      </c>
      <c r="B184" s="330" t="s">
        <v>241</v>
      </c>
      <c r="C184" s="330"/>
      <c r="D184" s="330"/>
      <c r="E184" s="332" t="str">
        <f>VLOOKUP(B184,Remark!G:H,2,0)</f>
        <v>NJOK</v>
      </c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4"/>
      <c r="S184" s="335"/>
      <c r="T184" s="335"/>
      <c r="U184" s="335"/>
      <c r="V184" s="335"/>
      <c r="W184" s="335"/>
      <c r="X184" s="335"/>
      <c r="Y184" s="335"/>
      <c r="Z184" s="313"/>
      <c r="AA184" s="334"/>
      <c r="AB184" s="335"/>
      <c r="AC184" s="313"/>
      <c r="AD184" s="334"/>
      <c r="AE184" s="335"/>
      <c r="AF184" s="313"/>
      <c r="AG184" s="313"/>
      <c r="AH184" s="316"/>
      <c r="AI184" s="316"/>
      <c r="AJ184" s="316"/>
      <c r="AK184" s="316"/>
      <c r="AL184" s="316"/>
      <c r="AM184" s="335"/>
      <c r="AN184" s="335"/>
      <c r="AO184" s="336"/>
      <c r="AP184" s="337"/>
      <c r="AQ184" s="338"/>
      <c r="AR184" s="316"/>
      <c r="AS184" s="323"/>
      <c r="AT184" s="323"/>
      <c r="AU184" s="339"/>
      <c r="AV184" s="323">
        <v>68</v>
      </c>
      <c r="AW184" s="323">
        <v>4948</v>
      </c>
      <c r="AX184" s="339">
        <f t="shared" si="27"/>
        <v>1237</v>
      </c>
      <c r="AY184" s="323">
        <v>146</v>
      </c>
      <c r="AZ184" s="323">
        <v>10846</v>
      </c>
      <c r="BA184" s="322">
        <f t="shared" si="31"/>
        <v>2711.5</v>
      </c>
      <c r="BB184" s="323">
        <v>90</v>
      </c>
      <c r="BC184" s="323">
        <v>6014</v>
      </c>
      <c r="BD184" s="339">
        <f t="shared" si="32"/>
        <v>1503.5</v>
      </c>
      <c r="BE184" s="472">
        <v>93</v>
      </c>
      <c r="BF184" s="472">
        <v>6655</v>
      </c>
      <c r="BG184" s="339">
        <f t="shared" si="33"/>
        <v>1663.75</v>
      </c>
    </row>
    <row r="185" spans="1:59" s="296" customFormat="1" ht="14.65" customHeight="1">
      <c r="A185" s="308">
        <v>183</v>
      </c>
      <c r="B185" s="330" t="s">
        <v>242</v>
      </c>
      <c r="C185" s="330"/>
      <c r="D185" s="330"/>
      <c r="E185" s="332" t="str">
        <f>VLOOKUP(B185,Remark!G:H,2,0)</f>
        <v>PINK</v>
      </c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4"/>
      <c r="S185" s="335"/>
      <c r="T185" s="335"/>
      <c r="U185" s="335"/>
      <c r="V185" s="335"/>
      <c r="W185" s="335"/>
      <c r="X185" s="335"/>
      <c r="Y185" s="335"/>
      <c r="Z185" s="313"/>
      <c r="AA185" s="334"/>
      <c r="AB185" s="335"/>
      <c r="AC185" s="313"/>
      <c r="AD185" s="334"/>
      <c r="AE185" s="335"/>
      <c r="AF185" s="313"/>
      <c r="AG185" s="313"/>
      <c r="AH185" s="316"/>
      <c r="AI185" s="316"/>
      <c r="AJ185" s="316"/>
      <c r="AK185" s="316"/>
      <c r="AL185" s="316"/>
      <c r="AM185" s="335"/>
      <c r="AN185" s="335"/>
      <c r="AO185" s="336"/>
      <c r="AP185" s="337"/>
      <c r="AQ185" s="338"/>
      <c r="AR185" s="316"/>
      <c r="AS185" s="323"/>
      <c r="AT185" s="323"/>
      <c r="AU185" s="339"/>
      <c r="AV185" s="323">
        <v>225</v>
      </c>
      <c r="AW185" s="323">
        <v>15819</v>
      </c>
      <c r="AX185" s="339">
        <f t="shared" si="27"/>
        <v>3954.75</v>
      </c>
      <c r="AY185" s="323">
        <v>260</v>
      </c>
      <c r="AZ185" s="323">
        <v>17140</v>
      </c>
      <c r="BA185" s="322">
        <f t="shared" si="31"/>
        <v>4285</v>
      </c>
      <c r="BB185" s="323">
        <v>274</v>
      </c>
      <c r="BC185" s="323">
        <v>18790</v>
      </c>
      <c r="BD185" s="339">
        <f t="shared" si="32"/>
        <v>4697.5</v>
      </c>
      <c r="BE185" s="472">
        <v>263</v>
      </c>
      <c r="BF185" s="472">
        <v>17909</v>
      </c>
      <c r="BG185" s="339">
        <f t="shared" si="33"/>
        <v>4477.25</v>
      </c>
    </row>
    <row r="186" spans="1:59" s="296" customFormat="1" ht="14.65" customHeight="1">
      <c r="A186" s="308">
        <v>184</v>
      </c>
      <c r="B186" s="330" t="s">
        <v>243</v>
      </c>
      <c r="C186" s="330"/>
      <c r="D186" s="330"/>
      <c r="E186" s="332" t="str">
        <f>VLOOKUP(B186,Remark!G:H,2,0)</f>
        <v>BKAE</v>
      </c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  <c r="P186" s="333"/>
      <c r="Q186" s="333"/>
      <c r="R186" s="334"/>
      <c r="S186" s="335"/>
      <c r="T186" s="335"/>
      <c r="U186" s="335"/>
      <c r="V186" s="335"/>
      <c r="W186" s="335"/>
      <c r="X186" s="335"/>
      <c r="Y186" s="335"/>
      <c r="Z186" s="313"/>
      <c r="AA186" s="334"/>
      <c r="AB186" s="335"/>
      <c r="AC186" s="313"/>
      <c r="AD186" s="334"/>
      <c r="AE186" s="335"/>
      <c r="AF186" s="313"/>
      <c r="AG186" s="313"/>
      <c r="AH186" s="316"/>
      <c r="AI186" s="316"/>
      <c r="AJ186" s="316"/>
      <c r="AK186" s="316"/>
      <c r="AL186" s="316"/>
      <c r="AM186" s="335"/>
      <c r="AN186" s="335"/>
      <c r="AO186" s="336"/>
      <c r="AP186" s="337"/>
      <c r="AQ186" s="338"/>
      <c r="AR186" s="316"/>
      <c r="AS186" s="323"/>
      <c r="AT186" s="323"/>
      <c r="AU186" s="339"/>
      <c r="AV186" s="323">
        <v>144</v>
      </c>
      <c r="AW186" s="323">
        <v>9964</v>
      </c>
      <c r="AX186" s="339">
        <f t="shared" si="27"/>
        <v>2491</v>
      </c>
      <c r="AY186" s="323">
        <v>134</v>
      </c>
      <c r="AZ186" s="323">
        <v>8934</v>
      </c>
      <c r="BA186" s="322">
        <f t="shared" si="31"/>
        <v>2233.5</v>
      </c>
      <c r="BB186" s="323">
        <v>123</v>
      </c>
      <c r="BC186" s="323">
        <v>7985</v>
      </c>
      <c r="BD186" s="339">
        <f t="shared" si="32"/>
        <v>1996.25</v>
      </c>
      <c r="BE186" s="472">
        <v>155</v>
      </c>
      <c r="BF186" s="472">
        <v>10497</v>
      </c>
      <c r="BG186" s="339">
        <f t="shared" si="33"/>
        <v>2624.25</v>
      </c>
    </row>
    <row r="187" spans="1:59" s="296" customFormat="1" ht="14.65" customHeight="1">
      <c r="A187" s="308">
        <v>185</v>
      </c>
      <c r="B187" s="330" t="s">
        <v>245</v>
      </c>
      <c r="C187" s="330"/>
      <c r="D187" s="330"/>
      <c r="E187" s="332" t="s">
        <v>5</v>
      </c>
      <c r="F187" s="333"/>
      <c r="G187" s="333"/>
      <c r="H187" s="333"/>
      <c r="I187" s="333"/>
      <c r="J187" s="333"/>
      <c r="K187" s="333"/>
      <c r="L187" s="333"/>
      <c r="M187" s="333"/>
      <c r="N187" s="333"/>
      <c r="O187" s="333"/>
      <c r="P187" s="333"/>
      <c r="Q187" s="333"/>
      <c r="R187" s="334"/>
      <c r="S187" s="335"/>
      <c r="T187" s="335"/>
      <c r="U187" s="335"/>
      <c r="V187" s="335"/>
      <c r="W187" s="335"/>
      <c r="X187" s="335"/>
      <c r="Y187" s="335"/>
      <c r="Z187" s="313"/>
      <c r="AA187" s="334"/>
      <c r="AB187" s="335"/>
      <c r="AC187" s="313"/>
      <c r="AD187" s="334"/>
      <c r="AE187" s="335"/>
      <c r="AF187" s="313"/>
      <c r="AG187" s="313"/>
      <c r="AH187" s="316"/>
      <c r="AI187" s="316"/>
      <c r="AJ187" s="316"/>
      <c r="AK187" s="316"/>
      <c r="AL187" s="316"/>
      <c r="AM187" s="335"/>
      <c r="AN187" s="335"/>
      <c r="AO187" s="336"/>
      <c r="AP187" s="337"/>
      <c r="AQ187" s="338"/>
      <c r="AR187" s="316"/>
      <c r="AS187" s="323"/>
      <c r="AT187" s="323"/>
      <c r="AU187" s="339"/>
      <c r="AV187" s="323">
        <v>311</v>
      </c>
      <c r="AW187" s="323">
        <v>21757</v>
      </c>
      <c r="AX187" s="339">
        <f t="shared" si="27"/>
        <v>5439.25</v>
      </c>
      <c r="AY187" s="323">
        <v>291</v>
      </c>
      <c r="AZ187" s="323">
        <v>19929</v>
      </c>
      <c r="BA187" s="322">
        <f t="shared" si="31"/>
        <v>4982.25</v>
      </c>
      <c r="BB187" s="323">
        <v>227</v>
      </c>
      <c r="BC187" s="323">
        <v>16601</v>
      </c>
      <c r="BD187" s="339">
        <f t="shared" si="32"/>
        <v>4150.25</v>
      </c>
      <c r="BE187" s="472">
        <v>182</v>
      </c>
      <c r="BF187" s="472">
        <v>11814</v>
      </c>
      <c r="BG187" s="339">
        <f t="shared" si="33"/>
        <v>2953.5</v>
      </c>
    </row>
    <row r="188" spans="1:59" s="296" customFormat="1" ht="14.65" customHeight="1">
      <c r="A188" s="308">
        <v>186</v>
      </c>
      <c r="B188" s="330" t="s">
        <v>246</v>
      </c>
      <c r="C188" s="330"/>
      <c r="D188" s="330"/>
      <c r="E188" s="332" t="s">
        <v>5</v>
      </c>
      <c r="F188" s="333"/>
      <c r="G188" s="333"/>
      <c r="H188" s="333"/>
      <c r="I188" s="333"/>
      <c r="J188" s="333"/>
      <c r="K188" s="333"/>
      <c r="L188" s="333"/>
      <c r="M188" s="333"/>
      <c r="N188" s="333"/>
      <c r="O188" s="333"/>
      <c r="P188" s="333"/>
      <c r="Q188" s="333"/>
      <c r="R188" s="334"/>
      <c r="S188" s="335"/>
      <c r="T188" s="335"/>
      <c r="U188" s="335"/>
      <c r="V188" s="335"/>
      <c r="W188" s="335"/>
      <c r="X188" s="335"/>
      <c r="Y188" s="335"/>
      <c r="Z188" s="313"/>
      <c r="AA188" s="334"/>
      <c r="AB188" s="335"/>
      <c r="AC188" s="313"/>
      <c r="AD188" s="334"/>
      <c r="AE188" s="335"/>
      <c r="AF188" s="313"/>
      <c r="AG188" s="313"/>
      <c r="AH188" s="316"/>
      <c r="AI188" s="316"/>
      <c r="AJ188" s="316"/>
      <c r="AK188" s="316"/>
      <c r="AL188" s="316"/>
      <c r="AM188" s="335"/>
      <c r="AN188" s="335"/>
      <c r="AO188" s="336"/>
      <c r="AP188" s="337"/>
      <c r="AQ188" s="338"/>
      <c r="AR188" s="316"/>
      <c r="AS188" s="323"/>
      <c r="AT188" s="323"/>
      <c r="AU188" s="339"/>
      <c r="AV188" s="323">
        <v>335</v>
      </c>
      <c r="AW188" s="323">
        <v>21881</v>
      </c>
      <c r="AX188" s="339">
        <f t="shared" si="27"/>
        <v>5470.25</v>
      </c>
      <c r="AY188" s="323">
        <v>338</v>
      </c>
      <c r="AZ188" s="323">
        <v>21870</v>
      </c>
      <c r="BA188" s="322">
        <f t="shared" si="31"/>
        <v>5467.5</v>
      </c>
      <c r="BB188" s="323">
        <v>300</v>
      </c>
      <c r="BC188" s="323">
        <v>19748</v>
      </c>
      <c r="BD188" s="339">
        <f t="shared" si="32"/>
        <v>4937</v>
      </c>
      <c r="BE188" s="472">
        <v>323</v>
      </c>
      <c r="BF188" s="472">
        <v>21085</v>
      </c>
      <c r="BG188" s="339">
        <f t="shared" si="33"/>
        <v>5271.25</v>
      </c>
    </row>
    <row r="189" spans="1:59" s="296" customFormat="1" ht="14.65" customHeight="1">
      <c r="A189" s="308">
        <v>187</v>
      </c>
      <c r="B189" s="330" t="s">
        <v>247</v>
      </c>
      <c r="C189" s="330"/>
      <c r="D189" s="330"/>
      <c r="E189" s="332" t="s">
        <v>5</v>
      </c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  <c r="P189" s="333"/>
      <c r="Q189" s="333"/>
      <c r="R189" s="334"/>
      <c r="S189" s="335"/>
      <c r="T189" s="335"/>
      <c r="U189" s="335"/>
      <c r="V189" s="335"/>
      <c r="W189" s="335"/>
      <c r="X189" s="335"/>
      <c r="Y189" s="335"/>
      <c r="Z189" s="313"/>
      <c r="AA189" s="334"/>
      <c r="AB189" s="335"/>
      <c r="AC189" s="313"/>
      <c r="AD189" s="334"/>
      <c r="AE189" s="335"/>
      <c r="AF189" s="313"/>
      <c r="AG189" s="313"/>
      <c r="AH189" s="316"/>
      <c r="AI189" s="316"/>
      <c r="AJ189" s="316"/>
      <c r="AK189" s="316"/>
      <c r="AL189" s="316"/>
      <c r="AM189" s="335"/>
      <c r="AN189" s="335"/>
      <c r="AO189" s="336"/>
      <c r="AP189" s="337"/>
      <c r="AQ189" s="338"/>
      <c r="AR189" s="316"/>
      <c r="AS189" s="323"/>
      <c r="AT189" s="323"/>
      <c r="AU189" s="339"/>
      <c r="AV189" s="323">
        <v>102</v>
      </c>
      <c r="AW189" s="323">
        <v>5862</v>
      </c>
      <c r="AX189" s="339">
        <f t="shared" si="27"/>
        <v>1465.5</v>
      </c>
      <c r="AY189" s="323">
        <v>128</v>
      </c>
      <c r="AZ189" s="323">
        <v>8328</v>
      </c>
      <c r="BA189" s="322">
        <f t="shared" si="31"/>
        <v>2082</v>
      </c>
      <c r="BB189" s="323">
        <v>181</v>
      </c>
      <c r="BC189" s="323">
        <v>10311</v>
      </c>
      <c r="BD189" s="339">
        <f t="shared" si="32"/>
        <v>2577.75</v>
      </c>
      <c r="BE189" s="472">
        <v>136</v>
      </c>
      <c r="BF189" s="472">
        <v>9024</v>
      </c>
      <c r="BG189" s="339">
        <f t="shared" si="33"/>
        <v>2256</v>
      </c>
    </row>
    <row r="190" spans="1:59" s="296" customFormat="1" ht="14.65" customHeight="1">
      <c r="A190" s="308">
        <v>188</v>
      </c>
      <c r="B190" s="330" t="s">
        <v>248</v>
      </c>
      <c r="C190" s="330"/>
      <c r="D190" s="330"/>
      <c r="E190" s="332" t="s">
        <v>5</v>
      </c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  <c r="P190" s="333"/>
      <c r="Q190" s="333"/>
      <c r="R190" s="334"/>
      <c r="S190" s="335"/>
      <c r="T190" s="335"/>
      <c r="U190" s="335"/>
      <c r="V190" s="335"/>
      <c r="W190" s="335"/>
      <c r="X190" s="335"/>
      <c r="Y190" s="335"/>
      <c r="Z190" s="313"/>
      <c r="AA190" s="334"/>
      <c r="AB190" s="335"/>
      <c r="AC190" s="313"/>
      <c r="AD190" s="334"/>
      <c r="AE190" s="335"/>
      <c r="AF190" s="313"/>
      <c r="AG190" s="313"/>
      <c r="AH190" s="316"/>
      <c r="AI190" s="316"/>
      <c r="AJ190" s="316"/>
      <c r="AK190" s="316"/>
      <c r="AL190" s="316"/>
      <c r="AM190" s="335"/>
      <c r="AN190" s="335"/>
      <c r="AO190" s="336"/>
      <c r="AP190" s="337"/>
      <c r="AQ190" s="338"/>
      <c r="AR190" s="316"/>
      <c r="AS190" s="323"/>
      <c r="AT190" s="323"/>
      <c r="AU190" s="339"/>
      <c r="AV190" s="323">
        <v>146</v>
      </c>
      <c r="AW190" s="323">
        <v>9738</v>
      </c>
      <c r="AX190" s="339">
        <f t="shared" si="27"/>
        <v>2434.5</v>
      </c>
      <c r="AY190" s="323">
        <v>205</v>
      </c>
      <c r="AZ190" s="323">
        <v>13683</v>
      </c>
      <c r="BA190" s="322">
        <f t="shared" si="31"/>
        <v>3420.75</v>
      </c>
      <c r="BB190" s="323">
        <v>156</v>
      </c>
      <c r="BC190" s="323">
        <v>11336</v>
      </c>
      <c r="BD190" s="339">
        <f t="shared" si="32"/>
        <v>2834</v>
      </c>
      <c r="BE190" s="472">
        <v>122</v>
      </c>
      <c r="BF190" s="472">
        <v>7846</v>
      </c>
      <c r="BG190" s="339">
        <f t="shared" si="33"/>
        <v>1961.5</v>
      </c>
    </row>
    <row r="191" spans="1:59" s="296" customFormat="1" ht="14.65" customHeight="1">
      <c r="A191" s="308">
        <v>189</v>
      </c>
      <c r="B191" s="330" t="s">
        <v>249</v>
      </c>
      <c r="C191" s="330"/>
      <c r="D191" s="330"/>
      <c r="E191" s="332" t="s">
        <v>5</v>
      </c>
      <c r="F191" s="333"/>
      <c r="G191" s="333"/>
      <c r="H191" s="333"/>
      <c r="I191" s="333"/>
      <c r="J191" s="333"/>
      <c r="K191" s="333"/>
      <c r="L191" s="333"/>
      <c r="M191" s="333"/>
      <c r="N191" s="333"/>
      <c r="O191" s="333"/>
      <c r="P191" s="333"/>
      <c r="Q191" s="333"/>
      <c r="R191" s="334"/>
      <c r="S191" s="335"/>
      <c r="T191" s="335"/>
      <c r="U191" s="335"/>
      <c r="V191" s="335"/>
      <c r="W191" s="335"/>
      <c r="X191" s="335"/>
      <c r="Y191" s="335"/>
      <c r="Z191" s="313"/>
      <c r="AA191" s="334"/>
      <c r="AB191" s="335"/>
      <c r="AC191" s="313"/>
      <c r="AD191" s="334"/>
      <c r="AE191" s="335"/>
      <c r="AF191" s="313"/>
      <c r="AG191" s="313"/>
      <c r="AH191" s="316"/>
      <c r="AI191" s="316"/>
      <c r="AJ191" s="316"/>
      <c r="AK191" s="316"/>
      <c r="AL191" s="316"/>
      <c r="AM191" s="335"/>
      <c r="AN191" s="335"/>
      <c r="AO191" s="336"/>
      <c r="AP191" s="337"/>
      <c r="AQ191" s="338"/>
      <c r="AR191" s="316"/>
      <c r="AS191" s="323"/>
      <c r="AT191" s="323"/>
      <c r="AU191" s="339"/>
      <c r="AV191" s="323">
        <v>119</v>
      </c>
      <c r="AW191" s="323">
        <v>8269</v>
      </c>
      <c r="AX191" s="339">
        <f t="shared" si="27"/>
        <v>2067.25</v>
      </c>
      <c r="AY191" s="323">
        <v>122</v>
      </c>
      <c r="AZ191" s="323">
        <v>8434</v>
      </c>
      <c r="BA191" s="322">
        <f t="shared" si="31"/>
        <v>2108.5</v>
      </c>
      <c r="BB191" s="323">
        <v>183</v>
      </c>
      <c r="BC191" s="323">
        <v>13005</v>
      </c>
      <c r="BD191" s="339">
        <f t="shared" si="32"/>
        <v>3251.25</v>
      </c>
      <c r="BE191" s="472">
        <v>135</v>
      </c>
      <c r="BF191" s="472">
        <v>9161</v>
      </c>
      <c r="BG191" s="339">
        <f t="shared" si="33"/>
        <v>2290.25</v>
      </c>
    </row>
    <row r="192" spans="1:59" s="296" customFormat="1" ht="14.65" customHeight="1">
      <c r="A192" s="308">
        <v>190</v>
      </c>
      <c r="B192" s="330" t="s">
        <v>250</v>
      </c>
      <c r="C192" s="330"/>
      <c r="D192" s="330"/>
      <c r="E192" s="332" t="s">
        <v>5</v>
      </c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4"/>
      <c r="S192" s="335"/>
      <c r="T192" s="335"/>
      <c r="U192" s="335"/>
      <c r="V192" s="335"/>
      <c r="W192" s="335"/>
      <c r="X192" s="335"/>
      <c r="Y192" s="335"/>
      <c r="Z192" s="313"/>
      <c r="AA192" s="334"/>
      <c r="AB192" s="335"/>
      <c r="AC192" s="313"/>
      <c r="AD192" s="334"/>
      <c r="AE192" s="335"/>
      <c r="AF192" s="313"/>
      <c r="AG192" s="313"/>
      <c r="AH192" s="316"/>
      <c r="AI192" s="316"/>
      <c r="AJ192" s="316"/>
      <c r="AK192" s="316"/>
      <c r="AL192" s="316"/>
      <c r="AM192" s="335"/>
      <c r="AN192" s="335"/>
      <c r="AO192" s="336"/>
      <c r="AP192" s="337"/>
      <c r="AQ192" s="338"/>
      <c r="AR192" s="316"/>
      <c r="AS192" s="323"/>
      <c r="AT192" s="323"/>
      <c r="AU192" s="339"/>
      <c r="AV192" s="323">
        <v>156</v>
      </c>
      <c r="AW192" s="323">
        <v>11252</v>
      </c>
      <c r="AX192" s="339">
        <f t="shared" si="27"/>
        <v>2813</v>
      </c>
      <c r="AY192" s="323">
        <v>215</v>
      </c>
      <c r="AZ192" s="323">
        <v>12861</v>
      </c>
      <c r="BA192" s="322">
        <f t="shared" si="31"/>
        <v>3215.25</v>
      </c>
      <c r="BB192" s="323">
        <v>158</v>
      </c>
      <c r="BC192" s="323">
        <v>10930</v>
      </c>
      <c r="BD192" s="339">
        <f t="shared" si="32"/>
        <v>2732.5</v>
      </c>
      <c r="BE192" s="472">
        <v>223</v>
      </c>
      <c r="BF192" s="472">
        <v>15261</v>
      </c>
      <c r="BG192" s="339">
        <f t="shared" si="33"/>
        <v>3815.25</v>
      </c>
    </row>
    <row r="193" spans="1:59" s="296" customFormat="1" ht="14.65" customHeight="1">
      <c r="A193" s="308">
        <v>191</v>
      </c>
      <c r="B193" s="330" t="s">
        <v>251</v>
      </c>
      <c r="C193" s="330"/>
      <c r="D193" s="330"/>
      <c r="E193" s="332" t="str">
        <f>VLOOKUP(B193,Remark!G:H,2,0)</f>
        <v>Kerry</v>
      </c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  <c r="P193" s="333"/>
      <c r="Q193" s="333"/>
      <c r="R193" s="334"/>
      <c r="S193" s="335"/>
      <c r="T193" s="335"/>
      <c r="U193" s="335"/>
      <c r="V193" s="335"/>
      <c r="W193" s="335"/>
      <c r="X193" s="335"/>
      <c r="Y193" s="335"/>
      <c r="Z193" s="313"/>
      <c r="AA193" s="334"/>
      <c r="AB193" s="335"/>
      <c r="AC193" s="313"/>
      <c r="AD193" s="334"/>
      <c r="AE193" s="335"/>
      <c r="AF193" s="313"/>
      <c r="AG193" s="313"/>
      <c r="AH193" s="316"/>
      <c r="AI193" s="316"/>
      <c r="AJ193" s="316"/>
      <c r="AK193" s="316"/>
      <c r="AL193" s="316"/>
      <c r="AM193" s="335"/>
      <c r="AN193" s="335"/>
      <c r="AO193" s="336"/>
      <c r="AP193" s="337"/>
      <c r="AQ193" s="338"/>
      <c r="AR193" s="316"/>
      <c r="AS193" s="323"/>
      <c r="AT193" s="323"/>
      <c r="AU193" s="339"/>
      <c r="AV193" s="323">
        <v>478</v>
      </c>
      <c r="AW193" s="323">
        <v>35570</v>
      </c>
      <c r="AX193" s="339">
        <f t="shared" si="27"/>
        <v>8892.5</v>
      </c>
      <c r="AY193" s="323">
        <v>0</v>
      </c>
      <c r="AZ193" s="323">
        <v>0</v>
      </c>
      <c r="BA193" s="322">
        <f t="shared" si="31"/>
        <v>0</v>
      </c>
      <c r="BB193" s="323">
        <v>0</v>
      </c>
      <c r="BC193" s="323">
        <v>0</v>
      </c>
      <c r="BD193" s="339">
        <f t="shared" si="32"/>
        <v>0</v>
      </c>
      <c r="BE193" s="472">
        <v>0</v>
      </c>
      <c r="BF193" s="472">
        <v>0</v>
      </c>
      <c r="BG193" s="339">
        <f t="shared" si="33"/>
        <v>0</v>
      </c>
    </row>
    <row r="194" spans="1:59" s="296" customFormat="1" ht="14.65" customHeight="1">
      <c r="A194" s="308">
        <v>192</v>
      </c>
      <c r="B194" s="330" t="s">
        <v>252</v>
      </c>
      <c r="C194" s="330"/>
      <c r="D194" s="330"/>
      <c r="E194" s="332" t="str">
        <f>VLOOKUP(B194,Remark!G:H,2,0)</f>
        <v>SCON</v>
      </c>
      <c r="F194" s="333"/>
      <c r="G194" s="333"/>
      <c r="H194" s="333"/>
      <c r="I194" s="333"/>
      <c r="J194" s="333"/>
      <c r="K194" s="333"/>
      <c r="L194" s="333"/>
      <c r="M194" s="333"/>
      <c r="N194" s="333"/>
      <c r="O194" s="333"/>
      <c r="P194" s="333"/>
      <c r="Q194" s="333"/>
      <c r="R194" s="334"/>
      <c r="S194" s="335"/>
      <c r="T194" s="335"/>
      <c r="U194" s="335"/>
      <c r="V194" s="335"/>
      <c r="W194" s="335"/>
      <c r="X194" s="335"/>
      <c r="Y194" s="335"/>
      <c r="Z194" s="313"/>
      <c r="AA194" s="334"/>
      <c r="AB194" s="335"/>
      <c r="AC194" s="313"/>
      <c r="AD194" s="334"/>
      <c r="AE194" s="335"/>
      <c r="AF194" s="313"/>
      <c r="AG194" s="313"/>
      <c r="AH194" s="316"/>
      <c r="AI194" s="316"/>
      <c r="AJ194" s="316"/>
      <c r="AK194" s="316"/>
      <c r="AL194" s="316"/>
      <c r="AM194" s="335"/>
      <c r="AN194" s="335"/>
      <c r="AO194" s="336"/>
      <c r="AP194" s="337"/>
      <c r="AQ194" s="338"/>
      <c r="AR194" s="316"/>
      <c r="AS194" s="323"/>
      <c r="AT194" s="323"/>
      <c r="AU194" s="339"/>
      <c r="AV194" s="323">
        <v>172</v>
      </c>
      <c r="AW194" s="323">
        <v>12664</v>
      </c>
      <c r="AX194" s="339">
        <f t="shared" si="27"/>
        <v>3166</v>
      </c>
      <c r="AY194" s="323">
        <v>156</v>
      </c>
      <c r="AZ194" s="323">
        <v>10540</v>
      </c>
      <c r="BA194" s="322">
        <f t="shared" si="31"/>
        <v>2635</v>
      </c>
      <c r="BB194" s="323">
        <v>204</v>
      </c>
      <c r="BC194" s="323">
        <v>14080</v>
      </c>
      <c r="BD194" s="339">
        <f t="shared" si="32"/>
        <v>3520</v>
      </c>
      <c r="BE194" s="472">
        <v>235</v>
      </c>
      <c r="BF194" s="472">
        <v>14329</v>
      </c>
      <c r="BG194" s="339">
        <f t="shared" si="33"/>
        <v>3582.25</v>
      </c>
    </row>
    <row r="195" spans="1:59" s="296" customFormat="1" ht="14.65" customHeight="1">
      <c r="A195" s="308">
        <v>193</v>
      </c>
      <c r="B195" s="330" t="s">
        <v>253</v>
      </c>
      <c r="C195" s="330"/>
      <c r="D195" s="330"/>
      <c r="E195" s="332" t="str">
        <f>VLOOKUP(B195,Remark!G:H,2,0)</f>
        <v>PINK</v>
      </c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4"/>
      <c r="S195" s="335"/>
      <c r="T195" s="335"/>
      <c r="U195" s="335"/>
      <c r="V195" s="335"/>
      <c r="W195" s="335"/>
      <c r="X195" s="335"/>
      <c r="Y195" s="335"/>
      <c r="Z195" s="313"/>
      <c r="AA195" s="334"/>
      <c r="AB195" s="335"/>
      <c r="AC195" s="313"/>
      <c r="AD195" s="334"/>
      <c r="AE195" s="335"/>
      <c r="AF195" s="313"/>
      <c r="AG195" s="313"/>
      <c r="AH195" s="316"/>
      <c r="AI195" s="316"/>
      <c r="AJ195" s="316"/>
      <c r="AK195" s="316"/>
      <c r="AL195" s="316"/>
      <c r="AM195" s="335"/>
      <c r="AN195" s="335"/>
      <c r="AO195" s="336"/>
      <c r="AP195" s="337"/>
      <c r="AQ195" s="338"/>
      <c r="AR195" s="316"/>
      <c r="AS195" s="323"/>
      <c r="AT195" s="323"/>
      <c r="AU195" s="339"/>
      <c r="AV195" s="323">
        <v>174</v>
      </c>
      <c r="AW195" s="323">
        <v>11342</v>
      </c>
      <c r="AX195" s="339">
        <f t="shared" si="27"/>
        <v>2835.5</v>
      </c>
      <c r="AY195" s="323">
        <v>218</v>
      </c>
      <c r="AZ195" s="323">
        <v>13302</v>
      </c>
      <c r="BA195" s="322">
        <f t="shared" ref="BA195:BA258" si="34">AZ195*25%</f>
        <v>3325.5</v>
      </c>
      <c r="BB195" s="323">
        <v>194</v>
      </c>
      <c r="BC195" s="323">
        <v>12190</v>
      </c>
      <c r="BD195" s="339">
        <f t="shared" ref="BD195:BD258" si="35">BC195*25%</f>
        <v>3047.5</v>
      </c>
      <c r="BE195" s="472">
        <v>230</v>
      </c>
      <c r="BF195" s="472">
        <v>14594</v>
      </c>
      <c r="BG195" s="339">
        <f t="shared" ref="BG195:BG258" si="36">BF195*25%</f>
        <v>3648.5</v>
      </c>
    </row>
    <row r="196" spans="1:59" s="296" customFormat="1" ht="14.65" customHeight="1">
      <c r="A196" s="308">
        <v>194</v>
      </c>
      <c r="B196" s="330" t="s">
        <v>254</v>
      </c>
      <c r="C196" s="330"/>
      <c r="D196" s="330"/>
      <c r="E196" s="332" t="str">
        <f>VLOOKUP(B196,Remark!G:H,2,0)</f>
        <v>PINK</v>
      </c>
      <c r="F196" s="333"/>
      <c r="G196" s="333"/>
      <c r="H196" s="333"/>
      <c r="I196" s="333"/>
      <c r="J196" s="333"/>
      <c r="K196" s="333"/>
      <c r="L196" s="333"/>
      <c r="M196" s="333"/>
      <c r="N196" s="333"/>
      <c r="O196" s="333"/>
      <c r="P196" s="333"/>
      <c r="Q196" s="333"/>
      <c r="R196" s="334"/>
      <c r="S196" s="335"/>
      <c r="T196" s="335"/>
      <c r="U196" s="335"/>
      <c r="V196" s="335"/>
      <c r="W196" s="335"/>
      <c r="X196" s="335"/>
      <c r="Y196" s="335"/>
      <c r="Z196" s="313"/>
      <c r="AA196" s="334"/>
      <c r="AB196" s="335"/>
      <c r="AC196" s="313"/>
      <c r="AD196" s="334"/>
      <c r="AE196" s="335"/>
      <c r="AF196" s="313"/>
      <c r="AG196" s="313"/>
      <c r="AH196" s="316"/>
      <c r="AI196" s="316"/>
      <c r="AJ196" s="316"/>
      <c r="AK196" s="316"/>
      <c r="AL196" s="316"/>
      <c r="AM196" s="335"/>
      <c r="AN196" s="335"/>
      <c r="AO196" s="336"/>
      <c r="AP196" s="337"/>
      <c r="AQ196" s="338"/>
      <c r="AR196" s="316"/>
      <c r="AS196" s="323"/>
      <c r="AT196" s="323"/>
      <c r="AU196" s="339"/>
      <c r="AV196" s="323">
        <v>119</v>
      </c>
      <c r="AW196" s="323">
        <v>7673</v>
      </c>
      <c r="AX196" s="339">
        <f t="shared" si="27"/>
        <v>1918.25</v>
      </c>
      <c r="AY196" s="323">
        <v>86</v>
      </c>
      <c r="AZ196" s="323">
        <v>5310</v>
      </c>
      <c r="BA196" s="322">
        <f t="shared" si="34"/>
        <v>1327.5</v>
      </c>
      <c r="BB196" s="323">
        <v>106</v>
      </c>
      <c r="BC196" s="323">
        <v>6138</v>
      </c>
      <c r="BD196" s="339">
        <f t="shared" si="35"/>
        <v>1534.5</v>
      </c>
      <c r="BE196" s="472">
        <v>156</v>
      </c>
      <c r="BF196" s="472">
        <v>8932</v>
      </c>
      <c r="BG196" s="339">
        <f t="shared" si="36"/>
        <v>2233</v>
      </c>
    </row>
    <row r="197" spans="1:59" s="296" customFormat="1" ht="14.65" customHeight="1">
      <c r="A197" s="308">
        <v>195</v>
      </c>
      <c r="B197" s="330" t="s">
        <v>255</v>
      </c>
      <c r="C197" s="330"/>
      <c r="D197" s="330"/>
      <c r="E197" s="332" t="str">
        <f>VLOOKUP(B197,Remark!G:H,2,0)</f>
        <v>PINK</v>
      </c>
      <c r="F197" s="333"/>
      <c r="G197" s="333"/>
      <c r="H197" s="333"/>
      <c r="I197" s="333"/>
      <c r="J197" s="333"/>
      <c r="K197" s="333"/>
      <c r="L197" s="333"/>
      <c r="M197" s="333"/>
      <c r="N197" s="333"/>
      <c r="O197" s="333"/>
      <c r="P197" s="333"/>
      <c r="Q197" s="333"/>
      <c r="R197" s="334"/>
      <c r="S197" s="335"/>
      <c r="T197" s="335"/>
      <c r="U197" s="335"/>
      <c r="V197" s="335"/>
      <c r="W197" s="335"/>
      <c r="X197" s="335"/>
      <c r="Y197" s="335"/>
      <c r="Z197" s="313"/>
      <c r="AA197" s="334"/>
      <c r="AB197" s="335"/>
      <c r="AC197" s="313"/>
      <c r="AD197" s="334"/>
      <c r="AE197" s="335"/>
      <c r="AF197" s="313"/>
      <c r="AG197" s="313"/>
      <c r="AH197" s="316"/>
      <c r="AI197" s="316"/>
      <c r="AJ197" s="316"/>
      <c r="AK197" s="316"/>
      <c r="AL197" s="316"/>
      <c r="AM197" s="335"/>
      <c r="AN197" s="335"/>
      <c r="AO197" s="336"/>
      <c r="AP197" s="337"/>
      <c r="AQ197" s="338"/>
      <c r="AR197" s="316"/>
      <c r="AS197" s="323"/>
      <c r="AT197" s="323"/>
      <c r="AU197" s="339"/>
      <c r="AV197" s="323">
        <v>144</v>
      </c>
      <c r="AW197" s="323">
        <v>9704</v>
      </c>
      <c r="AX197" s="339">
        <f t="shared" si="27"/>
        <v>2426</v>
      </c>
      <c r="AY197" s="323">
        <v>130</v>
      </c>
      <c r="AZ197" s="323">
        <v>8598</v>
      </c>
      <c r="BA197" s="322">
        <f t="shared" si="34"/>
        <v>2149.5</v>
      </c>
      <c r="BB197" s="323">
        <v>151</v>
      </c>
      <c r="BC197" s="323">
        <v>10869</v>
      </c>
      <c r="BD197" s="339">
        <f t="shared" si="35"/>
        <v>2717.25</v>
      </c>
      <c r="BE197" s="472">
        <v>151</v>
      </c>
      <c r="BF197" s="472">
        <v>10017</v>
      </c>
      <c r="BG197" s="339">
        <f t="shared" si="36"/>
        <v>2504.25</v>
      </c>
    </row>
    <row r="198" spans="1:59" s="296" customFormat="1" ht="14.65" customHeight="1">
      <c r="A198" s="308">
        <v>196</v>
      </c>
      <c r="B198" s="330" t="s">
        <v>256</v>
      </c>
      <c r="C198" s="330"/>
      <c r="D198" s="330"/>
      <c r="E198" s="332" t="str">
        <f>VLOOKUP(B198,Remark!G:H,2,0)</f>
        <v>PINK</v>
      </c>
      <c r="F198" s="333"/>
      <c r="G198" s="333"/>
      <c r="H198" s="333"/>
      <c r="I198" s="333"/>
      <c r="J198" s="333"/>
      <c r="K198" s="333"/>
      <c r="L198" s="333"/>
      <c r="M198" s="333"/>
      <c r="N198" s="333"/>
      <c r="O198" s="333"/>
      <c r="P198" s="333"/>
      <c r="Q198" s="333"/>
      <c r="R198" s="334"/>
      <c r="S198" s="335"/>
      <c r="T198" s="335"/>
      <c r="U198" s="335"/>
      <c r="V198" s="335"/>
      <c r="W198" s="335"/>
      <c r="X198" s="335"/>
      <c r="Y198" s="335"/>
      <c r="Z198" s="313"/>
      <c r="AA198" s="334"/>
      <c r="AB198" s="335"/>
      <c r="AC198" s="313"/>
      <c r="AD198" s="334"/>
      <c r="AE198" s="335"/>
      <c r="AF198" s="313"/>
      <c r="AG198" s="313"/>
      <c r="AH198" s="316"/>
      <c r="AI198" s="316"/>
      <c r="AJ198" s="316"/>
      <c r="AK198" s="316"/>
      <c r="AL198" s="316"/>
      <c r="AM198" s="335"/>
      <c r="AN198" s="335"/>
      <c r="AO198" s="336"/>
      <c r="AP198" s="337"/>
      <c r="AQ198" s="338"/>
      <c r="AR198" s="316"/>
      <c r="AS198" s="323"/>
      <c r="AT198" s="323"/>
      <c r="AU198" s="339"/>
      <c r="AV198" s="323">
        <v>336</v>
      </c>
      <c r="AW198" s="323">
        <v>25404</v>
      </c>
      <c r="AX198" s="339">
        <f t="shared" si="27"/>
        <v>6351</v>
      </c>
      <c r="AY198" s="323">
        <v>373</v>
      </c>
      <c r="AZ198" s="323">
        <v>26623</v>
      </c>
      <c r="BA198" s="322">
        <f t="shared" si="34"/>
        <v>6655.75</v>
      </c>
      <c r="BB198" s="323">
        <v>381</v>
      </c>
      <c r="BC198" s="323">
        <v>26615</v>
      </c>
      <c r="BD198" s="339">
        <f t="shared" si="35"/>
        <v>6653.75</v>
      </c>
      <c r="BE198" s="472">
        <v>461</v>
      </c>
      <c r="BF198" s="472">
        <v>30799</v>
      </c>
      <c r="BG198" s="339">
        <f t="shared" si="36"/>
        <v>7699.75</v>
      </c>
    </row>
    <row r="199" spans="1:59" s="296" customFormat="1" ht="14.65" customHeight="1">
      <c r="A199" s="308">
        <v>197</v>
      </c>
      <c r="B199" s="330" t="s">
        <v>257</v>
      </c>
      <c r="C199" s="330"/>
      <c r="D199" s="330"/>
      <c r="E199" s="332" t="str">
        <f>VLOOKUP(B199,Remark!G:H,2,0)</f>
        <v>PINK</v>
      </c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4"/>
      <c r="S199" s="335"/>
      <c r="T199" s="335"/>
      <c r="U199" s="335"/>
      <c r="V199" s="335"/>
      <c r="W199" s="335"/>
      <c r="X199" s="335"/>
      <c r="Y199" s="335"/>
      <c r="Z199" s="313"/>
      <c r="AA199" s="334"/>
      <c r="AB199" s="335"/>
      <c r="AC199" s="313"/>
      <c r="AD199" s="334"/>
      <c r="AE199" s="335"/>
      <c r="AF199" s="313"/>
      <c r="AG199" s="313"/>
      <c r="AH199" s="316"/>
      <c r="AI199" s="316"/>
      <c r="AJ199" s="316"/>
      <c r="AK199" s="316"/>
      <c r="AL199" s="316"/>
      <c r="AM199" s="335"/>
      <c r="AN199" s="335"/>
      <c r="AO199" s="336"/>
      <c r="AP199" s="337"/>
      <c r="AQ199" s="338"/>
      <c r="AR199" s="316"/>
      <c r="AS199" s="323"/>
      <c r="AT199" s="323"/>
      <c r="AU199" s="339"/>
      <c r="AV199" s="323">
        <v>138</v>
      </c>
      <c r="AW199" s="323">
        <v>9762</v>
      </c>
      <c r="AX199" s="339">
        <f t="shared" si="27"/>
        <v>2440.5</v>
      </c>
      <c r="AY199" s="323">
        <v>111</v>
      </c>
      <c r="AZ199" s="323">
        <v>7473</v>
      </c>
      <c r="BA199" s="322">
        <f t="shared" si="34"/>
        <v>1868.25</v>
      </c>
      <c r="BB199" s="323">
        <v>136</v>
      </c>
      <c r="BC199" s="323">
        <v>10120</v>
      </c>
      <c r="BD199" s="339">
        <f t="shared" si="35"/>
        <v>2530</v>
      </c>
      <c r="BE199" s="472">
        <v>198</v>
      </c>
      <c r="BF199" s="472">
        <v>14254</v>
      </c>
      <c r="BG199" s="339">
        <f t="shared" si="36"/>
        <v>3563.5</v>
      </c>
    </row>
    <row r="200" spans="1:59" s="296" customFormat="1" ht="14.65" customHeight="1">
      <c r="A200" s="308">
        <v>198</v>
      </c>
      <c r="B200" s="330" t="s">
        <v>258</v>
      </c>
      <c r="C200" s="330"/>
      <c r="D200" s="330"/>
      <c r="E200" s="332" t="str">
        <f>VLOOKUP(B200,Remark!G:H,2,0)</f>
        <v>PINK</v>
      </c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4"/>
      <c r="S200" s="335"/>
      <c r="T200" s="335"/>
      <c r="U200" s="335"/>
      <c r="V200" s="335"/>
      <c r="W200" s="335"/>
      <c r="X200" s="335"/>
      <c r="Y200" s="335"/>
      <c r="Z200" s="313"/>
      <c r="AA200" s="334"/>
      <c r="AB200" s="335"/>
      <c r="AC200" s="313"/>
      <c r="AD200" s="334"/>
      <c r="AE200" s="335"/>
      <c r="AF200" s="313"/>
      <c r="AG200" s="313"/>
      <c r="AH200" s="316"/>
      <c r="AI200" s="316"/>
      <c r="AJ200" s="316"/>
      <c r="AK200" s="316"/>
      <c r="AL200" s="316"/>
      <c r="AM200" s="335"/>
      <c r="AN200" s="335"/>
      <c r="AO200" s="336"/>
      <c r="AP200" s="337"/>
      <c r="AQ200" s="338"/>
      <c r="AR200" s="316"/>
      <c r="AS200" s="323"/>
      <c r="AT200" s="323"/>
      <c r="AU200" s="339"/>
      <c r="AV200" s="323">
        <v>361</v>
      </c>
      <c r="AW200" s="323">
        <v>23531</v>
      </c>
      <c r="AX200" s="339">
        <f t="shared" si="27"/>
        <v>5882.75</v>
      </c>
      <c r="AY200" s="323">
        <v>511</v>
      </c>
      <c r="AZ200" s="323">
        <v>33065</v>
      </c>
      <c r="BA200" s="322">
        <f t="shared" si="34"/>
        <v>8266.25</v>
      </c>
      <c r="BB200" s="323">
        <v>289</v>
      </c>
      <c r="BC200" s="323">
        <v>19995</v>
      </c>
      <c r="BD200" s="339">
        <f t="shared" si="35"/>
        <v>4998.75</v>
      </c>
      <c r="BE200" s="472">
        <v>344</v>
      </c>
      <c r="BF200" s="472">
        <v>21588</v>
      </c>
      <c r="BG200" s="339">
        <f t="shared" si="36"/>
        <v>5397</v>
      </c>
    </row>
    <row r="201" spans="1:59" s="296" customFormat="1" ht="14.65" customHeight="1">
      <c r="A201" s="308">
        <v>199</v>
      </c>
      <c r="B201" s="341" t="s">
        <v>916</v>
      </c>
      <c r="C201" s="341"/>
      <c r="D201" s="341"/>
      <c r="E201" s="332" t="str">
        <f>VLOOKUP(B201,Remark!G:H,2,0)</f>
        <v>NKAM</v>
      </c>
      <c r="F201" s="333"/>
      <c r="G201" s="333"/>
      <c r="H201" s="333"/>
      <c r="I201" s="333"/>
      <c r="J201" s="333"/>
      <c r="K201" s="333"/>
      <c r="L201" s="333"/>
      <c r="M201" s="333"/>
      <c r="N201" s="333"/>
      <c r="O201" s="333"/>
      <c r="P201" s="333"/>
      <c r="Q201" s="333"/>
      <c r="R201" s="334"/>
      <c r="S201" s="335"/>
      <c r="T201" s="335"/>
      <c r="U201" s="335"/>
      <c r="V201" s="335"/>
      <c r="W201" s="335"/>
      <c r="X201" s="335"/>
      <c r="Y201" s="335"/>
      <c r="Z201" s="313"/>
      <c r="AA201" s="334"/>
      <c r="AB201" s="335"/>
      <c r="AC201" s="313"/>
      <c r="AD201" s="334"/>
      <c r="AE201" s="335"/>
      <c r="AF201" s="313"/>
      <c r="AG201" s="313"/>
      <c r="AH201" s="316"/>
      <c r="AI201" s="316"/>
      <c r="AJ201" s="316"/>
      <c r="AK201" s="316"/>
      <c r="AL201" s="316"/>
      <c r="AM201" s="335"/>
      <c r="AN201" s="335"/>
      <c r="AO201" s="336"/>
      <c r="AP201" s="337"/>
      <c r="AQ201" s="338"/>
      <c r="AR201" s="316"/>
      <c r="AS201" s="323"/>
      <c r="AT201" s="323"/>
      <c r="AU201" s="339"/>
      <c r="AV201" s="323">
        <v>118</v>
      </c>
      <c r="AW201" s="323">
        <v>6650</v>
      </c>
      <c r="AX201" s="339">
        <f t="shared" si="27"/>
        <v>1662.5</v>
      </c>
      <c r="AY201" s="323">
        <v>101</v>
      </c>
      <c r="AZ201" s="323">
        <v>5751</v>
      </c>
      <c r="BA201" s="322">
        <f t="shared" si="34"/>
        <v>1437.75</v>
      </c>
      <c r="BB201" s="323">
        <v>160</v>
      </c>
      <c r="BC201" s="323">
        <v>9728</v>
      </c>
      <c r="BD201" s="339">
        <f t="shared" si="35"/>
        <v>2432</v>
      </c>
      <c r="BE201" s="472">
        <v>144</v>
      </c>
      <c r="BF201" s="472">
        <v>9264</v>
      </c>
      <c r="BG201" s="339">
        <f t="shared" si="36"/>
        <v>2316</v>
      </c>
    </row>
    <row r="202" spans="1:59" s="296" customFormat="1" ht="14.65" customHeight="1">
      <c r="A202" s="308">
        <v>200</v>
      </c>
      <c r="B202" s="341" t="s">
        <v>917</v>
      </c>
      <c r="C202" s="341"/>
      <c r="D202" s="341"/>
      <c r="E202" s="332" t="str">
        <f>VLOOKUP(B202,Remark!G:H,2,0)</f>
        <v>BKAE</v>
      </c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4"/>
      <c r="S202" s="335"/>
      <c r="T202" s="335"/>
      <c r="U202" s="335"/>
      <c r="V202" s="335"/>
      <c r="W202" s="335"/>
      <c r="X202" s="335"/>
      <c r="Y202" s="335"/>
      <c r="Z202" s="313"/>
      <c r="AA202" s="334"/>
      <c r="AB202" s="335"/>
      <c r="AC202" s="313"/>
      <c r="AD202" s="334"/>
      <c r="AE202" s="335"/>
      <c r="AF202" s="313"/>
      <c r="AG202" s="313"/>
      <c r="AH202" s="316"/>
      <c r="AI202" s="316"/>
      <c r="AJ202" s="316"/>
      <c r="AK202" s="316"/>
      <c r="AL202" s="316"/>
      <c r="AM202" s="335"/>
      <c r="AN202" s="335"/>
      <c r="AO202" s="336"/>
      <c r="AP202" s="337"/>
      <c r="AQ202" s="338"/>
      <c r="AR202" s="316"/>
      <c r="AS202" s="323"/>
      <c r="AT202" s="323"/>
      <c r="AU202" s="339"/>
      <c r="AV202" s="323">
        <v>163</v>
      </c>
      <c r="AW202" s="323">
        <v>10249</v>
      </c>
      <c r="AX202" s="339">
        <f t="shared" si="27"/>
        <v>2562.25</v>
      </c>
      <c r="AY202" s="323">
        <v>143</v>
      </c>
      <c r="AZ202" s="323">
        <v>9213</v>
      </c>
      <c r="BA202" s="322">
        <f t="shared" si="34"/>
        <v>2303.25</v>
      </c>
      <c r="BB202" s="323">
        <v>140</v>
      </c>
      <c r="BC202" s="323">
        <v>8448</v>
      </c>
      <c r="BD202" s="339">
        <f t="shared" si="35"/>
        <v>2112</v>
      </c>
      <c r="BE202" s="472">
        <v>168</v>
      </c>
      <c r="BF202" s="472">
        <v>11544</v>
      </c>
      <c r="BG202" s="339">
        <f t="shared" si="36"/>
        <v>2886</v>
      </c>
    </row>
    <row r="203" spans="1:59" s="296" customFormat="1" ht="14.65" customHeight="1">
      <c r="A203" s="308">
        <v>201</v>
      </c>
      <c r="B203" s="341" t="s">
        <v>260</v>
      </c>
      <c r="C203" s="341"/>
      <c r="D203" s="341"/>
      <c r="E203" s="332" t="str">
        <f>VLOOKUP(B203,Remark!G:H,2,0)</f>
        <v>BKAE</v>
      </c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4"/>
      <c r="S203" s="335"/>
      <c r="T203" s="335"/>
      <c r="U203" s="335"/>
      <c r="V203" s="335"/>
      <c r="W203" s="335"/>
      <c r="X203" s="335"/>
      <c r="Y203" s="335"/>
      <c r="Z203" s="313"/>
      <c r="AA203" s="334"/>
      <c r="AB203" s="335"/>
      <c r="AC203" s="313"/>
      <c r="AD203" s="334"/>
      <c r="AE203" s="335"/>
      <c r="AF203" s="313"/>
      <c r="AG203" s="313"/>
      <c r="AH203" s="316"/>
      <c r="AI203" s="316"/>
      <c r="AJ203" s="316"/>
      <c r="AK203" s="316"/>
      <c r="AL203" s="316"/>
      <c r="AM203" s="335"/>
      <c r="AN203" s="335"/>
      <c r="AO203" s="336"/>
      <c r="AP203" s="337"/>
      <c r="AQ203" s="338"/>
      <c r="AR203" s="316"/>
      <c r="AS203" s="323"/>
      <c r="AT203" s="323"/>
      <c r="AU203" s="339"/>
      <c r="AV203" s="323">
        <v>99</v>
      </c>
      <c r="AW203" s="323">
        <v>7281</v>
      </c>
      <c r="AX203" s="339">
        <f t="shared" si="27"/>
        <v>1820.25</v>
      </c>
      <c r="AY203" s="323">
        <v>105</v>
      </c>
      <c r="AZ203" s="323">
        <v>7415</v>
      </c>
      <c r="BA203" s="322">
        <f t="shared" si="34"/>
        <v>1853.75</v>
      </c>
      <c r="BB203" s="323">
        <v>96</v>
      </c>
      <c r="BC203" s="323">
        <v>5528</v>
      </c>
      <c r="BD203" s="339">
        <f t="shared" si="35"/>
        <v>1382</v>
      </c>
      <c r="BE203" s="472">
        <v>103</v>
      </c>
      <c r="BF203" s="472">
        <v>7633</v>
      </c>
      <c r="BG203" s="339">
        <f t="shared" si="36"/>
        <v>1908.25</v>
      </c>
    </row>
    <row r="204" spans="1:59" s="296" customFormat="1" ht="14.65" customHeight="1">
      <c r="A204" s="308">
        <v>202</v>
      </c>
      <c r="B204" s="340" t="s">
        <v>918</v>
      </c>
      <c r="C204" s="340"/>
      <c r="D204" s="330"/>
      <c r="E204" s="332" t="str">
        <f>VLOOKUP(B204,Remark!G:H,2,0)</f>
        <v>BROM</v>
      </c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4"/>
      <c r="S204" s="335"/>
      <c r="T204" s="335"/>
      <c r="U204" s="335"/>
      <c r="V204" s="335"/>
      <c r="W204" s="335"/>
      <c r="X204" s="335"/>
      <c r="Y204" s="335"/>
      <c r="Z204" s="313"/>
      <c r="AA204" s="334"/>
      <c r="AB204" s="335"/>
      <c r="AC204" s="313"/>
      <c r="AD204" s="334"/>
      <c r="AE204" s="335"/>
      <c r="AF204" s="313"/>
      <c r="AG204" s="313"/>
      <c r="AH204" s="316"/>
      <c r="AI204" s="316"/>
      <c r="AJ204" s="316"/>
      <c r="AK204" s="316"/>
      <c r="AL204" s="316"/>
      <c r="AM204" s="335"/>
      <c r="AN204" s="335"/>
      <c r="AO204" s="336"/>
      <c r="AP204" s="337"/>
      <c r="AQ204" s="338"/>
      <c r="AR204" s="316"/>
      <c r="AS204" s="323"/>
      <c r="AT204" s="323"/>
      <c r="AU204" s="339"/>
      <c r="AV204" s="323">
        <v>139</v>
      </c>
      <c r="AW204" s="323">
        <v>9085</v>
      </c>
      <c r="AX204" s="339">
        <f t="shared" si="27"/>
        <v>2271.25</v>
      </c>
      <c r="AY204" s="323">
        <v>148</v>
      </c>
      <c r="AZ204" s="323">
        <v>9368</v>
      </c>
      <c r="BA204" s="322">
        <f t="shared" si="34"/>
        <v>2342</v>
      </c>
      <c r="BB204" s="323">
        <v>158</v>
      </c>
      <c r="BC204" s="323">
        <v>10542</v>
      </c>
      <c r="BD204" s="339">
        <f t="shared" si="35"/>
        <v>2635.5</v>
      </c>
      <c r="BE204" s="472">
        <v>218</v>
      </c>
      <c r="BF204" s="472">
        <v>14982</v>
      </c>
      <c r="BG204" s="339">
        <f t="shared" si="36"/>
        <v>3745.5</v>
      </c>
    </row>
    <row r="205" spans="1:59" s="296" customFormat="1" ht="14.65" customHeight="1">
      <c r="A205" s="308">
        <v>203</v>
      </c>
      <c r="B205" s="342" t="s">
        <v>841</v>
      </c>
      <c r="C205" s="342"/>
      <c r="D205" s="343"/>
      <c r="E205" s="332" t="str">
        <f>VLOOKUP(B205,Remark!G:H,2,0)</f>
        <v>Kerry</v>
      </c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4"/>
      <c r="S205" s="335"/>
      <c r="T205" s="335"/>
      <c r="U205" s="335"/>
      <c r="V205" s="335"/>
      <c r="W205" s="335"/>
      <c r="X205" s="335"/>
      <c r="Y205" s="335"/>
      <c r="Z205" s="313"/>
      <c r="AA205" s="334"/>
      <c r="AB205" s="335"/>
      <c r="AC205" s="313"/>
      <c r="AD205" s="334"/>
      <c r="AE205" s="335"/>
      <c r="AF205" s="313"/>
      <c r="AG205" s="313"/>
      <c r="AH205" s="316"/>
      <c r="AI205" s="316"/>
      <c r="AJ205" s="316"/>
      <c r="AK205" s="316"/>
      <c r="AL205" s="316"/>
      <c r="AM205" s="335"/>
      <c r="AN205" s="335"/>
      <c r="AO205" s="336"/>
      <c r="AP205" s="337"/>
      <c r="AQ205" s="338"/>
      <c r="AR205" s="316"/>
      <c r="AS205" s="323"/>
      <c r="AT205" s="323"/>
      <c r="AU205" s="339"/>
      <c r="AV205" s="323">
        <v>206</v>
      </c>
      <c r="AW205" s="323">
        <v>14642</v>
      </c>
      <c r="AX205" s="339">
        <f t="shared" si="27"/>
        <v>3660.5</v>
      </c>
      <c r="AY205" s="342">
        <v>316</v>
      </c>
      <c r="AZ205" s="342">
        <v>21120</v>
      </c>
      <c r="BA205" s="322">
        <f t="shared" si="34"/>
        <v>5280</v>
      </c>
      <c r="BB205" s="323">
        <v>246</v>
      </c>
      <c r="BC205" s="323">
        <v>17382</v>
      </c>
      <c r="BD205" s="339">
        <f t="shared" si="35"/>
        <v>4345.5</v>
      </c>
      <c r="BE205" s="472">
        <v>238</v>
      </c>
      <c r="BF205" s="472">
        <v>16542</v>
      </c>
      <c r="BG205" s="339">
        <f t="shared" si="36"/>
        <v>4135.5</v>
      </c>
    </row>
    <row r="206" spans="1:59" s="296" customFormat="1" ht="14.65" customHeight="1">
      <c r="A206" s="308">
        <v>204</v>
      </c>
      <c r="B206" s="342" t="s">
        <v>842</v>
      </c>
      <c r="C206" s="342"/>
      <c r="D206" s="343"/>
      <c r="E206" s="332" t="str">
        <f>VLOOKUP(B206,Remark!G:H,2,0)</f>
        <v>Kerry</v>
      </c>
      <c r="F206" s="333"/>
      <c r="G206" s="333"/>
      <c r="H206" s="333"/>
      <c r="I206" s="333"/>
      <c r="J206" s="333"/>
      <c r="K206" s="333"/>
      <c r="L206" s="333"/>
      <c r="M206" s="333"/>
      <c r="N206" s="333"/>
      <c r="O206" s="333"/>
      <c r="P206" s="333"/>
      <c r="Q206" s="333"/>
      <c r="R206" s="334"/>
      <c r="S206" s="335"/>
      <c r="T206" s="335"/>
      <c r="U206" s="335"/>
      <c r="V206" s="335"/>
      <c r="W206" s="335"/>
      <c r="X206" s="335"/>
      <c r="Y206" s="335"/>
      <c r="Z206" s="313"/>
      <c r="AA206" s="334"/>
      <c r="AB206" s="335"/>
      <c r="AC206" s="313"/>
      <c r="AD206" s="334"/>
      <c r="AE206" s="335"/>
      <c r="AF206" s="313"/>
      <c r="AG206" s="313"/>
      <c r="AH206" s="316"/>
      <c r="AI206" s="316"/>
      <c r="AJ206" s="316"/>
      <c r="AK206" s="316"/>
      <c r="AL206" s="316"/>
      <c r="AM206" s="335"/>
      <c r="AN206" s="335"/>
      <c r="AO206" s="336"/>
      <c r="AP206" s="337"/>
      <c r="AQ206" s="338"/>
      <c r="AR206" s="316"/>
      <c r="AS206" s="323"/>
      <c r="AT206" s="323"/>
      <c r="AU206" s="339"/>
      <c r="AV206" s="323">
        <v>114</v>
      </c>
      <c r="AW206" s="323">
        <v>7338</v>
      </c>
      <c r="AX206" s="339">
        <f t="shared" si="27"/>
        <v>1834.5</v>
      </c>
      <c r="AY206" s="342">
        <v>160</v>
      </c>
      <c r="AZ206" s="342">
        <v>9992</v>
      </c>
      <c r="BA206" s="322">
        <f t="shared" si="34"/>
        <v>2498</v>
      </c>
      <c r="BB206" s="323">
        <v>123</v>
      </c>
      <c r="BC206" s="323">
        <v>8505</v>
      </c>
      <c r="BD206" s="339">
        <f t="shared" si="35"/>
        <v>2126.25</v>
      </c>
      <c r="BE206" s="472">
        <v>90</v>
      </c>
      <c r="BF206" s="472">
        <v>5998</v>
      </c>
      <c r="BG206" s="339">
        <f t="shared" si="36"/>
        <v>1499.5</v>
      </c>
    </row>
    <row r="207" spans="1:59" s="296" customFormat="1" ht="14.65" customHeight="1">
      <c r="A207" s="308">
        <v>205</v>
      </c>
      <c r="B207" s="342" t="s">
        <v>843</v>
      </c>
      <c r="C207" s="342"/>
      <c r="D207" s="343"/>
      <c r="E207" s="332" t="str">
        <f>VLOOKUP(B207,Remark!G:H,2,0)</f>
        <v>Kerry</v>
      </c>
      <c r="F207" s="333"/>
      <c r="G207" s="333"/>
      <c r="H207" s="333"/>
      <c r="I207" s="333"/>
      <c r="J207" s="333"/>
      <c r="K207" s="333"/>
      <c r="L207" s="333"/>
      <c r="M207" s="333"/>
      <c r="N207" s="333"/>
      <c r="O207" s="333"/>
      <c r="P207" s="333"/>
      <c r="Q207" s="333"/>
      <c r="R207" s="334"/>
      <c r="S207" s="335"/>
      <c r="T207" s="335"/>
      <c r="U207" s="335"/>
      <c r="V207" s="335"/>
      <c r="W207" s="335"/>
      <c r="X207" s="335"/>
      <c r="Y207" s="335"/>
      <c r="Z207" s="313"/>
      <c r="AA207" s="334"/>
      <c r="AB207" s="335"/>
      <c r="AC207" s="313"/>
      <c r="AD207" s="334"/>
      <c r="AE207" s="335"/>
      <c r="AF207" s="313"/>
      <c r="AG207" s="313"/>
      <c r="AH207" s="316"/>
      <c r="AI207" s="316"/>
      <c r="AJ207" s="316"/>
      <c r="AK207" s="316"/>
      <c r="AL207" s="316"/>
      <c r="AM207" s="335"/>
      <c r="AN207" s="335"/>
      <c r="AO207" s="336"/>
      <c r="AP207" s="337"/>
      <c r="AQ207" s="338"/>
      <c r="AR207" s="316"/>
      <c r="AS207" s="323"/>
      <c r="AT207" s="323"/>
      <c r="AU207" s="339"/>
      <c r="AV207" s="323">
        <v>341</v>
      </c>
      <c r="AW207" s="323">
        <v>21835</v>
      </c>
      <c r="AX207" s="339">
        <f t="shared" si="27"/>
        <v>5458.75</v>
      </c>
      <c r="AY207" s="342">
        <v>318</v>
      </c>
      <c r="AZ207" s="342">
        <v>22082</v>
      </c>
      <c r="BA207" s="322">
        <f t="shared" si="34"/>
        <v>5520.5</v>
      </c>
      <c r="BB207" s="323">
        <v>424</v>
      </c>
      <c r="BC207" s="323">
        <v>29460</v>
      </c>
      <c r="BD207" s="339">
        <f t="shared" si="35"/>
        <v>7365</v>
      </c>
      <c r="BE207" s="472">
        <v>447</v>
      </c>
      <c r="BF207" s="472">
        <v>30553</v>
      </c>
      <c r="BG207" s="339">
        <f t="shared" si="36"/>
        <v>7638.25</v>
      </c>
    </row>
    <row r="208" spans="1:59" s="296" customFormat="1" ht="14.65" customHeight="1">
      <c r="A208" s="308">
        <v>206</v>
      </c>
      <c r="B208" s="342" t="s">
        <v>844</v>
      </c>
      <c r="C208" s="342"/>
      <c r="D208" s="343"/>
      <c r="E208" s="332" t="str">
        <f>VLOOKUP(B208,Remark!G:H,2,0)</f>
        <v>HPPY</v>
      </c>
      <c r="F208" s="333"/>
      <c r="G208" s="333"/>
      <c r="H208" s="333"/>
      <c r="I208" s="333"/>
      <c r="J208" s="333"/>
      <c r="K208" s="333"/>
      <c r="L208" s="333"/>
      <c r="M208" s="333"/>
      <c r="N208" s="333"/>
      <c r="O208" s="333"/>
      <c r="P208" s="333"/>
      <c r="Q208" s="333"/>
      <c r="R208" s="334"/>
      <c r="S208" s="335"/>
      <c r="T208" s="335"/>
      <c r="U208" s="335"/>
      <c r="V208" s="335"/>
      <c r="W208" s="335"/>
      <c r="X208" s="335"/>
      <c r="Y208" s="335"/>
      <c r="Z208" s="313"/>
      <c r="AA208" s="334"/>
      <c r="AB208" s="335"/>
      <c r="AC208" s="313"/>
      <c r="AD208" s="334"/>
      <c r="AE208" s="335"/>
      <c r="AF208" s="313"/>
      <c r="AG208" s="313"/>
      <c r="AH208" s="316"/>
      <c r="AI208" s="316"/>
      <c r="AJ208" s="316"/>
      <c r="AK208" s="316"/>
      <c r="AL208" s="316"/>
      <c r="AM208" s="335"/>
      <c r="AN208" s="335"/>
      <c r="AO208" s="336"/>
      <c r="AP208" s="337"/>
      <c r="AQ208" s="338"/>
      <c r="AR208" s="316"/>
      <c r="AS208" s="323"/>
      <c r="AT208" s="323"/>
      <c r="AU208" s="339"/>
      <c r="AV208" s="323">
        <v>297</v>
      </c>
      <c r="AW208" s="323">
        <v>19443</v>
      </c>
      <c r="AX208" s="339">
        <f t="shared" si="27"/>
        <v>4860.75</v>
      </c>
      <c r="AY208" s="323">
        <v>302</v>
      </c>
      <c r="AZ208" s="323">
        <v>19382</v>
      </c>
      <c r="BA208" s="322">
        <f t="shared" si="34"/>
        <v>4845.5</v>
      </c>
      <c r="BB208" s="323">
        <v>388</v>
      </c>
      <c r="BC208" s="323">
        <v>24200</v>
      </c>
      <c r="BD208" s="339">
        <f t="shared" si="35"/>
        <v>6050</v>
      </c>
      <c r="BE208" s="472">
        <v>329</v>
      </c>
      <c r="BF208" s="472">
        <v>20703</v>
      </c>
      <c r="BG208" s="339">
        <f t="shared" si="36"/>
        <v>5175.75</v>
      </c>
    </row>
    <row r="209" spans="1:59" s="296" customFormat="1" ht="14.65" customHeight="1">
      <c r="A209" s="308">
        <v>207</v>
      </c>
      <c r="B209" s="342" t="s">
        <v>845</v>
      </c>
      <c r="C209" s="342"/>
      <c r="D209" s="343"/>
      <c r="E209" s="332" t="str">
        <f>VLOOKUP(B209,Remark!G:H,2,0)</f>
        <v>HPPY</v>
      </c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4"/>
      <c r="S209" s="335"/>
      <c r="T209" s="335"/>
      <c r="U209" s="335"/>
      <c r="V209" s="335"/>
      <c r="W209" s="335"/>
      <c r="X209" s="335"/>
      <c r="Y209" s="335"/>
      <c r="Z209" s="313"/>
      <c r="AA209" s="334"/>
      <c r="AB209" s="335"/>
      <c r="AC209" s="313"/>
      <c r="AD209" s="334"/>
      <c r="AE209" s="335"/>
      <c r="AF209" s="313"/>
      <c r="AG209" s="313"/>
      <c r="AH209" s="316"/>
      <c r="AI209" s="316"/>
      <c r="AJ209" s="316"/>
      <c r="AK209" s="316"/>
      <c r="AL209" s="316"/>
      <c r="AM209" s="335"/>
      <c r="AN209" s="335"/>
      <c r="AO209" s="336"/>
      <c r="AP209" s="337"/>
      <c r="AQ209" s="338"/>
      <c r="AR209" s="316"/>
      <c r="AS209" s="323"/>
      <c r="AT209" s="323"/>
      <c r="AU209" s="339"/>
      <c r="AV209" s="323">
        <v>235</v>
      </c>
      <c r="AW209" s="323">
        <v>14301</v>
      </c>
      <c r="AX209" s="339">
        <f t="shared" si="27"/>
        <v>3575.25</v>
      </c>
      <c r="AY209" s="323">
        <v>214</v>
      </c>
      <c r="AZ209" s="323">
        <v>13118</v>
      </c>
      <c r="BA209" s="322">
        <f t="shared" si="34"/>
        <v>3279.5</v>
      </c>
      <c r="BB209" s="323">
        <v>213</v>
      </c>
      <c r="BC209" s="323">
        <v>13607</v>
      </c>
      <c r="BD209" s="339">
        <f t="shared" si="35"/>
        <v>3401.75</v>
      </c>
      <c r="BE209" s="472">
        <v>241</v>
      </c>
      <c r="BF209" s="472">
        <v>15435</v>
      </c>
      <c r="BG209" s="339">
        <f t="shared" si="36"/>
        <v>3858.75</v>
      </c>
    </row>
    <row r="210" spans="1:59" s="296" customFormat="1" ht="14.65" customHeight="1">
      <c r="A210" s="308">
        <v>208</v>
      </c>
      <c r="B210" s="342" t="s">
        <v>846</v>
      </c>
      <c r="C210" s="342"/>
      <c r="D210" s="343"/>
      <c r="E210" s="332" t="str">
        <f>VLOOKUP(B210,Remark!G:H,2,0)</f>
        <v>Kerry</v>
      </c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4"/>
      <c r="S210" s="335"/>
      <c r="T210" s="335"/>
      <c r="U210" s="335"/>
      <c r="V210" s="335"/>
      <c r="W210" s="335"/>
      <c r="X210" s="335"/>
      <c r="Y210" s="335"/>
      <c r="Z210" s="313"/>
      <c r="AA210" s="334"/>
      <c r="AB210" s="335"/>
      <c r="AC210" s="313"/>
      <c r="AD210" s="334"/>
      <c r="AE210" s="335"/>
      <c r="AF210" s="313"/>
      <c r="AG210" s="313"/>
      <c r="AH210" s="316"/>
      <c r="AI210" s="316"/>
      <c r="AJ210" s="316"/>
      <c r="AK210" s="316"/>
      <c r="AL210" s="316"/>
      <c r="AM210" s="335"/>
      <c r="AN210" s="335"/>
      <c r="AO210" s="336"/>
      <c r="AP210" s="337"/>
      <c r="AQ210" s="338"/>
      <c r="AR210" s="316"/>
      <c r="AS210" s="323"/>
      <c r="AT210" s="323"/>
      <c r="AU210" s="339"/>
      <c r="AV210" s="323">
        <v>259</v>
      </c>
      <c r="AW210" s="323">
        <v>16333</v>
      </c>
      <c r="AX210" s="339">
        <f t="shared" si="27"/>
        <v>4083.25</v>
      </c>
      <c r="AY210" s="323">
        <v>329</v>
      </c>
      <c r="AZ210" s="323">
        <v>19771</v>
      </c>
      <c r="BA210" s="322">
        <f t="shared" si="34"/>
        <v>4942.75</v>
      </c>
      <c r="BB210" s="323">
        <v>280</v>
      </c>
      <c r="BC210" s="323">
        <v>16008</v>
      </c>
      <c r="BD210" s="339">
        <f t="shared" si="35"/>
        <v>4002</v>
      </c>
      <c r="BE210" s="472">
        <v>377</v>
      </c>
      <c r="BF210" s="472">
        <v>20963</v>
      </c>
      <c r="BG210" s="339">
        <f t="shared" si="36"/>
        <v>5240.75</v>
      </c>
    </row>
    <row r="211" spans="1:59" s="296" customFormat="1" ht="14.65" customHeight="1">
      <c r="A211" s="308">
        <v>209</v>
      </c>
      <c r="B211" s="342" t="s">
        <v>847</v>
      </c>
      <c r="C211" s="342"/>
      <c r="D211" s="343"/>
      <c r="E211" s="332" t="str">
        <f>VLOOKUP(B211,Remark!G:H,2,0)</f>
        <v>Kerry</v>
      </c>
      <c r="F211" s="333"/>
      <c r="G211" s="333"/>
      <c r="H211" s="333"/>
      <c r="I211" s="333"/>
      <c r="J211" s="333"/>
      <c r="K211" s="333"/>
      <c r="L211" s="333"/>
      <c r="M211" s="333"/>
      <c r="N211" s="333"/>
      <c r="O211" s="333"/>
      <c r="P211" s="333"/>
      <c r="Q211" s="333"/>
      <c r="R211" s="334"/>
      <c r="S211" s="335"/>
      <c r="T211" s="335"/>
      <c r="U211" s="335"/>
      <c r="V211" s="335"/>
      <c r="W211" s="335"/>
      <c r="X211" s="335"/>
      <c r="Y211" s="335"/>
      <c r="Z211" s="313"/>
      <c r="AA211" s="334"/>
      <c r="AB211" s="335"/>
      <c r="AC211" s="313"/>
      <c r="AD211" s="334"/>
      <c r="AE211" s="335"/>
      <c r="AF211" s="313"/>
      <c r="AG211" s="313"/>
      <c r="AH211" s="316"/>
      <c r="AI211" s="316"/>
      <c r="AJ211" s="316"/>
      <c r="AK211" s="316"/>
      <c r="AL211" s="316"/>
      <c r="AM211" s="335"/>
      <c r="AN211" s="335"/>
      <c r="AO211" s="336"/>
      <c r="AP211" s="337"/>
      <c r="AQ211" s="338"/>
      <c r="AR211" s="316"/>
      <c r="AS211" s="323"/>
      <c r="AT211" s="323"/>
      <c r="AU211" s="339"/>
      <c r="AV211" s="323">
        <v>0</v>
      </c>
      <c r="AW211" s="323">
        <v>0</v>
      </c>
      <c r="AX211" s="339">
        <f t="shared" si="27"/>
        <v>0</v>
      </c>
      <c r="AY211" s="323">
        <v>0</v>
      </c>
      <c r="AZ211" s="323">
        <v>0</v>
      </c>
      <c r="BA211" s="322">
        <f t="shared" si="34"/>
        <v>0</v>
      </c>
      <c r="BB211" s="323">
        <v>0</v>
      </c>
      <c r="BC211" s="323">
        <v>0</v>
      </c>
      <c r="BD211" s="339">
        <f t="shared" si="35"/>
        <v>0</v>
      </c>
      <c r="BE211" s="472">
        <v>0</v>
      </c>
      <c r="BF211" s="472">
        <v>0</v>
      </c>
      <c r="BG211" s="339">
        <f t="shared" si="36"/>
        <v>0</v>
      </c>
    </row>
    <row r="212" spans="1:59" s="296" customFormat="1" ht="14.65" customHeight="1">
      <c r="A212" s="308">
        <v>210</v>
      </c>
      <c r="B212" s="342" t="s">
        <v>848</v>
      </c>
      <c r="C212" s="342"/>
      <c r="D212" s="343"/>
      <c r="E212" s="332" t="str">
        <f>VLOOKUP(B212,Remark!G:H,2,0)</f>
        <v>HPPY</v>
      </c>
      <c r="F212" s="333"/>
      <c r="G212" s="333"/>
      <c r="H212" s="333"/>
      <c r="I212" s="333"/>
      <c r="J212" s="333"/>
      <c r="K212" s="333"/>
      <c r="L212" s="333"/>
      <c r="M212" s="333"/>
      <c r="N212" s="333"/>
      <c r="O212" s="333"/>
      <c r="P212" s="333"/>
      <c r="Q212" s="333"/>
      <c r="R212" s="334"/>
      <c r="S212" s="335"/>
      <c r="T212" s="335"/>
      <c r="U212" s="335"/>
      <c r="V212" s="335"/>
      <c r="W212" s="335"/>
      <c r="X212" s="335"/>
      <c r="Y212" s="335"/>
      <c r="Z212" s="313"/>
      <c r="AA212" s="334"/>
      <c r="AB212" s="335"/>
      <c r="AC212" s="313"/>
      <c r="AD212" s="334"/>
      <c r="AE212" s="335"/>
      <c r="AF212" s="313"/>
      <c r="AG212" s="313"/>
      <c r="AH212" s="316"/>
      <c r="AI212" s="316"/>
      <c r="AJ212" s="316"/>
      <c r="AK212" s="316"/>
      <c r="AL212" s="316"/>
      <c r="AM212" s="335"/>
      <c r="AN212" s="335"/>
      <c r="AO212" s="336"/>
      <c r="AP212" s="337"/>
      <c r="AQ212" s="338"/>
      <c r="AR212" s="316"/>
      <c r="AS212" s="323"/>
      <c r="AT212" s="323"/>
      <c r="AU212" s="339"/>
      <c r="AV212" s="323">
        <v>57</v>
      </c>
      <c r="AW212" s="323">
        <v>4063</v>
      </c>
      <c r="AX212" s="339">
        <f t="shared" si="27"/>
        <v>1015.75</v>
      </c>
      <c r="AY212" s="323">
        <v>70</v>
      </c>
      <c r="AZ212" s="323">
        <v>4858</v>
      </c>
      <c r="BA212" s="322">
        <f t="shared" si="34"/>
        <v>1214.5</v>
      </c>
      <c r="BB212" s="323">
        <v>52</v>
      </c>
      <c r="BC212" s="323">
        <v>4708</v>
      </c>
      <c r="BD212" s="339">
        <f t="shared" si="35"/>
        <v>1177</v>
      </c>
      <c r="BE212" s="472">
        <v>48</v>
      </c>
      <c r="BF212" s="472">
        <v>4272</v>
      </c>
      <c r="BG212" s="339">
        <f t="shared" si="36"/>
        <v>1068</v>
      </c>
    </row>
    <row r="213" spans="1:59" s="296" customFormat="1" ht="14.65" customHeight="1">
      <c r="A213" s="308">
        <v>211</v>
      </c>
      <c r="B213" s="342" t="s">
        <v>849</v>
      </c>
      <c r="C213" s="342"/>
      <c r="D213" s="343"/>
      <c r="E213" s="332" t="str">
        <f>VLOOKUP(B213,Remark!G:H,2,0)</f>
        <v>Kerry</v>
      </c>
      <c r="F213" s="333"/>
      <c r="G213" s="333"/>
      <c r="H213" s="333"/>
      <c r="I213" s="333"/>
      <c r="J213" s="333"/>
      <c r="K213" s="333"/>
      <c r="L213" s="333"/>
      <c r="M213" s="333"/>
      <c r="N213" s="333"/>
      <c r="O213" s="333"/>
      <c r="P213" s="333"/>
      <c r="Q213" s="333"/>
      <c r="R213" s="334"/>
      <c r="S213" s="335"/>
      <c r="T213" s="335"/>
      <c r="U213" s="335"/>
      <c r="V213" s="335"/>
      <c r="W213" s="335"/>
      <c r="X213" s="335"/>
      <c r="Y213" s="335"/>
      <c r="Z213" s="313"/>
      <c r="AA213" s="334"/>
      <c r="AB213" s="335"/>
      <c r="AC213" s="313"/>
      <c r="AD213" s="334"/>
      <c r="AE213" s="335"/>
      <c r="AF213" s="313"/>
      <c r="AG213" s="313"/>
      <c r="AH213" s="316"/>
      <c r="AI213" s="316"/>
      <c r="AJ213" s="316"/>
      <c r="AK213" s="316"/>
      <c r="AL213" s="316"/>
      <c r="AM213" s="335"/>
      <c r="AN213" s="335"/>
      <c r="AO213" s="336"/>
      <c r="AP213" s="337"/>
      <c r="AQ213" s="338"/>
      <c r="AR213" s="316"/>
      <c r="AS213" s="323"/>
      <c r="AT213" s="323"/>
      <c r="AU213" s="339"/>
      <c r="AV213" s="323">
        <v>273</v>
      </c>
      <c r="AW213" s="323">
        <v>18243</v>
      </c>
      <c r="AX213" s="339">
        <f t="shared" si="27"/>
        <v>4560.75</v>
      </c>
      <c r="AY213" s="323">
        <v>218</v>
      </c>
      <c r="AZ213" s="323">
        <v>14594</v>
      </c>
      <c r="BA213" s="322">
        <f t="shared" si="34"/>
        <v>3648.5</v>
      </c>
      <c r="BB213" s="323">
        <v>277</v>
      </c>
      <c r="BC213" s="323">
        <v>16863</v>
      </c>
      <c r="BD213" s="339">
        <f t="shared" si="35"/>
        <v>4215.75</v>
      </c>
      <c r="BE213" s="472">
        <v>338</v>
      </c>
      <c r="BF213" s="472">
        <v>20354</v>
      </c>
      <c r="BG213" s="339">
        <f t="shared" si="36"/>
        <v>5088.5</v>
      </c>
    </row>
    <row r="214" spans="1:59" s="296" customFormat="1" ht="14.65" customHeight="1">
      <c r="A214" s="308">
        <v>212</v>
      </c>
      <c r="B214" s="342" t="s">
        <v>850</v>
      </c>
      <c r="C214" s="342"/>
      <c r="D214" s="343"/>
      <c r="E214" s="332" t="str">
        <f>VLOOKUP(B214,Remark!G:H,2,0)</f>
        <v>Kerry</v>
      </c>
      <c r="F214" s="333"/>
      <c r="G214" s="333"/>
      <c r="H214" s="333"/>
      <c r="I214" s="333"/>
      <c r="J214" s="333"/>
      <c r="K214" s="333"/>
      <c r="L214" s="333"/>
      <c r="M214" s="333"/>
      <c r="N214" s="333"/>
      <c r="O214" s="333"/>
      <c r="P214" s="333"/>
      <c r="Q214" s="333"/>
      <c r="R214" s="334"/>
      <c r="S214" s="335"/>
      <c r="T214" s="335"/>
      <c r="U214" s="335"/>
      <c r="V214" s="335"/>
      <c r="W214" s="335"/>
      <c r="X214" s="335"/>
      <c r="Y214" s="335"/>
      <c r="Z214" s="313"/>
      <c r="AA214" s="334"/>
      <c r="AB214" s="335"/>
      <c r="AC214" s="313"/>
      <c r="AD214" s="334"/>
      <c r="AE214" s="335"/>
      <c r="AF214" s="313"/>
      <c r="AG214" s="313"/>
      <c r="AH214" s="316"/>
      <c r="AI214" s="316"/>
      <c r="AJ214" s="316"/>
      <c r="AK214" s="316"/>
      <c r="AL214" s="316"/>
      <c r="AM214" s="335"/>
      <c r="AN214" s="335"/>
      <c r="AO214" s="336"/>
      <c r="AP214" s="337"/>
      <c r="AQ214" s="338"/>
      <c r="AR214" s="316"/>
      <c r="AS214" s="323"/>
      <c r="AT214" s="323"/>
      <c r="AU214" s="339"/>
      <c r="AV214" s="323">
        <v>273</v>
      </c>
      <c r="AW214" s="323">
        <v>19103</v>
      </c>
      <c r="AX214" s="339">
        <f t="shared" si="27"/>
        <v>4775.75</v>
      </c>
      <c r="AY214" s="323">
        <v>216</v>
      </c>
      <c r="AZ214" s="323">
        <v>15120</v>
      </c>
      <c r="BA214" s="322">
        <f t="shared" si="34"/>
        <v>3780</v>
      </c>
      <c r="BB214" s="323">
        <v>258</v>
      </c>
      <c r="BC214" s="323">
        <v>19326</v>
      </c>
      <c r="BD214" s="339">
        <f t="shared" si="35"/>
        <v>4831.5</v>
      </c>
      <c r="BE214" s="472">
        <v>268</v>
      </c>
      <c r="BF214" s="472">
        <v>17704</v>
      </c>
      <c r="BG214" s="339">
        <f t="shared" si="36"/>
        <v>4426</v>
      </c>
    </row>
    <row r="215" spans="1:59" s="296" customFormat="1" ht="14.65" customHeight="1">
      <c r="A215" s="308">
        <v>213</v>
      </c>
      <c r="B215" s="342" t="s">
        <v>851</v>
      </c>
      <c r="C215" s="342"/>
      <c r="D215" s="343"/>
      <c r="E215" s="332" t="str">
        <f>VLOOKUP(B215,Remark!G:H,2,0)</f>
        <v>Kerry</v>
      </c>
      <c r="F215" s="333"/>
      <c r="G215" s="333"/>
      <c r="H215" s="333"/>
      <c r="I215" s="333"/>
      <c r="J215" s="333"/>
      <c r="K215" s="333"/>
      <c r="L215" s="333"/>
      <c r="M215" s="333"/>
      <c r="N215" s="333"/>
      <c r="O215" s="333"/>
      <c r="P215" s="333"/>
      <c r="Q215" s="333"/>
      <c r="R215" s="334"/>
      <c r="S215" s="335"/>
      <c r="T215" s="335"/>
      <c r="U215" s="335"/>
      <c r="V215" s="335"/>
      <c r="W215" s="335"/>
      <c r="X215" s="335"/>
      <c r="Y215" s="335"/>
      <c r="Z215" s="313"/>
      <c r="AA215" s="334"/>
      <c r="AB215" s="335"/>
      <c r="AC215" s="313"/>
      <c r="AD215" s="334"/>
      <c r="AE215" s="335"/>
      <c r="AF215" s="313"/>
      <c r="AG215" s="313"/>
      <c r="AH215" s="316"/>
      <c r="AI215" s="316"/>
      <c r="AJ215" s="316"/>
      <c r="AK215" s="316"/>
      <c r="AL215" s="316"/>
      <c r="AM215" s="335"/>
      <c r="AN215" s="335"/>
      <c r="AO215" s="336"/>
      <c r="AP215" s="337"/>
      <c r="AQ215" s="338"/>
      <c r="AR215" s="316"/>
      <c r="AS215" s="323"/>
      <c r="AT215" s="323"/>
      <c r="AU215" s="339"/>
      <c r="AV215" s="323">
        <v>160</v>
      </c>
      <c r="AW215" s="323">
        <v>10368</v>
      </c>
      <c r="AX215" s="339">
        <f t="shared" si="27"/>
        <v>2592</v>
      </c>
      <c r="AY215" s="323">
        <v>94</v>
      </c>
      <c r="AZ215" s="323">
        <v>7106</v>
      </c>
      <c r="BA215" s="322">
        <f t="shared" si="34"/>
        <v>1776.5</v>
      </c>
      <c r="BB215" s="323">
        <v>119</v>
      </c>
      <c r="BC215" s="323">
        <v>7561</v>
      </c>
      <c r="BD215" s="339">
        <f t="shared" si="35"/>
        <v>1890.25</v>
      </c>
      <c r="BE215" s="472">
        <v>135</v>
      </c>
      <c r="BF215" s="472">
        <v>8369</v>
      </c>
      <c r="BG215" s="339">
        <f t="shared" si="36"/>
        <v>2092.25</v>
      </c>
    </row>
    <row r="216" spans="1:59" s="296" customFormat="1" ht="14.65" customHeight="1">
      <c r="A216" s="308">
        <v>214</v>
      </c>
      <c r="B216" s="342" t="s">
        <v>852</v>
      </c>
      <c r="C216" s="342"/>
      <c r="D216" s="343"/>
      <c r="E216" s="332" t="str">
        <f>VLOOKUP(B216,Remark!G:H,2,0)</f>
        <v>Kerry</v>
      </c>
      <c r="F216" s="333"/>
      <c r="G216" s="333"/>
      <c r="H216" s="333"/>
      <c r="I216" s="333"/>
      <c r="J216" s="333"/>
      <c r="K216" s="333"/>
      <c r="L216" s="333"/>
      <c r="M216" s="333"/>
      <c r="N216" s="333"/>
      <c r="O216" s="333"/>
      <c r="P216" s="333"/>
      <c r="Q216" s="333"/>
      <c r="R216" s="334"/>
      <c r="S216" s="335"/>
      <c r="T216" s="335"/>
      <c r="U216" s="335"/>
      <c r="V216" s="335"/>
      <c r="W216" s="335"/>
      <c r="X216" s="335"/>
      <c r="Y216" s="335"/>
      <c r="Z216" s="313"/>
      <c r="AA216" s="334"/>
      <c r="AB216" s="335"/>
      <c r="AC216" s="313"/>
      <c r="AD216" s="334"/>
      <c r="AE216" s="335"/>
      <c r="AF216" s="313"/>
      <c r="AG216" s="313"/>
      <c r="AH216" s="316"/>
      <c r="AI216" s="316"/>
      <c r="AJ216" s="316"/>
      <c r="AK216" s="316"/>
      <c r="AL216" s="316"/>
      <c r="AM216" s="335"/>
      <c r="AN216" s="335"/>
      <c r="AO216" s="336"/>
      <c r="AP216" s="337"/>
      <c r="AQ216" s="338"/>
      <c r="AR216" s="316"/>
      <c r="AS216" s="323"/>
      <c r="AT216" s="323"/>
      <c r="AU216" s="339"/>
      <c r="AV216" s="323">
        <v>562</v>
      </c>
      <c r="AW216" s="323">
        <v>37474</v>
      </c>
      <c r="AX216" s="339">
        <f t="shared" si="27"/>
        <v>9368.5</v>
      </c>
      <c r="AY216" s="323">
        <v>609</v>
      </c>
      <c r="AZ216" s="323">
        <v>38711</v>
      </c>
      <c r="BA216" s="322">
        <f t="shared" si="34"/>
        <v>9677.75</v>
      </c>
      <c r="BB216" s="323">
        <v>565</v>
      </c>
      <c r="BC216" s="323">
        <v>35763</v>
      </c>
      <c r="BD216" s="339">
        <f t="shared" si="35"/>
        <v>8940.75</v>
      </c>
      <c r="BE216" s="472">
        <v>762</v>
      </c>
      <c r="BF216" s="472">
        <v>47210</v>
      </c>
      <c r="BG216" s="339">
        <f t="shared" si="36"/>
        <v>11802.5</v>
      </c>
    </row>
    <row r="217" spans="1:59" s="296" customFormat="1" ht="14.65" customHeight="1">
      <c r="A217" s="308">
        <v>215</v>
      </c>
      <c r="B217" s="342" t="s">
        <v>853</v>
      </c>
      <c r="C217" s="342"/>
      <c r="D217" s="343"/>
      <c r="E217" s="332" t="str">
        <f>VLOOKUP(B217,Remark!G:H,2,0)</f>
        <v>Kerry</v>
      </c>
      <c r="F217" s="333"/>
      <c r="G217" s="333"/>
      <c r="H217" s="333"/>
      <c r="I217" s="333"/>
      <c r="J217" s="333"/>
      <c r="K217" s="333"/>
      <c r="L217" s="333"/>
      <c r="M217" s="333"/>
      <c r="N217" s="333"/>
      <c r="O217" s="333"/>
      <c r="P217" s="333"/>
      <c r="Q217" s="333"/>
      <c r="R217" s="334"/>
      <c r="S217" s="335"/>
      <c r="T217" s="335"/>
      <c r="U217" s="335"/>
      <c r="V217" s="335"/>
      <c r="W217" s="335"/>
      <c r="X217" s="335"/>
      <c r="Y217" s="335"/>
      <c r="Z217" s="313"/>
      <c r="AA217" s="334"/>
      <c r="AB217" s="335"/>
      <c r="AC217" s="313"/>
      <c r="AD217" s="334"/>
      <c r="AE217" s="335"/>
      <c r="AF217" s="313"/>
      <c r="AG217" s="313"/>
      <c r="AH217" s="316"/>
      <c r="AI217" s="316"/>
      <c r="AJ217" s="316"/>
      <c r="AK217" s="316"/>
      <c r="AL217" s="316"/>
      <c r="AM217" s="335"/>
      <c r="AN217" s="335"/>
      <c r="AO217" s="336"/>
      <c r="AP217" s="337"/>
      <c r="AQ217" s="338"/>
      <c r="AR217" s="316"/>
      <c r="AS217" s="323"/>
      <c r="AT217" s="323"/>
      <c r="AU217" s="339"/>
      <c r="AV217" s="323">
        <v>0</v>
      </c>
      <c r="AW217" s="323">
        <v>0</v>
      </c>
      <c r="AX217" s="339">
        <f t="shared" si="27"/>
        <v>0</v>
      </c>
      <c r="AY217" s="323">
        <v>0</v>
      </c>
      <c r="AZ217" s="323">
        <v>0</v>
      </c>
      <c r="BA217" s="322">
        <f t="shared" si="34"/>
        <v>0</v>
      </c>
      <c r="BB217" s="323">
        <v>0</v>
      </c>
      <c r="BC217" s="323">
        <v>0</v>
      </c>
      <c r="BD217" s="339">
        <f t="shared" si="35"/>
        <v>0</v>
      </c>
      <c r="BE217" s="472">
        <v>0</v>
      </c>
      <c r="BF217" s="472">
        <v>0</v>
      </c>
      <c r="BG217" s="339">
        <f t="shared" si="36"/>
        <v>0</v>
      </c>
    </row>
    <row r="218" spans="1:59" s="296" customFormat="1" ht="14.65" customHeight="1">
      <c r="A218" s="308">
        <v>216</v>
      </c>
      <c r="B218" s="342" t="s">
        <v>854</v>
      </c>
      <c r="C218" s="342"/>
      <c r="D218" s="343"/>
      <c r="E218" s="332" t="str">
        <f>VLOOKUP(B218,Remark!G:H,2,0)</f>
        <v>CHC4</v>
      </c>
      <c r="F218" s="333"/>
      <c r="G218" s="333"/>
      <c r="H218" s="333"/>
      <c r="I218" s="333"/>
      <c r="J218" s="333"/>
      <c r="K218" s="333"/>
      <c r="L218" s="333"/>
      <c r="M218" s="333"/>
      <c r="N218" s="333"/>
      <c r="O218" s="333"/>
      <c r="P218" s="333"/>
      <c r="Q218" s="333"/>
      <c r="R218" s="334"/>
      <c r="S218" s="335"/>
      <c r="T218" s="335"/>
      <c r="U218" s="335"/>
      <c r="V218" s="335"/>
      <c r="W218" s="335"/>
      <c r="X218" s="335"/>
      <c r="Y218" s="335"/>
      <c r="Z218" s="313"/>
      <c r="AA218" s="334"/>
      <c r="AB218" s="335"/>
      <c r="AC218" s="313"/>
      <c r="AD218" s="334"/>
      <c r="AE218" s="335"/>
      <c r="AF218" s="313"/>
      <c r="AG218" s="313"/>
      <c r="AH218" s="316"/>
      <c r="AI218" s="316"/>
      <c r="AJ218" s="316"/>
      <c r="AK218" s="316"/>
      <c r="AL218" s="316"/>
      <c r="AM218" s="335"/>
      <c r="AN218" s="335"/>
      <c r="AO218" s="336"/>
      <c r="AP218" s="337"/>
      <c r="AQ218" s="338"/>
      <c r="AR218" s="316"/>
      <c r="AS218" s="323"/>
      <c r="AT218" s="323"/>
      <c r="AU218" s="339"/>
      <c r="AV218" s="323">
        <v>293</v>
      </c>
      <c r="AW218" s="323">
        <v>19691</v>
      </c>
      <c r="AX218" s="339">
        <f t="shared" si="27"/>
        <v>4922.75</v>
      </c>
      <c r="AY218" s="323">
        <v>334</v>
      </c>
      <c r="AZ218" s="323">
        <v>22406</v>
      </c>
      <c r="BA218" s="322">
        <f t="shared" si="34"/>
        <v>5601.5</v>
      </c>
      <c r="BB218" s="323">
        <v>338</v>
      </c>
      <c r="BC218" s="323">
        <v>25194</v>
      </c>
      <c r="BD218" s="339">
        <f t="shared" si="35"/>
        <v>6298.5</v>
      </c>
      <c r="BE218" s="472">
        <v>387</v>
      </c>
      <c r="BF218" s="472">
        <v>28173</v>
      </c>
      <c r="BG218" s="339">
        <f t="shared" si="36"/>
        <v>7043.25</v>
      </c>
    </row>
    <row r="219" spans="1:59" s="296" customFormat="1" ht="14.65" customHeight="1">
      <c r="A219" s="308">
        <v>217</v>
      </c>
      <c r="B219" s="342" t="s">
        <v>855</v>
      </c>
      <c r="C219" s="342"/>
      <c r="D219" s="343"/>
      <c r="E219" s="332" t="str">
        <f>VLOOKUP(B219,Remark!G:H,2,0)</f>
        <v>Kerry</v>
      </c>
      <c r="F219" s="333"/>
      <c r="G219" s="333"/>
      <c r="H219" s="333"/>
      <c r="I219" s="333"/>
      <c r="J219" s="333"/>
      <c r="K219" s="333"/>
      <c r="L219" s="333"/>
      <c r="M219" s="333"/>
      <c r="N219" s="333"/>
      <c r="O219" s="333"/>
      <c r="P219" s="333"/>
      <c r="Q219" s="333"/>
      <c r="R219" s="334"/>
      <c r="S219" s="335"/>
      <c r="T219" s="335"/>
      <c r="U219" s="335"/>
      <c r="V219" s="335"/>
      <c r="W219" s="335"/>
      <c r="X219" s="335"/>
      <c r="Y219" s="335"/>
      <c r="Z219" s="313"/>
      <c r="AA219" s="334"/>
      <c r="AB219" s="335"/>
      <c r="AC219" s="313"/>
      <c r="AD219" s="334"/>
      <c r="AE219" s="335"/>
      <c r="AF219" s="313"/>
      <c r="AG219" s="313"/>
      <c r="AH219" s="316"/>
      <c r="AI219" s="316"/>
      <c r="AJ219" s="316"/>
      <c r="AK219" s="316"/>
      <c r="AL219" s="316"/>
      <c r="AM219" s="335"/>
      <c r="AN219" s="335"/>
      <c r="AO219" s="336"/>
      <c r="AP219" s="337"/>
      <c r="AQ219" s="338"/>
      <c r="AR219" s="316"/>
      <c r="AS219" s="323"/>
      <c r="AT219" s="323"/>
      <c r="AU219" s="339"/>
      <c r="AV219" s="323">
        <v>267</v>
      </c>
      <c r="AW219" s="323">
        <v>18281</v>
      </c>
      <c r="AX219" s="339">
        <f t="shared" si="27"/>
        <v>4570.25</v>
      </c>
      <c r="AY219" s="323">
        <v>165</v>
      </c>
      <c r="AZ219" s="323">
        <v>12299</v>
      </c>
      <c r="BA219" s="322">
        <f t="shared" si="34"/>
        <v>3074.75</v>
      </c>
      <c r="BB219" s="323">
        <v>184</v>
      </c>
      <c r="BC219" s="323">
        <v>12948</v>
      </c>
      <c r="BD219" s="339">
        <f t="shared" si="35"/>
        <v>3237</v>
      </c>
      <c r="BE219" s="472">
        <v>303</v>
      </c>
      <c r="BF219" s="472">
        <v>18149</v>
      </c>
      <c r="BG219" s="339">
        <f t="shared" si="36"/>
        <v>4537.25</v>
      </c>
    </row>
    <row r="220" spans="1:59" s="296" customFormat="1" ht="14.65" customHeight="1">
      <c r="A220" s="308">
        <v>218</v>
      </c>
      <c r="B220" s="342" t="s">
        <v>856</v>
      </c>
      <c r="C220" s="342"/>
      <c r="D220" s="343"/>
      <c r="E220" s="332" t="str">
        <f>VLOOKUP(B220,Remark!G:H,2,0)</f>
        <v>CHC4</v>
      </c>
      <c r="F220" s="333"/>
      <c r="G220" s="333"/>
      <c r="H220" s="333"/>
      <c r="I220" s="333"/>
      <c r="J220" s="333"/>
      <c r="K220" s="333"/>
      <c r="L220" s="333"/>
      <c r="M220" s="333"/>
      <c r="N220" s="333"/>
      <c r="O220" s="333"/>
      <c r="P220" s="333"/>
      <c r="Q220" s="333"/>
      <c r="R220" s="334"/>
      <c r="S220" s="335"/>
      <c r="T220" s="335"/>
      <c r="U220" s="335"/>
      <c r="V220" s="335"/>
      <c r="W220" s="335"/>
      <c r="X220" s="335"/>
      <c r="Y220" s="335"/>
      <c r="Z220" s="313"/>
      <c r="AA220" s="334"/>
      <c r="AB220" s="335"/>
      <c r="AC220" s="313"/>
      <c r="AD220" s="334"/>
      <c r="AE220" s="335"/>
      <c r="AF220" s="313"/>
      <c r="AG220" s="313"/>
      <c r="AH220" s="316"/>
      <c r="AI220" s="316"/>
      <c r="AJ220" s="316"/>
      <c r="AK220" s="316"/>
      <c r="AL220" s="316"/>
      <c r="AM220" s="335"/>
      <c r="AN220" s="335"/>
      <c r="AO220" s="336"/>
      <c r="AP220" s="337"/>
      <c r="AQ220" s="338"/>
      <c r="AR220" s="316"/>
      <c r="AS220" s="323"/>
      <c r="AT220" s="323"/>
      <c r="AU220" s="339"/>
      <c r="AV220" s="323">
        <v>154</v>
      </c>
      <c r="AW220" s="323">
        <v>8762</v>
      </c>
      <c r="AX220" s="339">
        <f t="shared" si="27"/>
        <v>2190.5</v>
      </c>
      <c r="AY220" s="323">
        <v>140</v>
      </c>
      <c r="AZ220" s="323">
        <v>7924</v>
      </c>
      <c r="BA220" s="322">
        <f t="shared" si="34"/>
        <v>1981</v>
      </c>
      <c r="BB220" s="323">
        <v>156</v>
      </c>
      <c r="BC220" s="323">
        <v>9604</v>
      </c>
      <c r="BD220" s="339">
        <f t="shared" si="35"/>
        <v>2401</v>
      </c>
      <c r="BE220" s="472">
        <v>165</v>
      </c>
      <c r="BF220" s="472">
        <v>10059</v>
      </c>
      <c r="BG220" s="339">
        <f t="shared" si="36"/>
        <v>2514.75</v>
      </c>
    </row>
    <row r="221" spans="1:59" s="296" customFormat="1" ht="14.65" customHeight="1">
      <c r="A221" s="308">
        <v>219</v>
      </c>
      <c r="B221" s="342" t="s">
        <v>857</v>
      </c>
      <c r="C221" s="342"/>
      <c r="D221" s="343"/>
      <c r="E221" s="332" t="str">
        <f>VLOOKUP(B221,Remark!G:H,2,0)</f>
        <v>HPPY</v>
      </c>
      <c r="F221" s="333"/>
      <c r="G221" s="333"/>
      <c r="H221" s="333"/>
      <c r="I221" s="333"/>
      <c r="J221" s="333"/>
      <c r="K221" s="333"/>
      <c r="L221" s="333"/>
      <c r="M221" s="333"/>
      <c r="N221" s="333"/>
      <c r="O221" s="333"/>
      <c r="P221" s="333"/>
      <c r="Q221" s="333"/>
      <c r="R221" s="334"/>
      <c r="S221" s="335"/>
      <c r="T221" s="335"/>
      <c r="U221" s="335"/>
      <c r="V221" s="335"/>
      <c r="W221" s="335"/>
      <c r="X221" s="335"/>
      <c r="Y221" s="335"/>
      <c r="Z221" s="313"/>
      <c r="AA221" s="334"/>
      <c r="AB221" s="335"/>
      <c r="AC221" s="313"/>
      <c r="AD221" s="334"/>
      <c r="AE221" s="335"/>
      <c r="AF221" s="313"/>
      <c r="AG221" s="313"/>
      <c r="AH221" s="316"/>
      <c r="AI221" s="316"/>
      <c r="AJ221" s="316"/>
      <c r="AK221" s="316"/>
      <c r="AL221" s="316"/>
      <c r="AM221" s="335"/>
      <c r="AN221" s="335"/>
      <c r="AO221" s="336"/>
      <c r="AP221" s="337"/>
      <c r="AQ221" s="338"/>
      <c r="AR221" s="316"/>
      <c r="AS221" s="323"/>
      <c r="AT221" s="323"/>
      <c r="AU221" s="339"/>
      <c r="AV221" s="323">
        <v>302</v>
      </c>
      <c r="AW221" s="323">
        <v>18426</v>
      </c>
      <c r="AX221" s="339">
        <f t="shared" si="27"/>
        <v>4606.5</v>
      </c>
      <c r="AY221" s="323">
        <v>201</v>
      </c>
      <c r="AZ221" s="323">
        <v>12835</v>
      </c>
      <c r="BA221" s="322">
        <f t="shared" si="34"/>
        <v>3208.75</v>
      </c>
      <c r="BB221" s="323">
        <v>198</v>
      </c>
      <c r="BC221" s="323">
        <v>13442</v>
      </c>
      <c r="BD221" s="339">
        <f t="shared" si="35"/>
        <v>3360.5</v>
      </c>
      <c r="BE221" s="472">
        <v>193</v>
      </c>
      <c r="BF221" s="472">
        <v>13067</v>
      </c>
      <c r="BG221" s="339">
        <f t="shared" si="36"/>
        <v>3266.75</v>
      </c>
    </row>
    <row r="222" spans="1:59" s="296" customFormat="1" ht="14.65" customHeight="1">
      <c r="A222" s="308">
        <v>220</v>
      </c>
      <c r="B222" s="342" t="s">
        <v>858</v>
      </c>
      <c r="C222" s="342"/>
      <c r="D222" s="343"/>
      <c r="E222" s="332" t="str">
        <f>VLOOKUP(B222,Remark!G:H,2,0)</f>
        <v>HPPY</v>
      </c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4"/>
      <c r="S222" s="335"/>
      <c r="T222" s="335"/>
      <c r="U222" s="335"/>
      <c r="V222" s="335"/>
      <c r="W222" s="335"/>
      <c r="X222" s="335"/>
      <c r="Y222" s="335"/>
      <c r="Z222" s="313"/>
      <c r="AA222" s="334"/>
      <c r="AB222" s="335"/>
      <c r="AC222" s="313"/>
      <c r="AD222" s="334"/>
      <c r="AE222" s="335"/>
      <c r="AF222" s="313"/>
      <c r="AG222" s="313"/>
      <c r="AH222" s="316"/>
      <c r="AI222" s="316"/>
      <c r="AJ222" s="316"/>
      <c r="AK222" s="316"/>
      <c r="AL222" s="316"/>
      <c r="AM222" s="335"/>
      <c r="AN222" s="335"/>
      <c r="AO222" s="336"/>
      <c r="AP222" s="337"/>
      <c r="AQ222" s="338"/>
      <c r="AR222" s="316"/>
      <c r="AS222" s="323"/>
      <c r="AT222" s="323"/>
      <c r="AU222" s="339"/>
      <c r="AV222" s="323">
        <v>245</v>
      </c>
      <c r="AW222" s="323">
        <v>22459</v>
      </c>
      <c r="AX222" s="339">
        <f t="shared" si="27"/>
        <v>5614.75</v>
      </c>
      <c r="AY222" s="323">
        <v>261</v>
      </c>
      <c r="AZ222" s="323">
        <v>18771</v>
      </c>
      <c r="BA222" s="322">
        <f t="shared" si="34"/>
        <v>4692.75</v>
      </c>
      <c r="BB222" s="323">
        <v>323</v>
      </c>
      <c r="BC222" s="323">
        <v>26013</v>
      </c>
      <c r="BD222" s="339">
        <f t="shared" si="35"/>
        <v>6503.25</v>
      </c>
      <c r="BE222" s="472">
        <v>400</v>
      </c>
      <c r="BF222" s="472">
        <v>30588</v>
      </c>
      <c r="BG222" s="339">
        <f t="shared" si="36"/>
        <v>7647</v>
      </c>
    </row>
    <row r="223" spans="1:59" s="296" customFormat="1" ht="14.65" customHeight="1">
      <c r="A223" s="308">
        <v>221</v>
      </c>
      <c r="B223" s="342" t="s">
        <v>859</v>
      </c>
      <c r="C223" s="342"/>
      <c r="D223" s="343"/>
      <c r="E223" s="332" t="str">
        <f>VLOOKUP(B223,Remark!G:H,2,0)</f>
        <v>Kerry</v>
      </c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4"/>
      <c r="S223" s="335"/>
      <c r="T223" s="335"/>
      <c r="U223" s="335"/>
      <c r="V223" s="335"/>
      <c r="W223" s="335"/>
      <c r="X223" s="335"/>
      <c r="Y223" s="335"/>
      <c r="Z223" s="313"/>
      <c r="AA223" s="334"/>
      <c r="AB223" s="335"/>
      <c r="AC223" s="313"/>
      <c r="AD223" s="334"/>
      <c r="AE223" s="335"/>
      <c r="AF223" s="313"/>
      <c r="AG223" s="313"/>
      <c r="AH223" s="316"/>
      <c r="AI223" s="316"/>
      <c r="AJ223" s="316"/>
      <c r="AK223" s="316"/>
      <c r="AL223" s="316"/>
      <c r="AM223" s="335"/>
      <c r="AN223" s="335"/>
      <c r="AO223" s="336"/>
      <c r="AP223" s="337"/>
      <c r="AQ223" s="338"/>
      <c r="AR223" s="316"/>
      <c r="AS223" s="323"/>
      <c r="AT223" s="323"/>
      <c r="AU223" s="339"/>
      <c r="AV223" s="323">
        <v>213</v>
      </c>
      <c r="AW223" s="323">
        <v>15403</v>
      </c>
      <c r="AX223" s="339">
        <f t="shared" si="27"/>
        <v>3850.75</v>
      </c>
      <c r="AY223" s="323">
        <v>219</v>
      </c>
      <c r="AZ223" s="323">
        <v>13925</v>
      </c>
      <c r="BA223" s="322">
        <f t="shared" si="34"/>
        <v>3481.25</v>
      </c>
      <c r="BB223" s="323">
        <v>219</v>
      </c>
      <c r="BC223" s="323">
        <v>15249</v>
      </c>
      <c r="BD223" s="339">
        <f t="shared" si="35"/>
        <v>3812.25</v>
      </c>
      <c r="BE223" s="472">
        <v>195</v>
      </c>
      <c r="BF223" s="472">
        <v>13301</v>
      </c>
      <c r="BG223" s="339">
        <f t="shared" si="36"/>
        <v>3325.25</v>
      </c>
    </row>
    <row r="224" spans="1:59" s="296" customFormat="1" ht="14.65" customHeight="1">
      <c r="A224" s="308">
        <v>222</v>
      </c>
      <c r="B224" s="342" t="s">
        <v>860</v>
      </c>
      <c r="C224" s="342"/>
      <c r="D224" s="343"/>
      <c r="E224" s="332" t="str">
        <f>VLOOKUP(B224,Remark!G:H,2,0)</f>
        <v>Kerry</v>
      </c>
      <c r="F224" s="333"/>
      <c r="G224" s="333"/>
      <c r="H224" s="333"/>
      <c r="I224" s="333"/>
      <c r="J224" s="333"/>
      <c r="K224" s="333"/>
      <c r="L224" s="333"/>
      <c r="M224" s="333"/>
      <c r="N224" s="333"/>
      <c r="O224" s="333"/>
      <c r="P224" s="333"/>
      <c r="Q224" s="333"/>
      <c r="R224" s="334"/>
      <c r="S224" s="335"/>
      <c r="T224" s="335"/>
      <c r="U224" s="335"/>
      <c r="V224" s="335"/>
      <c r="W224" s="335"/>
      <c r="X224" s="335"/>
      <c r="Y224" s="335"/>
      <c r="Z224" s="313"/>
      <c r="AA224" s="334"/>
      <c r="AB224" s="335"/>
      <c r="AC224" s="313"/>
      <c r="AD224" s="334"/>
      <c r="AE224" s="335"/>
      <c r="AF224" s="313"/>
      <c r="AG224" s="313"/>
      <c r="AH224" s="316"/>
      <c r="AI224" s="316"/>
      <c r="AJ224" s="316"/>
      <c r="AK224" s="316"/>
      <c r="AL224" s="316"/>
      <c r="AM224" s="335"/>
      <c r="AN224" s="335"/>
      <c r="AO224" s="336"/>
      <c r="AP224" s="337"/>
      <c r="AQ224" s="338"/>
      <c r="AR224" s="316"/>
      <c r="AS224" s="323"/>
      <c r="AT224" s="323"/>
      <c r="AU224" s="339"/>
      <c r="AV224" s="323">
        <v>70</v>
      </c>
      <c r="AW224" s="323">
        <v>4598</v>
      </c>
      <c r="AX224" s="339">
        <f t="shared" si="27"/>
        <v>1149.5</v>
      </c>
      <c r="AY224" s="323">
        <v>40</v>
      </c>
      <c r="AZ224" s="323">
        <v>3128</v>
      </c>
      <c r="BA224" s="322">
        <f t="shared" si="34"/>
        <v>782</v>
      </c>
      <c r="BB224" s="323">
        <v>28</v>
      </c>
      <c r="BC224" s="323">
        <v>1884</v>
      </c>
      <c r="BD224" s="339">
        <f t="shared" si="35"/>
        <v>471</v>
      </c>
      <c r="BE224" s="472">
        <v>44</v>
      </c>
      <c r="BF224" s="472">
        <v>2940</v>
      </c>
      <c r="BG224" s="339">
        <f t="shared" si="36"/>
        <v>735</v>
      </c>
    </row>
    <row r="225" spans="1:59" s="296" customFormat="1" ht="14.65" customHeight="1">
      <c r="A225" s="308">
        <v>223</v>
      </c>
      <c r="B225" s="342" t="s">
        <v>861</v>
      </c>
      <c r="C225" s="342"/>
      <c r="D225" s="343"/>
      <c r="E225" s="332" t="str">
        <f>VLOOKUP(B225,Remark!G:H,2,0)</f>
        <v>Kerry</v>
      </c>
      <c r="F225" s="333"/>
      <c r="G225" s="333"/>
      <c r="H225" s="333"/>
      <c r="I225" s="333"/>
      <c r="J225" s="333"/>
      <c r="K225" s="333"/>
      <c r="L225" s="333"/>
      <c r="M225" s="333"/>
      <c r="N225" s="333"/>
      <c r="O225" s="333"/>
      <c r="P225" s="333"/>
      <c r="Q225" s="333"/>
      <c r="R225" s="334"/>
      <c r="S225" s="335"/>
      <c r="T225" s="335"/>
      <c r="U225" s="335"/>
      <c r="V225" s="335"/>
      <c r="W225" s="335"/>
      <c r="X225" s="335"/>
      <c r="Y225" s="335"/>
      <c r="Z225" s="313"/>
      <c r="AA225" s="334"/>
      <c r="AB225" s="335"/>
      <c r="AC225" s="313"/>
      <c r="AD225" s="334"/>
      <c r="AE225" s="335"/>
      <c r="AF225" s="313"/>
      <c r="AG225" s="313"/>
      <c r="AH225" s="316"/>
      <c r="AI225" s="316"/>
      <c r="AJ225" s="316"/>
      <c r="AK225" s="316"/>
      <c r="AL225" s="316"/>
      <c r="AM225" s="335"/>
      <c r="AN225" s="335"/>
      <c r="AO225" s="336"/>
      <c r="AP225" s="337"/>
      <c r="AQ225" s="338"/>
      <c r="AR225" s="316"/>
      <c r="AS225" s="323"/>
      <c r="AT225" s="323"/>
      <c r="AU225" s="339"/>
      <c r="AV225" s="323">
        <v>0</v>
      </c>
      <c r="AW225" s="323">
        <v>0</v>
      </c>
      <c r="AX225" s="339">
        <f t="shared" si="27"/>
        <v>0</v>
      </c>
      <c r="AY225" s="323">
        <v>0</v>
      </c>
      <c r="AZ225" s="323">
        <v>0</v>
      </c>
      <c r="BA225" s="322">
        <f t="shared" si="34"/>
        <v>0</v>
      </c>
      <c r="BB225" s="323">
        <v>0</v>
      </c>
      <c r="BC225" s="323">
        <v>0</v>
      </c>
      <c r="BD225" s="339">
        <f t="shared" si="35"/>
        <v>0</v>
      </c>
      <c r="BE225" s="472">
        <v>0</v>
      </c>
      <c r="BF225" s="472">
        <v>0</v>
      </c>
      <c r="BG225" s="339">
        <f t="shared" si="36"/>
        <v>0</v>
      </c>
    </row>
    <row r="226" spans="1:59" s="296" customFormat="1" ht="14.65" customHeight="1">
      <c r="A226" s="308">
        <v>224</v>
      </c>
      <c r="B226" s="342" t="s">
        <v>862</v>
      </c>
      <c r="C226" s="342"/>
      <c r="D226" s="343"/>
      <c r="E226" s="332" t="str">
        <f>VLOOKUP(B226,Remark!G:H,2,0)</f>
        <v>Kerry</v>
      </c>
      <c r="F226" s="333"/>
      <c r="G226" s="333"/>
      <c r="H226" s="333"/>
      <c r="I226" s="333"/>
      <c r="J226" s="333"/>
      <c r="K226" s="333"/>
      <c r="L226" s="333"/>
      <c r="M226" s="333"/>
      <c r="N226" s="333"/>
      <c r="O226" s="333"/>
      <c r="P226" s="333"/>
      <c r="Q226" s="333"/>
      <c r="R226" s="334"/>
      <c r="S226" s="335"/>
      <c r="T226" s="335"/>
      <c r="U226" s="335"/>
      <c r="V226" s="335"/>
      <c r="W226" s="335"/>
      <c r="X226" s="335"/>
      <c r="Y226" s="335"/>
      <c r="Z226" s="313"/>
      <c r="AA226" s="334"/>
      <c r="AB226" s="335"/>
      <c r="AC226" s="313"/>
      <c r="AD226" s="334"/>
      <c r="AE226" s="335"/>
      <c r="AF226" s="313"/>
      <c r="AG226" s="313"/>
      <c r="AH226" s="316"/>
      <c r="AI226" s="316"/>
      <c r="AJ226" s="316"/>
      <c r="AK226" s="316"/>
      <c r="AL226" s="316"/>
      <c r="AM226" s="335"/>
      <c r="AN226" s="335"/>
      <c r="AO226" s="336"/>
      <c r="AP226" s="337"/>
      <c r="AQ226" s="338"/>
      <c r="AR226" s="316"/>
      <c r="AS226" s="323"/>
      <c r="AT226" s="323"/>
      <c r="AU226" s="339"/>
      <c r="AV226" s="323">
        <v>172</v>
      </c>
      <c r="AW226" s="323">
        <v>11432</v>
      </c>
      <c r="AX226" s="339">
        <f t="shared" si="27"/>
        <v>2858</v>
      </c>
      <c r="AY226" s="323">
        <v>209</v>
      </c>
      <c r="AZ226" s="323">
        <v>14779</v>
      </c>
      <c r="BA226" s="322">
        <f t="shared" si="34"/>
        <v>3694.75</v>
      </c>
      <c r="BB226" s="323">
        <v>163</v>
      </c>
      <c r="BC226" s="323">
        <v>12565</v>
      </c>
      <c r="BD226" s="339">
        <f t="shared" si="35"/>
        <v>3141.25</v>
      </c>
      <c r="BE226" s="472">
        <v>167</v>
      </c>
      <c r="BF226" s="472">
        <v>14241</v>
      </c>
      <c r="BG226" s="339">
        <f t="shared" si="36"/>
        <v>3560.25</v>
      </c>
    </row>
    <row r="227" spans="1:59" s="296" customFormat="1" ht="14.65" customHeight="1">
      <c r="A227" s="308">
        <v>225</v>
      </c>
      <c r="B227" s="342" t="s">
        <v>863</v>
      </c>
      <c r="C227" s="342"/>
      <c r="D227" s="343"/>
      <c r="E227" s="332" t="str">
        <f>VLOOKUP(B227,Remark!G:H,2,0)</f>
        <v>HPPY</v>
      </c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4"/>
      <c r="S227" s="335"/>
      <c r="T227" s="335"/>
      <c r="U227" s="335"/>
      <c r="V227" s="335"/>
      <c r="W227" s="335"/>
      <c r="X227" s="335"/>
      <c r="Y227" s="335"/>
      <c r="Z227" s="313"/>
      <c r="AA227" s="334"/>
      <c r="AB227" s="335"/>
      <c r="AC227" s="313"/>
      <c r="AD227" s="334"/>
      <c r="AE227" s="335"/>
      <c r="AF227" s="313"/>
      <c r="AG227" s="313"/>
      <c r="AH227" s="316"/>
      <c r="AI227" s="316"/>
      <c r="AJ227" s="316"/>
      <c r="AK227" s="316"/>
      <c r="AL227" s="316"/>
      <c r="AM227" s="335"/>
      <c r="AN227" s="335"/>
      <c r="AO227" s="336"/>
      <c r="AP227" s="337"/>
      <c r="AQ227" s="338"/>
      <c r="AR227" s="316"/>
      <c r="AS227" s="323"/>
      <c r="AT227" s="323"/>
      <c r="AU227" s="339"/>
      <c r="AV227" s="323">
        <v>78</v>
      </c>
      <c r="AW227" s="323">
        <v>6518</v>
      </c>
      <c r="AX227" s="339">
        <f t="shared" si="27"/>
        <v>1629.5</v>
      </c>
      <c r="AY227" s="323">
        <v>88</v>
      </c>
      <c r="AZ227" s="323">
        <v>6796</v>
      </c>
      <c r="BA227" s="322">
        <f t="shared" si="34"/>
        <v>1699</v>
      </c>
      <c r="BB227" s="323">
        <v>0</v>
      </c>
      <c r="BC227" s="323">
        <v>0</v>
      </c>
      <c r="BD227" s="339">
        <f t="shared" si="35"/>
        <v>0</v>
      </c>
      <c r="BE227" s="472">
        <v>0</v>
      </c>
      <c r="BF227" s="472">
        <v>0</v>
      </c>
      <c r="BG227" s="339">
        <f t="shared" si="36"/>
        <v>0</v>
      </c>
    </row>
    <row r="228" spans="1:59" s="296" customFormat="1" ht="14.65" customHeight="1">
      <c r="A228" s="308">
        <v>226</v>
      </c>
      <c r="B228" s="342" t="s">
        <v>864</v>
      </c>
      <c r="C228" s="342"/>
      <c r="D228" s="343"/>
      <c r="E228" s="332" t="str">
        <f>VLOOKUP(B228,Remark!G:H,2,0)</f>
        <v>HPPY</v>
      </c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4"/>
      <c r="S228" s="335"/>
      <c r="T228" s="335"/>
      <c r="U228" s="335"/>
      <c r="V228" s="335"/>
      <c r="W228" s="335"/>
      <c r="X228" s="335"/>
      <c r="Y228" s="335"/>
      <c r="Z228" s="313"/>
      <c r="AA228" s="334"/>
      <c r="AB228" s="335"/>
      <c r="AC228" s="313"/>
      <c r="AD228" s="334"/>
      <c r="AE228" s="335"/>
      <c r="AF228" s="313"/>
      <c r="AG228" s="313"/>
      <c r="AH228" s="316"/>
      <c r="AI228" s="316"/>
      <c r="AJ228" s="316"/>
      <c r="AK228" s="316"/>
      <c r="AL228" s="316"/>
      <c r="AM228" s="335"/>
      <c r="AN228" s="335"/>
      <c r="AO228" s="336"/>
      <c r="AP228" s="337"/>
      <c r="AQ228" s="338"/>
      <c r="AR228" s="316"/>
      <c r="AS228" s="323"/>
      <c r="AT228" s="323"/>
      <c r="AU228" s="339"/>
      <c r="AV228" s="323">
        <v>196</v>
      </c>
      <c r="AW228" s="323">
        <v>11944</v>
      </c>
      <c r="AX228" s="339">
        <f t="shared" si="27"/>
        <v>2986</v>
      </c>
      <c r="AY228" s="323">
        <v>279</v>
      </c>
      <c r="AZ228" s="323">
        <v>17021</v>
      </c>
      <c r="BA228" s="322">
        <f t="shared" si="34"/>
        <v>4255.25</v>
      </c>
      <c r="BB228" s="323">
        <v>247</v>
      </c>
      <c r="BC228" s="323">
        <v>16717</v>
      </c>
      <c r="BD228" s="339">
        <f t="shared" si="35"/>
        <v>4179.25</v>
      </c>
      <c r="BE228" s="472">
        <v>285</v>
      </c>
      <c r="BF228" s="472">
        <v>19083</v>
      </c>
      <c r="BG228" s="339">
        <f t="shared" si="36"/>
        <v>4770.75</v>
      </c>
    </row>
    <row r="229" spans="1:59" s="296" customFormat="1" ht="14.65" customHeight="1">
      <c r="A229" s="308">
        <v>227</v>
      </c>
      <c r="B229" s="342" t="s">
        <v>865</v>
      </c>
      <c r="C229" s="342"/>
      <c r="D229" s="343"/>
      <c r="E229" s="332" t="str">
        <f>VLOOKUP(B229,Remark!G:H,2,0)</f>
        <v>HPPY</v>
      </c>
      <c r="F229" s="333"/>
      <c r="G229" s="333"/>
      <c r="H229" s="333"/>
      <c r="I229" s="333"/>
      <c r="J229" s="333"/>
      <c r="K229" s="333"/>
      <c r="L229" s="333"/>
      <c r="M229" s="333"/>
      <c r="N229" s="333"/>
      <c r="O229" s="333"/>
      <c r="P229" s="333"/>
      <c r="Q229" s="333"/>
      <c r="R229" s="334"/>
      <c r="S229" s="335"/>
      <c r="T229" s="335"/>
      <c r="U229" s="335"/>
      <c r="V229" s="335"/>
      <c r="W229" s="335"/>
      <c r="X229" s="335"/>
      <c r="Y229" s="335"/>
      <c r="Z229" s="313"/>
      <c r="AA229" s="334"/>
      <c r="AB229" s="335"/>
      <c r="AC229" s="313"/>
      <c r="AD229" s="334"/>
      <c r="AE229" s="335"/>
      <c r="AF229" s="313"/>
      <c r="AG229" s="313"/>
      <c r="AH229" s="316"/>
      <c r="AI229" s="316"/>
      <c r="AJ229" s="316"/>
      <c r="AK229" s="316"/>
      <c r="AL229" s="316"/>
      <c r="AM229" s="335"/>
      <c r="AN229" s="335"/>
      <c r="AO229" s="336"/>
      <c r="AP229" s="337"/>
      <c r="AQ229" s="338"/>
      <c r="AR229" s="316"/>
      <c r="AS229" s="323"/>
      <c r="AT229" s="323"/>
      <c r="AU229" s="339"/>
      <c r="AV229" s="323">
        <v>594</v>
      </c>
      <c r="AW229" s="323">
        <v>45078</v>
      </c>
      <c r="AX229" s="339">
        <f t="shared" si="27"/>
        <v>11269.5</v>
      </c>
      <c r="AY229" s="323">
        <v>580</v>
      </c>
      <c r="AZ229" s="323">
        <v>47100</v>
      </c>
      <c r="BA229" s="322">
        <f t="shared" si="34"/>
        <v>11775</v>
      </c>
      <c r="BB229" s="323">
        <v>858</v>
      </c>
      <c r="BC229" s="323">
        <v>69862</v>
      </c>
      <c r="BD229" s="339">
        <f t="shared" si="35"/>
        <v>17465.5</v>
      </c>
      <c r="BE229" s="472">
        <v>815</v>
      </c>
      <c r="BF229" s="472">
        <v>62389</v>
      </c>
      <c r="BG229" s="339">
        <f t="shared" si="36"/>
        <v>15597.25</v>
      </c>
    </row>
    <row r="230" spans="1:59" s="296" customFormat="1" ht="14.65" customHeight="1">
      <c r="A230" s="308">
        <v>228</v>
      </c>
      <c r="B230" s="342" t="s">
        <v>866</v>
      </c>
      <c r="C230" s="342"/>
      <c r="D230" s="343"/>
      <c r="E230" s="332" t="str">
        <f>VLOOKUP(B230,Remark!G:H,2,0)</f>
        <v>NMIN</v>
      </c>
      <c r="F230" s="333"/>
      <c r="G230" s="333"/>
      <c r="H230" s="333"/>
      <c r="I230" s="333"/>
      <c r="J230" s="333"/>
      <c r="K230" s="333"/>
      <c r="L230" s="333"/>
      <c r="M230" s="333"/>
      <c r="N230" s="333"/>
      <c r="O230" s="333"/>
      <c r="P230" s="333"/>
      <c r="Q230" s="333"/>
      <c r="R230" s="334"/>
      <c r="S230" s="335"/>
      <c r="T230" s="335"/>
      <c r="U230" s="335"/>
      <c r="V230" s="335"/>
      <c r="W230" s="335"/>
      <c r="X230" s="335"/>
      <c r="Y230" s="335"/>
      <c r="Z230" s="313"/>
      <c r="AA230" s="334"/>
      <c r="AB230" s="335"/>
      <c r="AC230" s="313"/>
      <c r="AD230" s="334"/>
      <c r="AE230" s="335"/>
      <c r="AF230" s="313"/>
      <c r="AG230" s="313"/>
      <c r="AH230" s="316"/>
      <c r="AI230" s="316"/>
      <c r="AJ230" s="316"/>
      <c r="AK230" s="316"/>
      <c r="AL230" s="316"/>
      <c r="AM230" s="335"/>
      <c r="AN230" s="335"/>
      <c r="AO230" s="336"/>
      <c r="AP230" s="337"/>
      <c r="AQ230" s="338"/>
      <c r="AR230" s="316"/>
      <c r="AS230" s="323"/>
      <c r="AT230" s="323"/>
      <c r="AU230" s="339"/>
      <c r="AV230" s="323">
        <v>182</v>
      </c>
      <c r="AW230" s="323">
        <v>12134</v>
      </c>
      <c r="AX230" s="339">
        <f t="shared" si="27"/>
        <v>3033.5</v>
      </c>
      <c r="AY230" s="323">
        <v>206</v>
      </c>
      <c r="AZ230" s="323">
        <v>14482</v>
      </c>
      <c r="BA230" s="322">
        <f t="shared" si="34"/>
        <v>3620.5</v>
      </c>
      <c r="BB230" s="323">
        <v>209</v>
      </c>
      <c r="BC230" s="323">
        <v>14031</v>
      </c>
      <c r="BD230" s="339">
        <f t="shared" si="35"/>
        <v>3507.75</v>
      </c>
      <c r="BE230" s="472">
        <v>202</v>
      </c>
      <c r="BF230" s="472">
        <v>14790</v>
      </c>
      <c r="BG230" s="339">
        <f t="shared" si="36"/>
        <v>3697.5</v>
      </c>
    </row>
    <row r="231" spans="1:59" s="296" customFormat="1" ht="14.65" customHeight="1">
      <c r="A231" s="308">
        <v>229</v>
      </c>
      <c r="B231" s="342" t="s">
        <v>867</v>
      </c>
      <c r="C231" s="342"/>
      <c r="D231" s="343"/>
      <c r="E231" s="332" t="str">
        <f>VLOOKUP(B231,Remark!G:H,2,0)</f>
        <v>HPPY</v>
      </c>
      <c r="F231" s="333"/>
      <c r="G231" s="333"/>
      <c r="H231" s="333"/>
      <c r="I231" s="333"/>
      <c r="J231" s="333"/>
      <c r="K231" s="333"/>
      <c r="L231" s="333"/>
      <c r="M231" s="333"/>
      <c r="N231" s="333"/>
      <c r="O231" s="333"/>
      <c r="P231" s="333"/>
      <c r="Q231" s="333"/>
      <c r="R231" s="334"/>
      <c r="S231" s="335"/>
      <c r="T231" s="335"/>
      <c r="U231" s="335"/>
      <c r="V231" s="335"/>
      <c r="W231" s="335"/>
      <c r="X231" s="335"/>
      <c r="Y231" s="335"/>
      <c r="Z231" s="313"/>
      <c r="AA231" s="334"/>
      <c r="AB231" s="335"/>
      <c r="AC231" s="313"/>
      <c r="AD231" s="334"/>
      <c r="AE231" s="335"/>
      <c r="AF231" s="313"/>
      <c r="AG231" s="313"/>
      <c r="AH231" s="316"/>
      <c r="AI231" s="316"/>
      <c r="AJ231" s="316"/>
      <c r="AK231" s="316"/>
      <c r="AL231" s="316"/>
      <c r="AM231" s="335"/>
      <c r="AN231" s="335"/>
      <c r="AO231" s="336"/>
      <c r="AP231" s="337"/>
      <c r="AQ231" s="338"/>
      <c r="AR231" s="316"/>
      <c r="AS231" s="323"/>
      <c r="AT231" s="323"/>
      <c r="AU231" s="339"/>
      <c r="AV231" s="323">
        <v>258</v>
      </c>
      <c r="AW231" s="323">
        <v>15930</v>
      </c>
      <c r="AX231" s="339">
        <f t="shared" si="27"/>
        <v>3982.5</v>
      </c>
      <c r="AY231" s="323">
        <v>253</v>
      </c>
      <c r="AZ231" s="323">
        <v>16043</v>
      </c>
      <c r="BA231" s="322">
        <f t="shared" si="34"/>
        <v>4010.75</v>
      </c>
      <c r="BB231" s="323">
        <v>249</v>
      </c>
      <c r="BC231" s="323">
        <v>15903</v>
      </c>
      <c r="BD231" s="339">
        <f t="shared" si="35"/>
        <v>3975.75</v>
      </c>
      <c r="BE231" s="472">
        <v>282</v>
      </c>
      <c r="BF231" s="472">
        <v>18750</v>
      </c>
      <c r="BG231" s="339">
        <f t="shared" si="36"/>
        <v>4687.5</v>
      </c>
    </row>
    <row r="232" spans="1:59" s="296" customFormat="1" ht="14.65" customHeight="1">
      <c r="A232" s="308">
        <v>230</v>
      </c>
      <c r="B232" s="342" t="s">
        <v>868</v>
      </c>
      <c r="C232" s="342"/>
      <c r="D232" s="343"/>
      <c r="E232" s="332" t="str">
        <f>VLOOKUP(B232,Remark!G:H,2,0)</f>
        <v>Kerry</v>
      </c>
      <c r="F232" s="333"/>
      <c r="G232" s="333"/>
      <c r="H232" s="333"/>
      <c r="I232" s="333"/>
      <c r="J232" s="333"/>
      <c r="K232" s="333"/>
      <c r="L232" s="333"/>
      <c r="M232" s="333"/>
      <c r="N232" s="333"/>
      <c r="O232" s="333"/>
      <c r="P232" s="333"/>
      <c r="Q232" s="333"/>
      <c r="R232" s="334"/>
      <c r="S232" s="335"/>
      <c r="T232" s="335"/>
      <c r="U232" s="335"/>
      <c r="V232" s="335"/>
      <c r="W232" s="335"/>
      <c r="X232" s="335"/>
      <c r="Y232" s="335"/>
      <c r="Z232" s="313"/>
      <c r="AA232" s="334"/>
      <c r="AB232" s="335"/>
      <c r="AC232" s="313"/>
      <c r="AD232" s="334"/>
      <c r="AE232" s="335"/>
      <c r="AF232" s="313"/>
      <c r="AG232" s="313"/>
      <c r="AH232" s="316"/>
      <c r="AI232" s="316"/>
      <c r="AJ232" s="316"/>
      <c r="AK232" s="316"/>
      <c r="AL232" s="316"/>
      <c r="AM232" s="335"/>
      <c r="AN232" s="335"/>
      <c r="AO232" s="336"/>
      <c r="AP232" s="337"/>
      <c r="AQ232" s="338"/>
      <c r="AR232" s="316"/>
      <c r="AS232" s="323"/>
      <c r="AT232" s="323"/>
      <c r="AU232" s="339"/>
      <c r="AV232" s="323">
        <v>148</v>
      </c>
      <c r="AW232" s="323">
        <v>8448</v>
      </c>
      <c r="AX232" s="339">
        <f t="shared" si="27"/>
        <v>2112</v>
      </c>
      <c r="AY232" s="323">
        <v>165</v>
      </c>
      <c r="AZ232" s="323">
        <v>9695</v>
      </c>
      <c r="BA232" s="322">
        <f t="shared" si="34"/>
        <v>2423.75</v>
      </c>
      <c r="BB232" s="323">
        <v>172</v>
      </c>
      <c r="BC232" s="323">
        <v>9652</v>
      </c>
      <c r="BD232" s="339">
        <f t="shared" si="35"/>
        <v>2413</v>
      </c>
      <c r="BE232" s="472">
        <v>207</v>
      </c>
      <c r="BF232" s="472">
        <v>11841</v>
      </c>
      <c r="BG232" s="339">
        <f t="shared" si="36"/>
        <v>2960.25</v>
      </c>
    </row>
    <row r="233" spans="1:59" s="296" customFormat="1" ht="14.65" customHeight="1">
      <c r="A233" s="308">
        <v>231</v>
      </c>
      <c r="B233" s="342" t="s">
        <v>869</v>
      </c>
      <c r="C233" s="342"/>
      <c r="D233" s="343"/>
      <c r="E233" s="332" t="str">
        <f>VLOOKUP(B233,Remark!G:H,2,0)</f>
        <v>BANA</v>
      </c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4"/>
      <c r="S233" s="335"/>
      <c r="T233" s="335"/>
      <c r="U233" s="335"/>
      <c r="V233" s="335"/>
      <c r="W233" s="335"/>
      <c r="X233" s="335"/>
      <c r="Y233" s="335"/>
      <c r="Z233" s="313"/>
      <c r="AA233" s="334"/>
      <c r="AB233" s="335"/>
      <c r="AC233" s="313"/>
      <c r="AD233" s="334"/>
      <c r="AE233" s="335"/>
      <c r="AF233" s="313"/>
      <c r="AG233" s="313"/>
      <c r="AH233" s="316"/>
      <c r="AI233" s="316"/>
      <c r="AJ233" s="316"/>
      <c r="AK233" s="316"/>
      <c r="AL233" s="316"/>
      <c r="AM233" s="335"/>
      <c r="AN233" s="335"/>
      <c r="AO233" s="336"/>
      <c r="AP233" s="337"/>
      <c r="AQ233" s="338"/>
      <c r="AR233" s="316"/>
      <c r="AS233" s="323"/>
      <c r="AT233" s="323"/>
      <c r="AU233" s="339"/>
      <c r="AV233" s="323">
        <v>175</v>
      </c>
      <c r="AW233" s="323">
        <v>12193</v>
      </c>
      <c r="AX233" s="339">
        <f t="shared" ref="AX233:AX296" si="37">AW233*25%</f>
        <v>3048.25</v>
      </c>
      <c r="AY233" s="323">
        <v>216</v>
      </c>
      <c r="AZ233" s="323">
        <v>15016</v>
      </c>
      <c r="BA233" s="322">
        <f t="shared" si="34"/>
        <v>3754</v>
      </c>
      <c r="BB233" s="323">
        <v>190</v>
      </c>
      <c r="BC233" s="323">
        <v>13130</v>
      </c>
      <c r="BD233" s="339">
        <f t="shared" si="35"/>
        <v>3282.5</v>
      </c>
      <c r="BE233" s="472">
        <v>205</v>
      </c>
      <c r="BF233" s="472">
        <v>13011</v>
      </c>
      <c r="BG233" s="339">
        <f t="shared" si="36"/>
        <v>3252.75</v>
      </c>
    </row>
    <row r="234" spans="1:59" s="296" customFormat="1" ht="14.65" customHeight="1">
      <c r="A234" s="308">
        <v>232</v>
      </c>
      <c r="B234" s="342" t="s">
        <v>870</v>
      </c>
      <c r="C234" s="342"/>
      <c r="D234" s="343"/>
      <c r="E234" s="332" t="str">
        <f>VLOOKUP(B234,Remark!G:H,2,0)</f>
        <v>ONUT</v>
      </c>
      <c r="F234" s="333"/>
      <c r="G234" s="333"/>
      <c r="H234" s="333"/>
      <c r="I234" s="333"/>
      <c r="J234" s="333"/>
      <c r="K234" s="333"/>
      <c r="L234" s="333"/>
      <c r="M234" s="333"/>
      <c r="N234" s="333"/>
      <c r="O234" s="333"/>
      <c r="P234" s="333"/>
      <c r="Q234" s="333"/>
      <c r="R234" s="334"/>
      <c r="S234" s="335"/>
      <c r="T234" s="335"/>
      <c r="U234" s="335"/>
      <c r="V234" s="335"/>
      <c r="W234" s="335"/>
      <c r="X234" s="335"/>
      <c r="Y234" s="335"/>
      <c r="Z234" s="313"/>
      <c r="AA234" s="334"/>
      <c r="AB234" s="335"/>
      <c r="AC234" s="313"/>
      <c r="AD234" s="334"/>
      <c r="AE234" s="335"/>
      <c r="AF234" s="313"/>
      <c r="AG234" s="313"/>
      <c r="AH234" s="316"/>
      <c r="AI234" s="316"/>
      <c r="AJ234" s="316"/>
      <c r="AK234" s="316"/>
      <c r="AL234" s="316"/>
      <c r="AM234" s="335"/>
      <c r="AN234" s="335"/>
      <c r="AO234" s="336"/>
      <c r="AP234" s="337"/>
      <c r="AQ234" s="338"/>
      <c r="AR234" s="316"/>
      <c r="AS234" s="323"/>
      <c r="AT234" s="323"/>
      <c r="AU234" s="339"/>
      <c r="AV234" s="323">
        <v>0</v>
      </c>
      <c r="AW234" s="323">
        <v>0</v>
      </c>
      <c r="AX234" s="339">
        <f t="shared" si="37"/>
        <v>0</v>
      </c>
      <c r="AY234" s="323">
        <v>0</v>
      </c>
      <c r="AZ234" s="323">
        <v>0</v>
      </c>
      <c r="BA234" s="322">
        <f t="shared" si="34"/>
        <v>0</v>
      </c>
      <c r="BB234" s="323">
        <v>0</v>
      </c>
      <c r="BC234" s="323">
        <v>0</v>
      </c>
      <c r="BD234" s="339">
        <f t="shared" si="35"/>
        <v>0</v>
      </c>
      <c r="BE234" s="472">
        <v>0</v>
      </c>
      <c r="BF234" s="472">
        <v>0</v>
      </c>
      <c r="BG234" s="339">
        <f t="shared" si="36"/>
        <v>0</v>
      </c>
    </row>
    <row r="235" spans="1:59" s="296" customFormat="1" ht="14.65" customHeight="1">
      <c r="A235" s="308">
        <v>233</v>
      </c>
      <c r="B235" s="342" t="s">
        <v>871</v>
      </c>
      <c r="C235" s="342"/>
      <c r="D235" s="343"/>
      <c r="E235" s="332" t="str">
        <f>VLOOKUP(B235,Remark!G:H,2,0)</f>
        <v>SCON</v>
      </c>
      <c r="F235" s="333"/>
      <c r="G235" s="333"/>
      <c r="H235" s="333"/>
      <c r="I235" s="333"/>
      <c r="J235" s="333"/>
      <c r="K235" s="333"/>
      <c r="L235" s="333"/>
      <c r="M235" s="333"/>
      <c r="N235" s="333"/>
      <c r="O235" s="333"/>
      <c r="P235" s="333"/>
      <c r="Q235" s="333"/>
      <c r="R235" s="334"/>
      <c r="S235" s="335"/>
      <c r="T235" s="335"/>
      <c r="U235" s="335"/>
      <c r="V235" s="335"/>
      <c r="W235" s="335"/>
      <c r="X235" s="335"/>
      <c r="Y235" s="335"/>
      <c r="Z235" s="313"/>
      <c r="AA235" s="334"/>
      <c r="AB235" s="335"/>
      <c r="AC235" s="313"/>
      <c r="AD235" s="334"/>
      <c r="AE235" s="335"/>
      <c r="AF235" s="313"/>
      <c r="AG235" s="313"/>
      <c r="AH235" s="316"/>
      <c r="AI235" s="316"/>
      <c r="AJ235" s="316"/>
      <c r="AK235" s="316"/>
      <c r="AL235" s="316"/>
      <c r="AM235" s="335"/>
      <c r="AN235" s="335"/>
      <c r="AO235" s="336"/>
      <c r="AP235" s="337"/>
      <c r="AQ235" s="338"/>
      <c r="AR235" s="316"/>
      <c r="AS235" s="323"/>
      <c r="AT235" s="323"/>
      <c r="AU235" s="339"/>
      <c r="AV235" s="323">
        <v>81</v>
      </c>
      <c r="AW235" s="323">
        <v>4603</v>
      </c>
      <c r="AX235" s="339">
        <f t="shared" si="37"/>
        <v>1150.75</v>
      </c>
      <c r="AY235" s="323">
        <v>69</v>
      </c>
      <c r="AZ235" s="323">
        <v>3779</v>
      </c>
      <c r="BA235" s="322">
        <f t="shared" si="34"/>
        <v>944.75</v>
      </c>
      <c r="BB235" s="323">
        <v>81</v>
      </c>
      <c r="BC235" s="323">
        <v>5195</v>
      </c>
      <c r="BD235" s="339">
        <f t="shared" si="35"/>
        <v>1298.75</v>
      </c>
      <c r="BE235" s="472">
        <v>68</v>
      </c>
      <c r="BF235" s="472">
        <v>4924</v>
      </c>
      <c r="BG235" s="339">
        <f t="shared" si="36"/>
        <v>1231</v>
      </c>
    </row>
    <row r="236" spans="1:59" s="296" customFormat="1" ht="14.65" customHeight="1">
      <c r="A236" s="308">
        <v>234</v>
      </c>
      <c r="B236" s="342" t="s">
        <v>872</v>
      </c>
      <c r="C236" s="342"/>
      <c r="D236" s="343"/>
      <c r="E236" s="332" t="str">
        <f>VLOOKUP(B236,Remark!G:H,2,0)</f>
        <v>SCON</v>
      </c>
      <c r="F236" s="333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4"/>
      <c r="S236" s="335"/>
      <c r="T236" s="335"/>
      <c r="U236" s="335"/>
      <c r="V236" s="335"/>
      <c r="W236" s="335"/>
      <c r="X236" s="335"/>
      <c r="Y236" s="335"/>
      <c r="Z236" s="313"/>
      <c r="AA236" s="334"/>
      <c r="AB236" s="335"/>
      <c r="AC236" s="313"/>
      <c r="AD236" s="334"/>
      <c r="AE236" s="335"/>
      <c r="AF236" s="313"/>
      <c r="AG236" s="313"/>
      <c r="AH236" s="316"/>
      <c r="AI236" s="316"/>
      <c r="AJ236" s="316"/>
      <c r="AK236" s="316"/>
      <c r="AL236" s="316"/>
      <c r="AM236" s="335"/>
      <c r="AN236" s="335"/>
      <c r="AO236" s="336"/>
      <c r="AP236" s="337"/>
      <c r="AQ236" s="338"/>
      <c r="AR236" s="316"/>
      <c r="AS236" s="323"/>
      <c r="AT236" s="323"/>
      <c r="AU236" s="339"/>
      <c r="AV236" s="323">
        <v>188</v>
      </c>
      <c r="AW236" s="323">
        <v>14424</v>
      </c>
      <c r="AX236" s="339">
        <f t="shared" si="37"/>
        <v>3606</v>
      </c>
      <c r="AY236" s="323">
        <v>188</v>
      </c>
      <c r="AZ236" s="323">
        <v>14244</v>
      </c>
      <c r="BA236" s="322">
        <f t="shared" si="34"/>
        <v>3561</v>
      </c>
      <c r="BB236" s="323">
        <v>191</v>
      </c>
      <c r="BC236" s="323">
        <v>13629</v>
      </c>
      <c r="BD236" s="339">
        <f t="shared" si="35"/>
        <v>3407.25</v>
      </c>
      <c r="BE236" s="472">
        <v>247</v>
      </c>
      <c r="BF236" s="472">
        <v>17521</v>
      </c>
      <c r="BG236" s="339">
        <f t="shared" si="36"/>
        <v>4380.25</v>
      </c>
    </row>
    <row r="237" spans="1:59" s="296" customFormat="1" ht="14.65" customHeight="1">
      <c r="A237" s="308">
        <v>235</v>
      </c>
      <c r="B237" s="342" t="s">
        <v>873</v>
      </c>
      <c r="C237" s="342"/>
      <c r="D237" s="343"/>
      <c r="E237" s="332" t="str">
        <f>VLOOKUP(B237,Remark!G:H,2,0)</f>
        <v>PTNK</v>
      </c>
      <c r="F237" s="333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4"/>
      <c r="S237" s="335"/>
      <c r="T237" s="335"/>
      <c r="U237" s="335"/>
      <c r="V237" s="335"/>
      <c r="W237" s="335"/>
      <c r="X237" s="335"/>
      <c r="Y237" s="335"/>
      <c r="Z237" s="313"/>
      <c r="AA237" s="334"/>
      <c r="AB237" s="335"/>
      <c r="AC237" s="313"/>
      <c r="AD237" s="334"/>
      <c r="AE237" s="335"/>
      <c r="AF237" s="313"/>
      <c r="AG237" s="313"/>
      <c r="AH237" s="316"/>
      <c r="AI237" s="316"/>
      <c r="AJ237" s="316"/>
      <c r="AK237" s="316"/>
      <c r="AL237" s="316"/>
      <c r="AM237" s="335"/>
      <c r="AN237" s="335"/>
      <c r="AO237" s="336"/>
      <c r="AP237" s="337"/>
      <c r="AQ237" s="338"/>
      <c r="AR237" s="316"/>
      <c r="AS237" s="323"/>
      <c r="AT237" s="323"/>
      <c r="AU237" s="339"/>
      <c r="AV237" s="323">
        <v>184</v>
      </c>
      <c r="AW237" s="323">
        <v>12104</v>
      </c>
      <c r="AX237" s="339">
        <f t="shared" si="37"/>
        <v>3026</v>
      </c>
      <c r="AY237" s="323">
        <v>188</v>
      </c>
      <c r="AZ237" s="323">
        <v>11964</v>
      </c>
      <c r="BA237" s="322">
        <f t="shared" si="34"/>
        <v>2991</v>
      </c>
      <c r="BB237" s="323">
        <v>207</v>
      </c>
      <c r="BC237" s="323">
        <v>12885</v>
      </c>
      <c r="BD237" s="339">
        <f t="shared" si="35"/>
        <v>3221.25</v>
      </c>
      <c r="BE237" s="472">
        <v>184</v>
      </c>
      <c r="BF237" s="472">
        <v>11108</v>
      </c>
      <c r="BG237" s="339">
        <f t="shared" si="36"/>
        <v>2777</v>
      </c>
    </row>
    <row r="238" spans="1:59" s="296" customFormat="1" ht="14.65" customHeight="1">
      <c r="A238" s="308">
        <v>236</v>
      </c>
      <c r="B238" s="342" t="s">
        <v>874</v>
      </c>
      <c r="C238" s="342"/>
      <c r="D238" s="343"/>
      <c r="E238" s="332" t="str">
        <f>VLOOKUP(B238,Remark!G:H,2,0)</f>
        <v>SCON</v>
      </c>
      <c r="F238" s="333"/>
      <c r="G238" s="333"/>
      <c r="H238" s="333"/>
      <c r="I238" s="333"/>
      <c r="J238" s="333"/>
      <c r="K238" s="333"/>
      <c r="L238" s="333"/>
      <c r="M238" s="333"/>
      <c r="N238" s="333"/>
      <c r="O238" s="333"/>
      <c r="P238" s="333"/>
      <c r="Q238" s="333"/>
      <c r="R238" s="334"/>
      <c r="S238" s="335"/>
      <c r="T238" s="335"/>
      <c r="U238" s="335"/>
      <c r="V238" s="335"/>
      <c r="W238" s="335"/>
      <c r="X238" s="335"/>
      <c r="Y238" s="335"/>
      <c r="Z238" s="313"/>
      <c r="AA238" s="334"/>
      <c r="AB238" s="335"/>
      <c r="AC238" s="313"/>
      <c r="AD238" s="334"/>
      <c r="AE238" s="335"/>
      <c r="AF238" s="313"/>
      <c r="AG238" s="313"/>
      <c r="AH238" s="316"/>
      <c r="AI238" s="316"/>
      <c r="AJ238" s="316"/>
      <c r="AK238" s="316"/>
      <c r="AL238" s="316"/>
      <c r="AM238" s="335"/>
      <c r="AN238" s="335"/>
      <c r="AO238" s="336"/>
      <c r="AP238" s="337"/>
      <c r="AQ238" s="338"/>
      <c r="AR238" s="316"/>
      <c r="AS238" s="323"/>
      <c r="AT238" s="323"/>
      <c r="AU238" s="339"/>
      <c r="AV238" s="323">
        <v>142</v>
      </c>
      <c r="AW238" s="323">
        <v>9518</v>
      </c>
      <c r="AX238" s="339">
        <f t="shared" si="37"/>
        <v>2379.5</v>
      </c>
      <c r="AY238" s="323">
        <v>206</v>
      </c>
      <c r="AZ238" s="323">
        <v>14142</v>
      </c>
      <c r="BA238" s="322">
        <f t="shared" si="34"/>
        <v>3535.5</v>
      </c>
      <c r="BB238" s="323">
        <v>170</v>
      </c>
      <c r="BC238" s="323">
        <v>11062</v>
      </c>
      <c r="BD238" s="339">
        <f t="shared" si="35"/>
        <v>2765.5</v>
      </c>
      <c r="BE238" s="472">
        <v>204</v>
      </c>
      <c r="BF238" s="472">
        <v>13292</v>
      </c>
      <c r="BG238" s="339">
        <f t="shared" si="36"/>
        <v>3323</v>
      </c>
    </row>
    <row r="239" spans="1:59" s="296" customFormat="1" ht="14.65" customHeight="1">
      <c r="A239" s="308">
        <v>237</v>
      </c>
      <c r="B239" s="342" t="s">
        <v>875</v>
      </c>
      <c r="C239" s="342"/>
      <c r="D239" s="343"/>
      <c r="E239" s="332" t="str">
        <f>VLOOKUP(B239,Remark!G:H,2,0)</f>
        <v>MAHA</v>
      </c>
      <c r="F239" s="333"/>
      <c r="G239" s="333"/>
      <c r="H239" s="333"/>
      <c r="I239" s="333"/>
      <c r="J239" s="333"/>
      <c r="K239" s="333"/>
      <c r="L239" s="333"/>
      <c r="M239" s="333"/>
      <c r="N239" s="333"/>
      <c r="O239" s="333"/>
      <c r="P239" s="333"/>
      <c r="Q239" s="333"/>
      <c r="R239" s="334"/>
      <c r="S239" s="335"/>
      <c r="T239" s="335"/>
      <c r="U239" s="335"/>
      <c r="V239" s="335"/>
      <c r="W239" s="335"/>
      <c r="X239" s="335"/>
      <c r="Y239" s="335"/>
      <c r="Z239" s="313"/>
      <c r="AA239" s="334"/>
      <c r="AB239" s="335"/>
      <c r="AC239" s="313"/>
      <c r="AD239" s="334"/>
      <c r="AE239" s="335"/>
      <c r="AF239" s="313"/>
      <c r="AG239" s="313"/>
      <c r="AH239" s="316"/>
      <c r="AI239" s="316"/>
      <c r="AJ239" s="316"/>
      <c r="AK239" s="316"/>
      <c r="AL239" s="316"/>
      <c r="AM239" s="335"/>
      <c r="AN239" s="335"/>
      <c r="AO239" s="316"/>
      <c r="AP239" s="337"/>
      <c r="AQ239" s="338"/>
      <c r="AR239" s="316"/>
      <c r="AS239" s="323"/>
      <c r="AT239" s="323"/>
      <c r="AU239" s="339"/>
      <c r="AV239" s="323">
        <v>209</v>
      </c>
      <c r="AW239" s="323">
        <v>14127</v>
      </c>
      <c r="AX239" s="339">
        <f t="shared" si="37"/>
        <v>3531.75</v>
      </c>
      <c r="AY239" s="323">
        <v>161</v>
      </c>
      <c r="AZ239" s="323">
        <v>11931</v>
      </c>
      <c r="BA239" s="322">
        <f t="shared" si="34"/>
        <v>2982.75</v>
      </c>
      <c r="BB239" s="323">
        <v>78</v>
      </c>
      <c r="BC239" s="323">
        <v>6274</v>
      </c>
      <c r="BD239" s="339">
        <f t="shared" si="35"/>
        <v>1568.5</v>
      </c>
      <c r="BE239" s="472">
        <v>128</v>
      </c>
      <c r="BF239" s="472">
        <v>8896</v>
      </c>
      <c r="BG239" s="339">
        <f t="shared" si="36"/>
        <v>2224</v>
      </c>
    </row>
    <row r="240" spans="1:59" s="296" customFormat="1" ht="14.65" customHeight="1">
      <c r="A240" s="308">
        <v>238</v>
      </c>
      <c r="B240" s="342" t="s">
        <v>876</v>
      </c>
      <c r="C240" s="342"/>
      <c r="D240" s="343"/>
      <c r="E240" s="332" t="str">
        <f>VLOOKUP(B240,Remark!G:H,2,0)</f>
        <v>PTNK</v>
      </c>
      <c r="F240" s="333"/>
      <c r="G240" s="333"/>
      <c r="H240" s="333"/>
      <c r="I240" s="333"/>
      <c r="J240" s="333"/>
      <c r="K240" s="333"/>
      <c r="L240" s="333"/>
      <c r="M240" s="333"/>
      <c r="N240" s="333"/>
      <c r="O240" s="333"/>
      <c r="P240" s="333"/>
      <c r="Q240" s="333"/>
      <c r="R240" s="334"/>
      <c r="S240" s="335"/>
      <c r="T240" s="335"/>
      <c r="U240" s="335"/>
      <c r="V240" s="335"/>
      <c r="W240" s="335"/>
      <c r="X240" s="335"/>
      <c r="Y240" s="335"/>
      <c r="Z240" s="313"/>
      <c r="AA240" s="334"/>
      <c r="AB240" s="335"/>
      <c r="AC240" s="313"/>
      <c r="AD240" s="334"/>
      <c r="AE240" s="335"/>
      <c r="AF240" s="313"/>
      <c r="AG240" s="313"/>
      <c r="AH240" s="316"/>
      <c r="AI240" s="316"/>
      <c r="AJ240" s="316"/>
      <c r="AK240" s="316"/>
      <c r="AL240" s="316"/>
      <c r="AM240" s="335"/>
      <c r="AN240" s="335"/>
      <c r="AO240" s="316"/>
      <c r="AP240" s="337"/>
      <c r="AQ240" s="338"/>
      <c r="AR240" s="316"/>
      <c r="AS240" s="323"/>
      <c r="AT240" s="323"/>
      <c r="AU240" s="339"/>
      <c r="AV240" s="323">
        <v>461</v>
      </c>
      <c r="AW240" s="323">
        <v>30611</v>
      </c>
      <c r="AX240" s="339">
        <f t="shared" si="37"/>
        <v>7652.75</v>
      </c>
      <c r="AY240" s="323">
        <v>372</v>
      </c>
      <c r="AZ240" s="323">
        <v>25340</v>
      </c>
      <c r="BA240" s="322">
        <f t="shared" si="34"/>
        <v>6335</v>
      </c>
      <c r="BB240" s="323">
        <v>290</v>
      </c>
      <c r="BC240" s="323">
        <v>20830</v>
      </c>
      <c r="BD240" s="339">
        <f t="shared" si="35"/>
        <v>5207.5</v>
      </c>
      <c r="BE240" s="472">
        <v>0</v>
      </c>
      <c r="BF240" s="472">
        <v>0</v>
      </c>
      <c r="BG240" s="339">
        <f t="shared" si="36"/>
        <v>0</v>
      </c>
    </row>
    <row r="241" spans="1:59" s="296" customFormat="1" ht="14.65" customHeight="1">
      <c r="A241" s="308">
        <v>239</v>
      </c>
      <c r="B241" s="342" t="s">
        <v>877</v>
      </c>
      <c r="C241" s="342"/>
      <c r="D241" s="343"/>
      <c r="E241" s="332" t="str">
        <f>VLOOKUP(B241,Remark!G:H,2,0)</f>
        <v>SCON</v>
      </c>
      <c r="F241" s="333"/>
      <c r="G241" s="333"/>
      <c r="H241" s="333"/>
      <c r="I241" s="333"/>
      <c r="J241" s="333"/>
      <c r="K241" s="333"/>
      <c r="L241" s="333"/>
      <c r="M241" s="333"/>
      <c r="N241" s="333"/>
      <c r="O241" s="333"/>
      <c r="P241" s="333"/>
      <c r="Q241" s="333"/>
      <c r="R241" s="334"/>
      <c r="S241" s="335"/>
      <c r="T241" s="335"/>
      <c r="U241" s="335"/>
      <c r="V241" s="335"/>
      <c r="W241" s="335"/>
      <c r="X241" s="335"/>
      <c r="Y241" s="335"/>
      <c r="Z241" s="313"/>
      <c r="AA241" s="334"/>
      <c r="AB241" s="335"/>
      <c r="AC241" s="313"/>
      <c r="AD241" s="334"/>
      <c r="AE241" s="335"/>
      <c r="AF241" s="313"/>
      <c r="AG241" s="313"/>
      <c r="AH241" s="316"/>
      <c r="AI241" s="316"/>
      <c r="AJ241" s="316"/>
      <c r="AK241" s="316"/>
      <c r="AL241" s="316"/>
      <c r="AM241" s="335"/>
      <c r="AN241" s="335"/>
      <c r="AO241" s="316"/>
      <c r="AP241" s="337"/>
      <c r="AQ241" s="338"/>
      <c r="AR241" s="316"/>
      <c r="AS241" s="323"/>
      <c r="AT241" s="323"/>
      <c r="AU241" s="339"/>
      <c r="AV241" s="323">
        <v>267</v>
      </c>
      <c r="AW241" s="323">
        <v>18393</v>
      </c>
      <c r="AX241" s="339">
        <f t="shared" si="37"/>
        <v>4598.25</v>
      </c>
      <c r="AY241" s="323">
        <v>232</v>
      </c>
      <c r="AZ241" s="323">
        <v>15056</v>
      </c>
      <c r="BA241" s="322">
        <f t="shared" si="34"/>
        <v>3764</v>
      </c>
      <c r="BB241" s="323">
        <v>79</v>
      </c>
      <c r="BC241" s="323">
        <v>6325</v>
      </c>
      <c r="BD241" s="339">
        <f t="shared" si="35"/>
        <v>1581.25</v>
      </c>
      <c r="BE241" s="472">
        <v>168</v>
      </c>
      <c r="BF241" s="472">
        <v>11060</v>
      </c>
      <c r="BG241" s="339">
        <f t="shared" si="36"/>
        <v>2765</v>
      </c>
    </row>
    <row r="242" spans="1:59" s="296" customFormat="1" ht="14.65" customHeight="1">
      <c r="A242" s="308">
        <v>240</v>
      </c>
      <c r="B242" s="342" t="s">
        <v>878</v>
      </c>
      <c r="C242" s="342"/>
      <c r="D242" s="343"/>
      <c r="E242" s="332" t="str">
        <f>VLOOKUP(B242,Remark!G:H,2,0)</f>
        <v>PTNK</v>
      </c>
      <c r="F242" s="333"/>
      <c r="G242" s="333"/>
      <c r="H242" s="333"/>
      <c r="I242" s="333"/>
      <c r="J242" s="333"/>
      <c r="K242" s="333"/>
      <c r="L242" s="333"/>
      <c r="M242" s="333"/>
      <c r="N242" s="333"/>
      <c r="O242" s="333"/>
      <c r="P242" s="333"/>
      <c r="Q242" s="333"/>
      <c r="R242" s="334"/>
      <c r="S242" s="335"/>
      <c r="T242" s="335"/>
      <c r="U242" s="335"/>
      <c r="V242" s="335"/>
      <c r="W242" s="335"/>
      <c r="X242" s="335"/>
      <c r="Y242" s="335"/>
      <c r="Z242" s="313"/>
      <c r="AA242" s="334"/>
      <c r="AB242" s="335"/>
      <c r="AC242" s="313"/>
      <c r="AD242" s="334"/>
      <c r="AE242" s="335"/>
      <c r="AF242" s="313"/>
      <c r="AG242" s="313"/>
      <c r="AH242" s="316"/>
      <c r="AI242" s="316"/>
      <c r="AJ242" s="316"/>
      <c r="AK242" s="316"/>
      <c r="AL242" s="316"/>
      <c r="AM242" s="335"/>
      <c r="AN242" s="335"/>
      <c r="AO242" s="316"/>
      <c r="AP242" s="337"/>
      <c r="AQ242" s="338"/>
      <c r="AR242" s="316"/>
      <c r="AS242" s="323"/>
      <c r="AT242" s="323"/>
      <c r="AU242" s="339"/>
      <c r="AV242" s="323">
        <v>195</v>
      </c>
      <c r="AW242" s="323">
        <v>14941</v>
      </c>
      <c r="AX242" s="339">
        <f t="shared" si="37"/>
        <v>3735.25</v>
      </c>
      <c r="AY242" s="323">
        <v>206</v>
      </c>
      <c r="AZ242" s="323">
        <v>14734</v>
      </c>
      <c r="BA242" s="322">
        <f t="shared" si="34"/>
        <v>3683.5</v>
      </c>
      <c r="BB242" s="323">
        <v>235</v>
      </c>
      <c r="BC242" s="323">
        <v>16721</v>
      </c>
      <c r="BD242" s="339">
        <f t="shared" si="35"/>
        <v>4180.25</v>
      </c>
      <c r="BE242" s="472">
        <v>259</v>
      </c>
      <c r="BF242" s="472">
        <v>16401</v>
      </c>
      <c r="BG242" s="339">
        <f t="shared" si="36"/>
        <v>4100.25</v>
      </c>
    </row>
    <row r="243" spans="1:59" s="296" customFormat="1" ht="14.65" customHeight="1">
      <c r="A243" s="308">
        <v>241</v>
      </c>
      <c r="B243" s="342" t="s">
        <v>879</v>
      </c>
      <c r="C243" s="342"/>
      <c r="D243" s="343"/>
      <c r="E243" s="332" t="str">
        <f>VLOOKUP(B243,Remark!G:H,2,0)</f>
        <v>PTNK</v>
      </c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4"/>
      <c r="S243" s="335"/>
      <c r="T243" s="335"/>
      <c r="U243" s="335"/>
      <c r="V243" s="335"/>
      <c r="W243" s="335"/>
      <c r="X243" s="335"/>
      <c r="Y243" s="335"/>
      <c r="Z243" s="313"/>
      <c r="AA243" s="334"/>
      <c r="AB243" s="335"/>
      <c r="AC243" s="313"/>
      <c r="AD243" s="334"/>
      <c r="AE243" s="335"/>
      <c r="AF243" s="313"/>
      <c r="AG243" s="313"/>
      <c r="AH243" s="316"/>
      <c r="AI243" s="316"/>
      <c r="AJ243" s="316"/>
      <c r="AK243" s="316"/>
      <c r="AL243" s="316"/>
      <c r="AM243" s="335"/>
      <c r="AN243" s="335"/>
      <c r="AO243" s="316"/>
      <c r="AP243" s="337"/>
      <c r="AQ243" s="338"/>
      <c r="AR243" s="316"/>
      <c r="AS243" s="323"/>
      <c r="AT243" s="323"/>
      <c r="AU243" s="339"/>
      <c r="AV243" s="323">
        <v>237</v>
      </c>
      <c r="AW243" s="323">
        <v>15235</v>
      </c>
      <c r="AX243" s="339">
        <f t="shared" si="37"/>
        <v>3808.75</v>
      </c>
      <c r="AY243" s="323">
        <v>125</v>
      </c>
      <c r="AZ243" s="323">
        <v>10271</v>
      </c>
      <c r="BA243" s="322">
        <f t="shared" si="34"/>
        <v>2567.75</v>
      </c>
      <c r="BB243" s="323">
        <v>83</v>
      </c>
      <c r="BC243" s="323">
        <v>6881</v>
      </c>
      <c r="BD243" s="339">
        <f t="shared" si="35"/>
        <v>1720.25</v>
      </c>
      <c r="BE243" s="472">
        <v>81</v>
      </c>
      <c r="BF243" s="472">
        <v>5371</v>
      </c>
      <c r="BG243" s="339">
        <f t="shared" si="36"/>
        <v>1342.75</v>
      </c>
    </row>
    <row r="244" spans="1:59" s="296" customFormat="1" ht="14.65" customHeight="1">
      <c r="A244" s="308">
        <v>242</v>
      </c>
      <c r="B244" s="342" t="s">
        <v>880</v>
      </c>
      <c r="C244" s="342"/>
      <c r="D244" s="343"/>
      <c r="E244" s="332" t="str">
        <f>VLOOKUP(B244,Remark!G:H,2,0)</f>
        <v>ONUT</v>
      </c>
      <c r="F244" s="333"/>
      <c r="G244" s="333"/>
      <c r="H244" s="333"/>
      <c r="I244" s="333"/>
      <c r="J244" s="333"/>
      <c r="K244" s="333"/>
      <c r="L244" s="333"/>
      <c r="M244" s="333"/>
      <c r="N244" s="333"/>
      <c r="O244" s="333"/>
      <c r="P244" s="333"/>
      <c r="Q244" s="333"/>
      <c r="R244" s="334"/>
      <c r="S244" s="335"/>
      <c r="T244" s="335"/>
      <c r="U244" s="335"/>
      <c r="V244" s="335"/>
      <c r="W244" s="335"/>
      <c r="X244" s="335"/>
      <c r="Y244" s="335"/>
      <c r="Z244" s="313"/>
      <c r="AA244" s="334"/>
      <c r="AB244" s="335"/>
      <c r="AC244" s="313"/>
      <c r="AD244" s="334"/>
      <c r="AE244" s="335"/>
      <c r="AF244" s="313"/>
      <c r="AG244" s="313"/>
      <c r="AH244" s="316"/>
      <c r="AI244" s="316"/>
      <c r="AJ244" s="316"/>
      <c r="AK244" s="316"/>
      <c r="AL244" s="316"/>
      <c r="AM244" s="335"/>
      <c r="AN244" s="335"/>
      <c r="AO244" s="316"/>
      <c r="AP244" s="337"/>
      <c r="AQ244" s="338"/>
      <c r="AR244" s="316"/>
      <c r="AS244" s="323"/>
      <c r="AT244" s="323"/>
      <c r="AU244" s="339"/>
      <c r="AV244" s="323">
        <v>94</v>
      </c>
      <c r="AW244" s="323">
        <v>5966</v>
      </c>
      <c r="AX244" s="339">
        <f t="shared" si="37"/>
        <v>1491.5</v>
      </c>
      <c r="AY244" s="323">
        <v>103</v>
      </c>
      <c r="AZ244" s="323">
        <v>7549</v>
      </c>
      <c r="BA244" s="322">
        <f t="shared" si="34"/>
        <v>1887.25</v>
      </c>
      <c r="BB244" s="323">
        <v>95</v>
      </c>
      <c r="BC244" s="323">
        <v>6513</v>
      </c>
      <c r="BD244" s="339">
        <f t="shared" si="35"/>
        <v>1628.25</v>
      </c>
      <c r="BE244" s="472">
        <v>146</v>
      </c>
      <c r="BF244" s="472">
        <v>9034</v>
      </c>
      <c r="BG244" s="339">
        <f t="shared" si="36"/>
        <v>2258.5</v>
      </c>
    </row>
    <row r="245" spans="1:59" s="296" customFormat="1" ht="14.65" customHeight="1">
      <c r="A245" s="308">
        <v>243</v>
      </c>
      <c r="B245" s="342" t="s">
        <v>881</v>
      </c>
      <c r="C245" s="342"/>
      <c r="D245" s="343"/>
      <c r="E245" s="332" t="str">
        <f>VLOOKUP(B245,Remark!G:H,2,0)</f>
        <v>ONUT</v>
      </c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4"/>
      <c r="S245" s="335"/>
      <c r="T245" s="335"/>
      <c r="U245" s="335"/>
      <c r="V245" s="335"/>
      <c r="W245" s="335"/>
      <c r="X245" s="335"/>
      <c r="Y245" s="335"/>
      <c r="Z245" s="313"/>
      <c r="AA245" s="334"/>
      <c r="AB245" s="335"/>
      <c r="AC245" s="313"/>
      <c r="AD245" s="334"/>
      <c r="AE245" s="335"/>
      <c r="AF245" s="313"/>
      <c r="AG245" s="313"/>
      <c r="AH245" s="316"/>
      <c r="AI245" s="316"/>
      <c r="AJ245" s="316"/>
      <c r="AK245" s="316"/>
      <c r="AL245" s="316"/>
      <c r="AM245" s="335"/>
      <c r="AN245" s="335"/>
      <c r="AO245" s="316"/>
      <c r="AP245" s="337"/>
      <c r="AQ245" s="338"/>
      <c r="AR245" s="316"/>
      <c r="AS245" s="323"/>
      <c r="AT245" s="323"/>
      <c r="AU245" s="339"/>
      <c r="AV245" s="323">
        <v>107</v>
      </c>
      <c r="AW245" s="323">
        <v>8681</v>
      </c>
      <c r="AX245" s="339">
        <f t="shared" si="37"/>
        <v>2170.25</v>
      </c>
      <c r="AY245" s="323">
        <v>167</v>
      </c>
      <c r="AZ245" s="323">
        <v>12317</v>
      </c>
      <c r="BA245" s="322">
        <f t="shared" si="34"/>
        <v>3079.25</v>
      </c>
      <c r="BB245" s="323">
        <v>147</v>
      </c>
      <c r="BC245" s="323">
        <v>10369</v>
      </c>
      <c r="BD245" s="339">
        <f t="shared" si="35"/>
        <v>2592.25</v>
      </c>
      <c r="BE245" s="472">
        <v>109</v>
      </c>
      <c r="BF245" s="472">
        <v>8843</v>
      </c>
      <c r="BG245" s="339">
        <f t="shared" si="36"/>
        <v>2210.75</v>
      </c>
    </row>
    <row r="246" spans="1:59" s="296" customFormat="1" ht="14.65" customHeight="1">
      <c r="A246" s="308">
        <v>244</v>
      </c>
      <c r="B246" s="342" t="s">
        <v>882</v>
      </c>
      <c r="C246" s="342"/>
      <c r="D246" s="343"/>
      <c r="E246" s="332" t="str">
        <f>VLOOKUP(B246,Remark!G:H,2,0)</f>
        <v>ONUT</v>
      </c>
      <c r="F246" s="333"/>
      <c r="G246" s="333"/>
      <c r="H246" s="333"/>
      <c r="I246" s="333"/>
      <c r="J246" s="333"/>
      <c r="K246" s="333"/>
      <c r="L246" s="333"/>
      <c r="M246" s="333"/>
      <c r="N246" s="333"/>
      <c r="O246" s="333"/>
      <c r="P246" s="333"/>
      <c r="Q246" s="333"/>
      <c r="R246" s="334"/>
      <c r="S246" s="335"/>
      <c r="T246" s="335"/>
      <c r="U246" s="335"/>
      <c r="V246" s="335"/>
      <c r="W246" s="335"/>
      <c r="X246" s="335"/>
      <c r="Y246" s="335"/>
      <c r="Z246" s="313"/>
      <c r="AA246" s="334"/>
      <c r="AB246" s="335"/>
      <c r="AC246" s="313"/>
      <c r="AD246" s="334"/>
      <c r="AE246" s="335"/>
      <c r="AF246" s="313"/>
      <c r="AG246" s="313"/>
      <c r="AH246" s="316"/>
      <c r="AI246" s="316"/>
      <c r="AJ246" s="316"/>
      <c r="AK246" s="316"/>
      <c r="AL246" s="316"/>
      <c r="AM246" s="335"/>
      <c r="AN246" s="335"/>
      <c r="AO246" s="316"/>
      <c r="AP246" s="337"/>
      <c r="AQ246" s="338"/>
      <c r="AR246" s="316"/>
      <c r="AS246" s="323"/>
      <c r="AT246" s="323"/>
      <c r="AU246" s="339"/>
      <c r="AV246" s="323">
        <v>412</v>
      </c>
      <c r="AW246" s="323">
        <v>30404</v>
      </c>
      <c r="AX246" s="339">
        <f t="shared" si="37"/>
        <v>7601</v>
      </c>
      <c r="AY246" s="323">
        <v>394</v>
      </c>
      <c r="AZ246" s="323">
        <v>27246</v>
      </c>
      <c r="BA246" s="322">
        <f t="shared" si="34"/>
        <v>6811.5</v>
      </c>
      <c r="BB246" s="323">
        <v>474</v>
      </c>
      <c r="BC246" s="323">
        <v>30962</v>
      </c>
      <c r="BD246" s="339">
        <f t="shared" si="35"/>
        <v>7740.5</v>
      </c>
      <c r="BE246" s="472">
        <v>510</v>
      </c>
      <c r="BF246" s="472">
        <v>33938</v>
      </c>
      <c r="BG246" s="339">
        <f t="shared" si="36"/>
        <v>8484.5</v>
      </c>
    </row>
    <row r="247" spans="1:59" s="296" customFormat="1" ht="14.65" customHeight="1">
      <c r="A247" s="308">
        <v>245</v>
      </c>
      <c r="B247" s="342" t="s">
        <v>883</v>
      </c>
      <c r="C247" s="342"/>
      <c r="D247" s="343"/>
      <c r="E247" s="332" t="str">
        <f>VLOOKUP(B247,Remark!G:H,2,0)</f>
        <v>ONUT</v>
      </c>
      <c r="F247" s="333"/>
      <c r="G247" s="333"/>
      <c r="H247" s="333"/>
      <c r="I247" s="333"/>
      <c r="J247" s="333"/>
      <c r="K247" s="333"/>
      <c r="L247" s="333"/>
      <c r="M247" s="333"/>
      <c r="N247" s="333"/>
      <c r="O247" s="333"/>
      <c r="P247" s="333"/>
      <c r="Q247" s="333"/>
      <c r="R247" s="334"/>
      <c r="S247" s="335"/>
      <c r="T247" s="335"/>
      <c r="U247" s="335"/>
      <c r="V247" s="335"/>
      <c r="W247" s="335"/>
      <c r="X247" s="335">
        <f>VLOOKUP(A124,[1]sum!$A$2:$H$154,7,FALSE)</f>
        <v>6</v>
      </c>
      <c r="Y247" s="335">
        <f>VLOOKUP(A124,[1]sum!$A$2:$H$154,8,FALSE)</f>
        <v>454</v>
      </c>
      <c r="Z247" s="313">
        <f t="shared" si="20"/>
        <v>113.5</v>
      </c>
      <c r="AA247" s="334">
        <v>83</v>
      </c>
      <c r="AB247" s="335">
        <v>5181</v>
      </c>
      <c r="AC247" s="313">
        <f t="shared" si="21"/>
        <v>1295.25</v>
      </c>
      <c r="AD247" s="334">
        <v>64</v>
      </c>
      <c r="AE247" s="335">
        <v>5032</v>
      </c>
      <c r="AF247" s="313">
        <f t="shared" si="22"/>
        <v>1258</v>
      </c>
      <c r="AG247" s="313">
        <v>115</v>
      </c>
      <c r="AH247" s="316">
        <v>8473</v>
      </c>
      <c r="AI247" s="316">
        <f t="shared" si="23"/>
        <v>2118.25</v>
      </c>
      <c r="AJ247" s="316">
        <v>158</v>
      </c>
      <c r="AK247" s="316">
        <v>10946</v>
      </c>
      <c r="AL247" s="316">
        <f t="shared" si="24"/>
        <v>2736.5</v>
      </c>
      <c r="AM247" s="335">
        <v>164</v>
      </c>
      <c r="AN247" s="335">
        <v>10360</v>
      </c>
      <c r="AO247" s="316">
        <f t="shared" si="25"/>
        <v>2590</v>
      </c>
      <c r="AP247" s="337">
        <v>339</v>
      </c>
      <c r="AQ247" s="338">
        <v>21653</v>
      </c>
      <c r="AR247" s="316">
        <f t="shared" si="19"/>
        <v>5413.25</v>
      </c>
      <c r="AS247" s="323">
        <v>285</v>
      </c>
      <c r="AT247" s="323">
        <v>18323</v>
      </c>
      <c r="AU247" s="339">
        <f t="shared" si="26"/>
        <v>4580.75</v>
      </c>
      <c r="AV247" s="323">
        <v>391</v>
      </c>
      <c r="AW247" s="323">
        <v>26309</v>
      </c>
      <c r="AX247" s="339">
        <f t="shared" si="37"/>
        <v>6577.25</v>
      </c>
      <c r="AY247" s="323">
        <v>420</v>
      </c>
      <c r="AZ247" s="323">
        <v>28012</v>
      </c>
      <c r="BA247" s="322">
        <f t="shared" si="34"/>
        <v>7003</v>
      </c>
      <c r="BB247" s="323">
        <v>330</v>
      </c>
      <c r="BC247" s="323">
        <v>26526</v>
      </c>
      <c r="BD247" s="339">
        <f t="shared" si="35"/>
        <v>6631.5</v>
      </c>
      <c r="BE247" s="472">
        <v>352</v>
      </c>
      <c r="BF247" s="472">
        <v>27652</v>
      </c>
      <c r="BG247" s="339">
        <f t="shared" si="36"/>
        <v>6913</v>
      </c>
    </row>
    <row r="248" spans="1:59" s="296" customFormat="1" ht="14.65" customHeight="1">
      <c r="A248" s="308">
        <v>246</v>
      </c>
      <c r="B248" s="342" t="s">
        <v>884</v>
      </c>
      <c r="C248" s="342"/>
      <c r="D248" s="343"/>
      <c r="E248" s="332" t="str">
        <f>VLOOKUP(B248,Remark!G:H,2,0)</f>
        <v>BANA</v>
      </c>
      <c r="F248" s="333"/>
      <c r="G248" s="333"/>
      <c r="H248" s="333"/>
      <c r="I248" s="333"/>
      <c r="J248" s="333"/>
      <c r="K248" s="333"/>
      <c r="L248" s="333"/>
      <c r="M248" s="333"/>
      <c r="N248" s="333"/>
      <c r="O248" s="333"/>
      <c r="P248" s="333"/>
      <c r="Q248" s="333"/>
      <c r="R248" s="334"/>
      <c r="S248" s="335"/>
      <c r="T248" s="335"/>
      <c r="U248" s="335"/>
      <c r="V248" s="335"/>
      <c r="W248" s="335"/>
      <c r="X248" s="335">
        <f>VLOOKUP(A125,[1]sum!$A$2:$H$154,7,FALSE)</f>
        <v>25</v>
      </c>
      <c r="Y248" s="335">
        <f>VLOOKUP(A125,[1]sum!$A$2:$H$154,8,FALSE)</f>
        <v>2039</v>
      </c>
      <c r="Z248" s="313">
        <f t="shared" si="20"/>
        <v>509.75</v>
      </c>
      <c r="AA248" s="334">
        <v>182</v>
      </c>
      <c r="AB248" s="335">
        <v>12854</v>
      </c>
      <c r="AC248" s="313">
        <f t="shared" si="21"/>
        <v>3213.5</v>
      </c>
      <c r="AD248" s="334">
        <v>353</v>
      </c>
      <c r="AE248" s="335">
        <v>26423</v>
      </c>
      <c r="AF248" s="313">
        <f t="shared" si="22"/>
        <v>6605.75</v>
      </c>
      <c r="AG248" s="313">
        <v>411</v>
      </c>
      <c r="AH248" s="316">
        <v>27701</v>
      </c>
      <c r="AI248" s="316">
        <f t="shared" si="23"/>
        <v>6925.25</v>
      </c>
      <c r="AJ248" s="316">
        <v>327</v>
      </c>
      <c r="AK248" s="316">
        <v>19921</v>
      </c>
      <c r="AL248" s="316">
        <f t="shared" si="24"/>
        <v>4980.25</v>
      </c>
      <c r="AM248" s="335">
        <v>163</v>
      </c>
      <c r="AN248" s="335">
        <v>10769</v>
      </c>
      <c r="AO248" s="316">
        <f t="shared" si="25"/>
        <v>2692.25</v>
      </c>
      <c r="AP248" s="337">
        <v>473</v>
      </c>
      <c r="AQ248" s="338">
        <v>31543</v>
      </c>
      <c r="AR248" s="316">
        <f t="shared" si="19"/>
        <v>7885.75</v>
      </c>
      <c r="AS248" s="323">
        <v>242</v>
      </c>
      <c r="AT248" s="323">
        <v>18386</v>
      </c>
      <c r="AU248" s="339">
        <f t="shared" si="26"/>
        <v>4596.5</v>
      </c>
      <c r="AV248" s="323">
        <v>235</v>
      </c>
      <c r="AW248" s="323">
        <v>19757</v>
      </c>
      <c r="AX248" s="339">
        <f t="shared" si="37"/>
        <v>4939.25</v>
      </c>
      <c r="AY248" s="323">
        <v>36</v>
      </c>
      <c r="AZ248" s="323">
        <v>3064</v>
      </c>
      <c r="BA248" s="322">
        <f t="shared" si="34"/>
        <v>766</v>
      </c>
      <c r="BB248" s="323">
        <v>155</v>
      </c>
      <c r="BC248" s="323">
        <v>8317</v>
      </c>
      <c r="BD248" s="339">
        <f t="shared" si="35"/>
        <v>2079.25</v>
      </c>
      <c r="BE248" s="472">
        <v>314</v>
      </c>
      <c r="BF248" s="472">
        <v>21050</v>
      </c>
      <c r="BG248" s="339">
        <f t="shared" si="36"/>
        <v>5262.5</v>
      </c>
    </row>
    <row r="249" spans="1:59" s="296" customFormat="1" ht="14.65" customHeight="1">
      <c r="A249" s="308">
        <v>247</v>
      </c>
      <c r="B249" s="342" t="s">
        <v>885</v>
      </c>
      <c r="C249" s="342"/>
      <c r="D249" s="343"/>
      <c r="E249" s="332" t="str">
        <f>VLOOKUP(B249,Remark!G:H,2,0)</f>
        <v>BANA</v>
      </c>
      <c r="F249" s="333"/>
      <c r="G249" s="333"/>
      <c r="H249" s="333"/>
      <c r="I249" s="333"/>
      <c r="J249" s="333"/>
      <c r="K249" s="333"/>
      <c r="L249" s="333"/>
      <c r="M249" s="333"/>
      <c r="N249" s="333"/>
      <c r="O249" s="333"/>
      <c r="P249" s="333"/>
      <c r="Q249" s="333"/>
      <c r="R249" s="334"/>
      <c r="S249" s="335"/>
      <c r="T249" s="335"/>
      <c r="U249" s="335"/>
      <c r="V249" s="335"/>
      <c r="W249" s="335"/>
      <c r="X249" s="335">
        <f>VLOOKUP(A126,[1]sum!$A$2:$H$154,7,FALSE)</f>
        <v>13</v>
      </c>
      <c r="Y249" s="335">
        <f>VLOOKUP(A126,[1]sum!$A$2:$H$154,8,FALSE)</f>
        <v>935</v>
      </c>
      <c r="Z249" s="313">
        <f t="shared" si="20"/>
        <v>233.75</v>
      </c>
      <c r="AA249" s="334">
        <v>283</v>
      </c>
      <c r="AB249" s="335">
        <v>22381</v>
      </c>
      <c r="AC249" s="313">
        <f t="shared" si="21"/>
        <v>5595.25</v>
      </c>
      <c r="AD249" s="334">
        <v>582</v>
      </c>
      <c r="AE249" s="335">
        <v>43710</v>
      </c>
      <c r="AF249" s="313">
        <f t="shared" si="22"/>
        <v>10927.5</v>
      </c>
      <c r="AG249" s="313">
        <v>583</v>
      </c>
      <c r="AH249" s="316">
        <v>45925</v>
      </c>
      <c r="AI249" s="316">
        <f t="shared" si="23"/>
        <v>11481.25</v>
      </c>
      <c r="AJ249" s="316">
        <v>614</v>
      </c>
      <c r="AK249" s="316">
        <v>45850</v>
      </c>
      <c r="AL249" s="316">
        <f t="shared" si="24"/>
        <v>11462.5</v>
      </c>
      <c r="AM249" s="335">
        <v>527</v>
      </c>
      <c r="AN249" s="335">
        <v>32609</v>
      </c>
      <c r="AO249" s="316">
        <f t="shared" si="25"/>
        <v>8152.25</v>
      </c>
      <c r="AP249" s="337">
        <v>622</v>
      </c>
      <c r="AQ249" s="338">
        <v>48550</v>
      </c>
      <c r="AR249" s="316">
        <f t="shared" si="19"/>
        <v>12137.5</v>
      </c>
      <c r="AS249" s="323">
        <v>506</v>
      </c>
      <c r="AT249" s="323">
        <v>37150</v>
      </c>
      <c r="AU249" s="339">
        <f t="shared" si="26"/>
        <v>9287.5</v>
      </c>
      <c r="AV249" s="323">
        <v>162</v>
      </c>
      <c r="AW249" s="323">
        <v>10334</v>
      </c>
      <c r="AX249" s="339">
        <f t="shared" si="37"/>
        <v>2583.5</v>
      </c>
      <c r="AY249" s="323">
        <v>195</v>
      </c>
      <c r="AZ249" s="323">
        <v>12817</v>
      </c>
      <c r="BA249" s="322">
        <f t="shared" si="34"/>
        <v>3204.25</v>
      </c>
      <c r="BB249" s="323">
        <v>130</v>
      </c>
      <c r="BC249" s="323">
        <v>8302</v>
      </c>
      <c r="BD249" s="339">
        <f t="shared" si="35"/>
        <v>2075.5</v>
      </c>
      <c r="BE249" s="472">
        <v>331</v>
      </c>
      <c r="BF249" s="472">
        <v>19989</v>
      </c>
      <c r="BG249" s="339">
        <f t="shared" si="36"/>
        <v>4997.25</v>
      </c>
    </row>
    <row r="250" spans="1:59" s="296" customFormat="1" ht="14.65" customHeight="1">
      <c r="A250" s="308">
        <v>248</v>
      </c>
      <c r="B250" s="342" t="s">
        <v>886</v>
      </c>
      <c r="C250" s="342"/>
      <c r="D250" s="343"/>
      <c r="E250" s="332" t="str">
        <f>VLOOKUP(B250,Remark!G:H,2,0)</f>
        <v>SCON</v>
      </c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4"/>
      <c r="S250" s="335"/>
      <c r="T250" s="335"/>
      <c r="U250" s="335"/>
      <c r="V250" s="335"/>
      <c r="W250" s="335"/>
      <c r="X250" s="335"/>
      <c r="Y250" s="335"/>
      <c r="Z250" s="313"/>
      <c r="AA250" s="334"/>
      <c r="AB250" s="335"/>
      <c r="AC250" s="313"/>
      <c r="AD250" s="334"/>
      <c r="AE250" s="335"/>
      <c r="AF250" s="313"/>
      <c r="AG250" s="313"/>
      <c r="AH250" s="316"/>
      <c r="AI250" s="316"/>
      <c r="AJ250" s="316"/>
      <c r="AK250" s="316"/>
      <c r="AL250" s="316"/>
      <c r="AM250" s="335"/>
      <c r="AN250" s="335"/>
      <c r="AO250" s="316"/>
      <c r="AP250" s="337"/>
      <c r="AQ250" s="338"/>
      <c r="AR250" s="316"/>
      <c r="AS250" s="323"/>
      <c r="AT250" s="323"/>
      <c r="AU250" s="339"/>
      <c r="AV250" s="323">
        <v>294</v>
      </c>
      <c r="AW250" s="323">
        <v>19302</v>
      </c>
      <c r="AX250" s="339">
        <f t="shared" si="37"/>
        <v>4825.5</v>
      </c>
      <c r="AY250" s="323">
        <v>350</v>
      </c>
      <c r="AZ250" s="323">
        <v>24702</v>
      </c>
      <c r="BA250" s="322">
        <f t="shared" si="34"/>
        <v>6175.5</v>
      </c>
      <c r="BB250" s="323">
        <v>293</v>
      </c>
      <c r="BC250" s="323">
        <v>19499</v>
      </c>
      <c r="BD250" s="339">
        <f t="shared" si="35"/>
        <v>4874.75</v>
      </c>
      <c r="BE250" s="472">
        <v>299</v>
      </c>
      <c r="BF250" s="472">
        <v>20637</v>
      </c>
      <c r="BG250" s="339">
        <f t="shared" si="36"/>
        <v>5159.25</v>
      </c>
    </row>
    <row r="251" spans="1:59" s="296" customFormat="1" ht="14.65" customHeight="1">
      <c r="A251" s="308">
        <v>249</v>
      </c>
      <c r="B251" s="342" t="s">
        <v>887</v>
      </c>
      <c r="C251" s="342"/>
      <c r="D251" s="343"/>
      <c r="E251" s="332" t="str">
        <f>VLOOKUP(B251,Remark!G:H,2,0)</f>
        <v>BANA</v>
      </c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4"/>
      <c r="S251" s="335"/>
      <c r="T251" s="335"/>
      <c r="U251" s="335"/>
      <c r="V251" s="335"/>
      <c r="W251" s="335"/>
      <c r="X251" s="335"/>
      <c r="Y251" s="335"/>
      <c r="Z251" s="313"/>
      <c r="AA251" s="334"/>
      <c r="AB251" s="335"/>
      <c r="AC251" s="313"/>
      <c r="AD251" s="334"/>
      <c r="AE251" s="335"/>
      <c r="AF251" s="313"/>
      <c r="AG251" s="313"/>
      <c r="AH251" s="316"/>
      <c r="AI251" s="316"/>
      <c r="AJ251" s="316"/>
      <c r="AK251" s="316"/>
      <c r="AL251" s="316"/>
      <c r="AM251" s="335"/>
      <c r="AN251" s="335"/>
      <c r="AO251" s="316"/>
      <c r="AP251" s="337"/>
      <c r="AQ251" s="338"/>
      <c r="AR251" s="316"/>
      <c r="AS251" s="323"/>
      <c r="AT251" s="323"/>
      <c r="AU251" s="339"/>
      <c r="AV251" s="323">
        <v>216</v>
      </c>
      <c r="AW251" s="323">
        <v>14668</v>
      </c>
      <c r="AX251" s="339">
        <f t="shared" si="37"/>
        <v>3667</v>
      </c>
      <c r="AY251" s="323">
        <v>278</v>
      </c>
      <c r="AZ251" s="323">
        <v>19286</v>
      </c>
      <c r="BA251" s="322">
        <f t="shared" si="34"/>
        <v>4821.5</v>
      </c>
      <c r="BB251" s="323">
        <v>266</v>
      </c>
      <c r="BC251" s="323">
        <v>18150</v>
      </c>
      <c r="BD251" s="339">
        <f t="shared" si="35"/>
        <v>4537.5</v>
      </c>
      <c r="BE251" s="472">
        <v>350</v>
      </c>
      <c r="BF251" s="472">
        <v>22750</v>
      </c>
      <c r="BG251" s="339">
        <f t="shared" si="36"/>
        <v>5687.5</v>
      </c>
    </row>
    <row r="252" spans="1:59" s="296" customFormat="1" ht="14.65" customHeight="1">
      <c r="A252" s="308">
        <v>250</v>
      </c>
      <c r="B252" s="342" t="s">
        <v>888</v>
      </c>
      <c r="C252" s="342"/>
      <c r="D252" s="343"/>
      <c r="E252" s="332" t="str">
        <f>VLOOKUP(B252,Remark!G:H,2,0)</f>
        <v>BANA</v>
      </c>
      <c r="F252" s="333"/>
      <c r="G252" s="333"/>
      <c r="H252" s="333"/>
      <c r="I252" s="333"/>
      <c r="J252" s="333"/>
      <c r="K252" s="333"/>
      <c r="L252" s="333"/>
      <c r="M252" s="333"/>
      <c r="N252" s="333"/>
      <c r="O252" s="333"/>
      <c r="P252" s="333"/>
      <c r="Q252" s="333"/>
      <c r="R252" s="334"/>
      <c r="S252" s="335"/>
      <c r="T252" s="335"/>
      <c r="U252" s="335"/>
      <c r="V252" s="335"/>
      <c r="W252" s="335"/>
      <c r="X252" s="335"/>
      <c r="Y252" s="335"/>
      <c r="Z252" s="313"/>
      <c r="AA252" s="334"/>
      <c r="AB252" s="335"/>
      <c r="AC252" s="313"/>
      <c r="AD252" s="334"/>
      <c r="AE252" s="335"/>
      <c r="AF252" s="313"/>
      <c r="AG252" s="313"/>
      <c r="AH252" s="316"/>
      <c r="AI252" s="316"/>
      <c r="AJ252" s="316"/>
      <c r="AK252" s="316"/>
      <c r="AL252" s="316"/>
      <c r="AM252" s="335"/>
      <c r="AN252" s="335"/>
      <c r="AO252" s="316"/>
      <c r="AP252" s="337"/>
      <c r="AQ252" s="338"/>
      <c r="AR252" s="316"/>
      <c r="AS252" s="323"/>
      <c r="AT252" s="323"/>
      <c r="AU252" s="339"/>
      <c r="AV252" s="323">
        <v>131</v>
      </c>
      <c r="AW252" s="323">
        <v>9089</v>
      </c>
      <c r="AX252" s="339">
        <f t="shared" si="37"/>
        <v>2272.25</v>
      </c>
      <c r="AY252" s="323">
        <v>130</v>
      </c>
      <c r="AZ252" s="323">
        <v>9870</v>
      </c>
      <c r="BA252" s="322">
        <f t="shared" si="34"/>
        <v>2467.5</v>
      </c>
      <c r="BB252" s="323">
        <v>161</v>
      </c>
      <c r="BC252" s="323">
        <v>11563</v>
      </c>
      <c r="BD252" s="339">
        <f t="shared" si="35"/>
        <v>2890.75</v>
      </c>
      <c r="BE252" s="472">
        <v>191</v>
      </c>
      <c r="BF252" s="472">
        <v>13221</v>
      </c>
      <c r="BG252" s="339">
        <f t="shared" si="36"/>
        <v>3305.25</v>
      </c>
    </row>
    <row r="253" spans="1:59" s="296" customFormat="1" ht="14.65" customHeight="1">
      <c r="A253" s="308">
        <v>251</v>
      </c>
      <c r="B253" s="342" t="s">
        <v>889</v>
      </c>
      <c r="C253" s="342"/>
      <c r="D253" s="343"/>
      <c r="E253" s="332" t="str">
        <f>VLOOKUP(B253,Remark!G:H,2,0)</f>
        <v>BANA</v>
      </c>
      <c r="F253" s="333"/>
      <c r="G253" s="333"/>
      <c r="H253" s="333"/>
      <c r="I253" s="333"/>
      <c r="J253" s="333"/>
      <c r="K253" s="333"/>
      <c r="L253" s="333"/>
      <c r="M253" s="333"/>
      <c r="N253" s="333"/>
      <c r="O253" s="333"/>
      <c r="P253" s="333"/>
      <c r="Q253" s="333"/>
      <c r="R253" s="334"/>
      <c r="S253" s="335"/>
      <c r="T253" s="335"/>
      <c r="U253" s="335"/>
      <c r="V253" s="335"/>
      <c r="W253" s="335"/>
      <c r="X253" s="335"/>
      <c r="Y253" s="335"/>
      <c r="Z253" s="313"/>
      <c r="AA253" s="334"/>
      <c r="AB253" s="335"/>
      <c r="AC253" s="313"/>
      <c r="AD253" s="334"/>
      <c r="AE253" s="335"/>
      <c r="AF253" s="313"/>
      <c r="AG253" s="313"/>
      <c r="AH253" s="316"/>
      <c r="AI253" s="316"/>
      <c r="AJ253" s="316"/>
      <c r="AK253" s="316"/>
      <c r="AL253" s="316"/>
      <c r="AM253" s="335"/>
      <c r="AN253" s="335"/>
      <c r="AO253" s="316"/>
      <c r="AP253" s="337"/>
      <c r="AQ253" s="338"/>
      <c r="AR253" s="316"/>
      <c r="AS253" s="323"/>
      <c r="AT253" s="323"/>
      <c r="AU253" s="339"/>
      <c r="AV253" s="323">
        <v>223</v>
      </c>
      <c r="AW253" s="323">
        <v>14589</v>
      </c>
      <c r="AX253" s="339">
        <f t="shared" si="37"/>
        <v>3647.25</v>
      </c>
      <c r="AY253" s="323">
        <v>235</v>
      </c>
      <c r="AZ253" s="323">
        <v>15293</v>
      </c>
      <c r="BA253" s="322">
        <f t="shared" si="34"/>
        <v>3823.25</v>
      </c>
      <c r="BB253" s="323">
        <v>238</v>
      </c>
      <c r="BC253" s="323">
        <v>16506</v>
      </c>
      <c r="BD253" s="339">
        <f t="shared" si="35"/>
        <v>4126.5</v>
      </c>
      <c r="BE253" s="472">
        <v>261</v>
      </c>
      <c r="BF253" s="472">
        <v>17971</v>
      </c>
      <c r="BG253" s="339">
        <f t="shared" si="36"/>
        <v>4492.75</v>
      </c>
    </row>
    <row r="254" spans="1:59" s="296" customFormat="1" ht="14.65" customHeight="1">
      <c r="A254" s="308">
        <v>252</v>
      </c>
      <c r="B254" s="342" t="s">
        <v>890</v>
      </c>
      <c r="C254" s="342"/>
      <c r="D254" s="343"/>
      <c r="E254" s="332" t="str">
        <f>VLOOKUP(B254,Remark!G:H,2,0)</f>
        <v>Kerry</v>
      </c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4"/>
      <c r="S254" s="335"/>
      <c r="T254" s="335"/>
      <c r="U254" s="335"/>
      <c r="V254" s="335"/>
      <c r="W254" s="335"/>
      <c r="X254" s="335"/>
      <c r="Y254" s="335"/>
      <c r="Z254" s="313"/>
      <c r="AA254" s="334"/>
      <c r="AB254" s="335"/>
      <c r="AC254" s="313"/>
      <c r="AD254" s="334"/>
      <c r="AE254" s="335"/>
      <c r="AF254" s="313"/>
      <c r="AG254" s="313"/>
      <c r="AH254" s="316"/>
      <c r="AI254" s="316"/>
      <c r="AJ254" s="316"/>
      <c r="AK254" s="316"/>
      <c r="AL254" s="316"/>
      <c r="AM254" s="335"/>
      <c r="AN254" s="335"/>
      <c r="AO254" s="316"/>
      <c r="AP254" s="337"/>
      <c r="AQ254" s="338"/>
      <c r="AR254" s="316"/>
      <c r="AS254" s="323"/>
      <c r="AT254" s="323"/>
      <c r="AU254" s="339"/>
      <c r="AV254" s="323">
        <v>223</v>
      </c>
      <c r="AW254" s="323">
        <v>14789</v>
      </c>
      <c r="AX254" s="339">
        <f t="shared" si="37"/>
        <v>3697.25</v>
      </c>
      <c r="AY254" s="323">
        <v>141</v>
      </c>
      <c r="AZ254" s="323">
        <v>10271</v>
      </c>
      <c r="BA254" s="322">
        <f t="shared" si="34"/>
        <v>2567.75</v>
      </c>
      <c r="BB254" s="323">
        <v>156</v>
      </c>
      <c r="BC254" s="323">
        <v>10988</v>
      </c>
      <c r="BD254" s="339">
        <f t="shared" si="35"/>
        <v>2747</v>
      </c>
      <c r="BE254" s="472">
        <v>173</v>
      </c>
      <c r="BF254" s="472">
        <v>12155</v>
      </c>
      <c r="BG254" s="339">
        <f t="shared" si="36"/>
        <v>3038.75</v>
      </c>
    </row>
    <row r="255" spans="1:59" s="296" customFormat="1" ht="14.65" customHeight="1">
      <c r="A255" s="308">
        <v>253</v>
      </c>
      <c r="B255" s="342" t="s">
        <v>891</v>
      </c>
      <c r="C255" s="342"/>
      <c r="D255" s="343"/>
      <c r="E255" s="332" t="str">
        <f>VLOOKUP(B255,Remark!G:H,2,0)</f>
        <v>Kerry</v>
      </c>
      <c r="F255" s="333"/>
      <c r="G255" s="333"/>
      <c r="H255" s="333"/>
      <c r="I255" s="333"/>
      <c r="J255" s="333"/>
      <c r="K255" s="333"/>
      <c r="L255" s="333"/>
      <c r="M255" s="333"/>
      <c r="N255" s="333"/>
      <c r="O255" s="333"/>
      <c r="P255" s="333"/>
      <c r="Q255" s="333"/>
      <c r="R255" s="334"/>
      <c r="S255" s="335"/>
      <c r="T255" s="335"/>
      <c r="U255" s="335"/>
      <c r="V255" s="335"/>
      <c r="W255" s="335"/>
      <c r="X255" s="335"/>
      <c r="Y255" s="335"/>
      <c r="Z255" s="313"/>
      <c r="AA255" s="334"/>
      <c r="AB255" s="335"/>
      <c r="AC255" s="313"/>
      <c r="AD255" s="334"/>
      <c r="AE255" s="335"/>
      <c r="AF255" s="313"/>
      <c r="AG255" s="313"/>
      <c r="AH255" s="316"/>
      <c r="AI255" s="316"/>
      <c r="AJ255" s="316"/>
      <c r="AK255" s="316"/>
      <c r="AL255" s="316"/>
      <c r="AM255" s="335"/>
      <c r="AN255" s="335"/>
      <c r="AO255" s="316"/>
      <c r="AP255" s="337"/>
      <c r="AQ255" s="338"/>
      <c r="AR255" s="316"/>
      <c r="AS255" s="323"/>
      <c r="AT255" s="323"/>
      <c r="AU255" s="339"/>
      <c r="AV255" s="323">
        <v>249</v>
      </c>
      <c r="AW255" s="323">
        <v>19787</v>
      </c>
      <c r="AX255" s="339">
        <f t="shared" si="37"/>
        <v>4946.75</v>
      </c>
      <c r="AY255" s="323">
        <v>388</v>
      </c>
      <c r="AZ255" s="323">
        <v>28028</v>
      </c>
      <c r="BA255" s="322">
        <f t="shared" si="34"/>
        <v>7007</v>
      </c>
      <c r="BB255" s="323">
        <v>354</v>
      </c>
      <c r="BC255" s="323">
        <v>28314</v>
      </c>
      <c r="BD255" s="339">
        <f t="shared" si="35"/>
        <v>7078.5</v>
      </c>
      <c r="BE255" s="472">
        <v>328</v>
      </c>
      <c r="BF255" s="472">
        <v>23112</v>
      </c>
      <c r="BG255" s="339">
        <f t="shared" si="36"/>
        <v>5778</v>
      </c>
    </row>
    <row r="256" spans="1:59" s="296" customFormat="1" ht="14.65" customHeight="1">
      <c r="A256" s="308">
        <v>254</v>
      </c>
      <c r="B256" s="342" t="s">
        <v>892</v>
      </c>
      <c r="C256" s="342"/>
      <c r="D256" s="343"/>
      <c r="E256" s="332" t="str">
        <f>VLOOKUP(B256,Remark!G:H,2,0)</f>
        <v>Kerry</v>
      </c>
      <c r="F256" s="333"/>
      <c r="G256" s="333"/>
      <c r="H256" s="333"/>
      <c r="I256" s="333"/>
      <c r="J256" s="333"/>
      <c r="K256" s="333"/>
      <c r="L256" s="333"/>
      <c r="M256" s="333"/>
      <c r="N256" s="333"/>
      <c r="O256" s="333"/>
      <c r="P256" s="333"/>
      <c r="Q256" s="333"/>
      <c r="R256" s="334"/>
      <c r="S256" s="335"/>
      <c r="T256" s="335"/>
      <c r="U256" s="335"/>
      <c r="V256" s="335"/>
      <c r="W256" s="335"/>
      <c r="X256" s="335"/>
      <c r="Y256" s="335"/>
      <c r="Z256" s="313"/>
      <c r="AA256" s="334"/>
      <c r="AB256" s="335"/>
      <c r="AC256" s="313"/>
      <c r="AD256" s="334"/>
      <c r="AE256" s="335"/>
      <c r="AF256" s="313"/>
      <c r="AG256" s="313"/>
      <c r="AH256" s="316"/>
      <c r="AI256" s="316"/>
      <c r="AJ256" s="316"/>
      <c r="AK256" s="316"/>
      <c r="AL256" s="316"/>
      <c r="AM256" s="335"/>
      <c r="AN256" s="335"/>
      <c r="AO256" s="316"/>
      <c r="AP256" s="337"/>
      <c r="AQ256" s="338"/>
      <c r="AR256" s="316"/>
      <c r="AS256" s="323"/>
      <c r="AT256" s="323"/>
      <c r="AU256" s="339"/>
      <c r="AV256" s="323">
        <v>230</v>
      </c>
      <c r="AW256" s="323">
        <v>15478</v>
      </c>
      <c r="AX256" s="339">
        <f t="shared" si="37"/>
        <v>3869.5</v>
      </c>
      <c r="AY256" s="323">
        <v>291</v>
      </c>
      <c r="AZ256" s="323">
        <v>21229</v>
      </c>
      <c r="BA256" s="322">
        <f t="shared" si="34"/>
        <v>5307.25</v>
      </c>
      <c r="BB256" s="323">
        <v>285</v>
      </c>
      <c r="BC256" s="323">
        <v>20487</v>
      </c>
      <c r="BD256" s="339">
        <f t="shared" si="35"/>
        <v>5121.75</v>
      </c>
      <c r="BE256" s="472">
        <v>334</v>
      </c>
      <c r="BF256" s="472">
        <v>22982</v>
      </c>
      <c r="BG256" s="339">
        <f t="shared" si="36"/>
        <v>5745.5</v>
      </c>
    </row>
    <row r="257" spans="1:59" s="296" customFormat="1" ht="14.65" customHeight="1">
      <c r="A257" s="308">
        <v>255</v>
      </c>
      <c r="B257" s="342" t="s">
        <v>893</v>
      </c>
      <c r="C257" s="342"/>
      <c r="D257" s="343"/>
      <c r="E257" s="332" t="str">
        <f>VLOOKUP(B257,Remark!G:H,2,0)</f>
        <v>Kerry</v>
      </c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4"/>
      <c r="S257" s="335"/>
      <c r="T257" s="335"/>
      <c r="U257" s="335"/>
      <c r="V257" s="335"/>
      <c r="W257" s="335"/>
      <c r="X257" s="335"/>
      <c r="Y257" s="335"/>
      <c r="Z257" s="313"/>
      <c r="AA257" s="334"/>
      <c r="AB257" s="335"/>
      <c r="AC257" s="313"/>
      <c r="AD257" s="334"/>
      <c r="AE257" s="335"/>
      <c r="AF257" s="313"/>
      <c r="AG257" s="313"/>
      <c r="AH257" s="316"/>
      <c r="AI257" s="316"/>
      <c r="AJ257" s="316"/>
      <c r="AK257" s="316"/>
      <c r="AL257" s="316"/>
      <c r="AM257" s="335"/>
      <c r="AN257" s="335"/>
      <c r="AO257" s="316"/>
      <c r="AP257" s="337"/>
      <c r="AQ257" s="338"/>
      <c r="AR257" s="316"/>
      <c r="AS257" s="323"/>
      <c r="AT257" s="323"/>
      <c r="AU257" s="339"/>
      <c r="AV257" s="323">
        <v>211</v>
      </c>
      <c r="AW257" s="323">
        <v>13801</v>
      </c>
      <c r="AX257" s="339">
        <f t="shared" si="37"/>
        <v>3450.25</v>
      </c>
      <c r="AY257" s="323">
        <v>231</v>
      </c>
      <c r="AZ257" s="323">
        <v>13977</v>
      </c>
      <c r="BA257" s="322">
        <f t="shared" si="34"/>
        <v>3494.25</v>
      </c>
      <c r="BB257" s="323">
        <v>183</v>
      </c>
      <c r="BC257" s="323">
        <v>11261</v>
      </c>
      <c r="BD257" s="339">
        <f t="shared" si="35"/>
        <v>2815.25</v>
      </c>
      <c r="BE257" s="472">
        <v>230</v>
      </c>
      <c r="BF257" s="472">
        <v>14990</v>
      </c>
      <c r="BG257" s="339">
        <f t="shared" si="36"/>
        <v>3747.5</v>
      </c>
    </row>
    <row r="258" spans="1:59" s="296" customFormat="1" ht="14.65" customHeight="1">
      <c r="A258" s="308">
        <v>256</v>
      </c>
      <c r="B258" s="342" t="s">
        <v>894</v>
      </c>
      <c r="C258" s="342"/>
      <c r="D258" s="342"/>
      <c r="E258" s="331" t="str">
        <f>VLOOKUP(B258,Remark!G:H,2,0)</f>
        <v>Kerry</v>
      </c>
      <c r="F258" s="333"/>
      <c r="G258" s="333"/>
      <c r="H258" s="333"/>
      <c r="I258" s="333"/>
      <c r="J258" s="333"/>
      <c r="K258" s="333"/>
      <c r="L258" s="333"/>
      <c r="M258" s="333"/>
      <c r="N258" s="333"/>
      <c r="O258" s="333"/>
      <c r="P258" s="333"/>
      <c r="Q258" s="333"/>
      <c r="R258" s="334"/>
      <c r="S258" s="335"/>
      <c r="T258" s="335"/>
      <c r="U258" s="335"/>
      <c r="V258" s="335"/>
      <c r="W258" s="335"/>
      <c r="X258" s="335"/>
      <c r="Y258" s="335"/>
      <c r="Z258" s="313"/>
      <c r="AA258" s="334"/>
      <c r="AB258" s="335"/>
      <c r="AC258" s="313"/>
      <c r="AD258" s="334"/>
      <c r="AE258" s="335"/>
      <c r="AF258" s="313"/>
      <c r="AG258" s="313"/>
      <c r="AH258" s="316"/>
      <c r="AI258" s="316"/>
      <c r="AJ258" s="316"/>
      <c r="AK258" s="316"/>
      <c r="AL258" s="316"/>
      <c r="AM258" s="335"/>
      <c r="AN258" s="335"/>
      <c r="AO258" s="316"/>
      <c r="AP258" s="337"/>
      <c r="AQ258" s="338"/>
      <c r="AR258" s="316"/>
      <c r="AS258" s="323"/>
      <c r="AT258" s="323"/>
      <c r="AU258" s="339"/>
      <c r="AV258" s="323">
        <v>161</v>
      </c>
      <c r="AW258" s="323">
        <v>9735</v>
      </c>
      <c r="AX258" s="339">
        <f t="shared" si="37"/>
        <v>2433.75</v>
      </c>
      <c r="AY258" s="323">
        <v>177</v>
      </c>
      <c r="AZ258" s="323">
        <v>11303</v>
      </c>
      <c r="BA258" s="322">
        <f t="shared" si="34"/>
        <v>2825.75</v>
      </c>
      <c r="BB258" s="323">
        <v>148</v>
      </c>
      <c r="BC258" s="323">
        <v>11168</v>
      </c>
      <c r="BD258" s="339">
        <f t="shared" si="35"/>
        <v>2792</v>
      </c>
      <c r="BE258" s="472">
        <v>95</v>
      </c>
      <c r="BF258" s="472">
        <v>7081</v>
      </c>
      <c r="BG258" s="339">
        <f t="shared" si="36"/>
        <v>1770.25</v>
      </c>
    </row>
    <row r="259" spans="1:59" s="296" customFormat="1" ht="14.65" customHeight="1">
      <c r="A259" s="308">
        <v>257</v>
      </c>
      <c r="B259" s="342" t="s">
        <v>895</v>
      </c>
      <c r="C259" s="342"/>
      <c r="D259" s="342"/>
      <c r="E259" s="331" t="str">
        <f>VLOOKUP(B259,Remark!G:H,2,0)</f>
        <v>Kerry</v>
      </c>
      <c r="F259" s="333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4"/>
      <c r="S259" s="335"/>
      <c r="T259" s="335"/>
      <c r="U259" s="335"/>
      <c r="V259" s="335"/>
      <c r="W259" s="335"/>
      <c r="X259" s="335"/>
      <c r="Y259" s="335"/>
      <c r="Z259" s="313"/>
      <c r="AA259" s="334"/>
      <c r="AB259" s="335"/>
      <c r="AC259" s="313"/>
      <c r="AD259" s="334"/>
      <c r="AE259" s="335"/>
      <c r="AF259" s="313"/>
      <c r="AG259" s="313"/>
      <c r="AH259" s="316"/>
      <c r="AI259" s="316"/>
      <c r="AJ259" s="316"/>
      <c r="AK259" s="316"/>
      <c r="AL259" s="316"/>
      <c r="AM259" s="335"/>
      <c r="AN259" s="335"/>
      <c r="AO259" s="316"/>
      <c r="AP259" s="337"/>
      <c r="AQ259" s="338"/>
      <c r="AR259" s="316"/>
      <c r="AS259" s="323"/>
      <c r="AT259" s="323"/>
      <c r="AU259" s="339"/>
      <c r="AV259" s="323">
        <v>346</v>
      </c>
      <c r="AW259" s="323">
        <v>25830</v>
      </c>
      <c r="AX259" s="339">
        <f t="shared" si="37"/>
        <v>6457.5</v>
      </c>
      <c r="AY259" s="323">
        <v>387</v>
      </c>
      <c r="AZ259" s="323">
        <v>25717</v>
      </c>
      <c r="BA259" s="322">
        <f t="shared" ref="BA259:BA322" si="38">AZ259*25%</f>
        <v>6429.25</v>
      </c>
      <c r="BB259" s="323">
        <v>465</v>
      </c>
      <c r="BC259" s="323">
        <v>33807</v>
      </c>
      <c r="BD259" s="339">
        <f t="shared" ref="BD259:BD322" si="39">BC259*25%</f>
        <v>8451.75</v>
      </c>
      <c r="BE259" s="472">
        <v>291</v>
      </c>
      <c r="BF259" s="472">
        <v>20805</v>
      </c>
      <c r="BG259" s="339">
        <f t="shared" ref="BG259:BG322" si="40">BF259*25%</f>
        <v>5201.25</v>
      </c>
    </row>
    <row r="260" spans="1:59" s="296" customFormat="1" ht="14.65" customHeight="1">
      <c r="A260" s="308">
        <v>258</v>
      </c>
      <c r="B260" s="342" t="s">
        <v>896</v>
      </c>
      <c r="C260" s="342"/>
      <c r="D260" s="342"/>
      <c r="E260" s="331" t="str">
        <f>VLOOKUP(B260,Remark!G:H,2,0)</f>
        <v>Kerry</v>
      </c>
      <c r="F260" s="333"/>
      <c r="G260" s="333"/>
      <c r="H260" s="333"/>
      <c r="I260" s="333"/>
      <c r="J260" s="333"/>
      <c r="K260" s="333"/>
      <c r="L260" s="333"/>
      <c r="M260" s="333"/>
      <c r="N260" s="333"/>
      <c r="O260" s="333"/>
      <c r="P260" s="333"/>
      <c r="Q260" s="333"/>
      <c r="R260" s="334"/>
      <c r="S260" s="335"/>
      <c r="T260" s="335"/>
      <c r="U260" s="335"/>
      <c r="V260" s="335"/>
      <c r="W260" s="335"/>
      <c r="X260" s="335"/>
      <c r="Y260" s="335"/>
      <c r="Z260" s="313"/>
      <c r="AA260" s="334"/>
      <c r="AB260" s="335"/>
      <c r="AC260" s="313"/>
      <c r="AD260" s="334"/>
      <c r="AE260" s="335"/>
      <c r="AF260" s="313"/>
      <c r="AG260" s="313"/>
      <c r="AH260" s="316"/>
      <c r="AI260" s="316"/>
      <c r="AJ260" s="316"/>
      <c r="AK260" s="316"/>
      <c r="AL260" s="316"/>
      <c r="AM260" s="335"/>
      <c r="AN260" s="335"/>
      <c r="AO260" s="316"/>
      <c r="AP260" s="337"/>
      <c r="AQ260" s="338"/>
      <c r="AR260" s="316"/>
      <c r="AS260" s="323"/>
      <c r="AT260" s="323"/>
      <c r="AU260" s="339"/>
      <c r="AV260" s="323">
        <v>59</v>
      </c>
      <c r="AW260" s="323">
        <v>4213</v>
      </c>
      <c r="AX260" s="339">
        <f t="shared" si="37"/>
        <v>1053.25</v>
      </c>
      <c r="AY260" s="323">
        <v>47</v>
      </c>
      <c r="AZ260" s="323">
        <v>3841</v>
      </c>
      <c r="BA260" s="322">
        <f t="shared" si="38"/>
        <v>960.25</v>
      </c>
      <c r="BB260" s="323">
        <v>56</v>
      </c>
      <c r="BC260" s="323">
        <v>4240</v>
      </c>
      <c r="BD260" s="339">
        <f t="shared" si="39"/>
        <v>1060</v>
      </c>
      <c r="BE260" s="472">
        <v>91</v>
      </c>
      <c r="BF260" s="472">
        <v>6585</v>
      </c>
      <c r="BG260" s="339">
        <f t="shared" si="40"/>
        <v>1646.25</v>
      </c>
    </row>
    <row r="261" spans="1:59" s="296" customFormat="1" ht="14.65" customHeight="1">
      <c r="A261" s="308">
        <v>259</v>
      </c>
      <c r="B261" s="342" t="s">
        <v>897</v>
      </c>
      <c r="C261" s="342"/>
      <c r="D261" s="342"/>
      <c r="E261" s="331" t="str">
        <f>VLOOKUP(B261,Remark!G:H,2,0)</f>
        <v>Kerry</v>
      </c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4"/>
      <c r="S261" s="335"/>
      <c r="T261" s="335"/>
      <c r="U261" s="335"/>
      <c r="V261" s="335"/>
      <c r="W261" s="335"/>
      <c r="X261" s="335"/>
      <c r="Y261" s="335"/>
      <c r="Z261" s="313"/>
      <c r="AA261" s="334"/>
      <c r="AB261" s="335"/>
      <c r="AC261" s="313"/>
      <c r="AD261" s="334"/>
      <c r="AE261" s="335"/>
      <c r="AF261" s="313"/>
      <c r="AG261" s="313"/>
      <c r="AH261" s="316"/>
      <c r="AI261" s="316"/>
      <c r="AJ261" s="316"/>
      <c r="AK261" s="316"/>
      <c r="AL261" s="316"/>
      <c r="AM261" s="335"/>
      <c r="AN261" s="335"/>
      <c r="AO261" s="316"/>
      <c r="AP261" s="337"/>
      <c r="AQ261" s="338"/>
      <c r="AR261" s="316"/>
      <c r="AS261" s="323"/>
      <c r="AT261" s="323"/>
      <c r="AU261" s="339"/>
      <c r="AV261" s="323">
        <v>40</v>
      </c>
      <c r="AW261" s="323">
        <v>2680</v>
      </c>
      <c r="AX261" s="339">
        <f t="shared" si="37"/>
        <v>670</v>
      </c>
      <c r="AY261" s="323">
        <v>50</v>
      </c>
      <c r="AZ261" s="323">
        <v>3290</v>
      </c>
      <c r="BA261" s="322">
        <f t="shared" si="38"/>
        <v>822.5</v>
      </c>
      <c r="BB261" s="323">
        <v>70</v>
      </c>
      <c r="BC261" s="323">
        <v>3930</v>
      </c>
      <c r="BD261" s="339">
        <f t="shared" si="39"/>
        <v>982.5</v>
      </c>
      <c r="BE261" s="472">
        <v>76</v>
      </c>
      <c r="BF261" s="472">
        <v>5112</v>
      </c>
      <c r="BG261" s="339">
        <f t="shared" si="40"/>
        <v>1278</v>
      </c>
    </row>
    <row r="262" spans="1:59" s="296" customFormat="1" ht="14.65" customHeight="1">
      <c r="A262" s="308">
        <v>260</v>
      </c>
      <c r="B262" s="342" t="s">
        <v>898</v>
      </c>
      <c r="C262" s="342"/>
      <c r="D262" s="342"/>
      <c r="E262" s="331" t="str">
        <f>VLOOKUP(B262,Remark!G:H,2,0)</f>
        <v>Kerry</v>
      </c>
      <c r="F262" s="333"/>
      <c r="G262" s="333"/>
      <c r="H262" s="333"/>
      <c r="I262" s="333"/>
      <c r="J262" s="333"/>
      <c r="K262" s="333"/>
      <c r="L262" s="333"/>
      <c r="M262" s="333"/>
      <c r="N262" s="333"/>
      <c r="O262" s="333"/>
      <c r="P262" s="333"/>
      <c r="Q262" s="333"/>
      <c r="R262" s="334"/>
      <c r="S262" s="335"/>
      <c r="T262" s="335"/>
      <c r="U262" s="335"/>
      <c r="V262" s="335"/>
      <c r="W262" s="335"/>
      <c r="X262" s="335"/>
      <c r="Y262" s="335"/>
      <c r="Z262" s="313"/>
      <c r="AA262" s="334"/>
      <c r="AB262" s="335"/>
      <c r="AC262" s="313"/>
      <c r="AD262" s="334"/>
      <c r="AE262" s="335"/>
      <c r="AF262" s="313"/>
      <c r="AG262" s="313"/>
      <c r="AH262" s="316"/>
      <c r="AI262" s="316"/>
      <c r="AJ262" s="316"/>
      <c r="AK262" s="316"/>
      <c r="AL262" s="316"/>
      <c r="AM262" s="335"/>
      <c r="AN262" s="335"/>
      <c r="AO262" s="316"/>
      <c r="AP262" s="337"/>
      <c r="AQ262" s="338"/>
      <c r="AR262" s="316"/>
      <c r="AS262" s="323"/>
      <c r="AT262" s="323"/>
      <c r="AU262" s="339"/>
      <c r="AV262" s="323">
        <v>0</v>
      </c>
      <c r="AW262" s="323">
        <v>0</v>
      </c>
      <c r="AX262" s="339">
        <f t="shared" si="37"/>
        <v>0</v>
      </c>
      <c r="AY262" s="323">
        <v>0</v>
      </c>
      <c r="AZ262" s="323">
        <v>0</v>
      </c>
      <c r="BA262" s="322">
        <f t="shared" si="38"/>
        <v>0</v>
      </c>
      <c r="BB262" s="323">
        <v>0</v>
      </c>
      <c r="BC262" s="323">
        <v>0</v>
      </c>
      <c r="BD262" s="339">
        <f t="shared" si="39"/>
        <v>0</v>
      </c>
      <c r="BE262" s="472">
        <v>0</v>
      </c>
      <c r="BF262" s="472">
        <v>0</v>
      </c>
      <c r="BG262" s="339">
        <f t="shared" si="40"/>
        <v>0</v>
      </c>
    </row>
    <row r="263" spans="1:59" s="296" customFormat="1" ht="14.65" customHeight="1">
      <c r="A263" s="308">
        <v>261</v>
      </c>
      <c r="B263" s="342" t="s">
        <v>899</v>
      </c>
      <c r="C263" s="342"/>
      <c r="D263" s="342"/>
      <c r="E263" s="331" t="str">
        <f>VLOOKUP(B263,Remark!G:H,2,0)</f>
        <v>Kerry</v>
      </c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4"/>
      <c r="S263" s="335"/>
      <c r="T263" s="335"/>
      <c r="U263" s="335"/>
      <c r="V263" s="335"/>
      <c r="W263" s="335"/>
      <c r="X263" s="335"/>
      <c r="Y263" s="335"/>
      <c r="Z263" s="313"/>
      <c r="AA263" s="334"/>
      <c r="AB263" s="335"/>
      <c r="AC263" s="313"/>
      <c r="AD263" s="334"/>
      <c r="AE263" s="335"/>
      <c r="AF263" s="313"/>
      <c r="AG263" s="313"/>
      <c r="AH263" s="316"/>
      <c r="AI263" s="316"/>
      <c r="AJ263" s="316"/>
      <c r="AK263" s="316"/>
      <c r="AL263" s="316"/>
      <c r="AM263" s="335"/>
      <c r="AN263" s="335"/>
      <c r="AO263" s="316"/>
      <c r="AP263" s="337"/>
      <c r="AQ263" s="338"/>
      <c r="AR263" s="316"/>
      <c r="AS263" s="323"/>
      <c r="AT263" s="323"/>
      <c r="AU263" s="339"/>
      <c r="AV263" s="323">
        <v>111</v>
      </c>
      <c r="AW263" s="323">
        <v>7485</v>
      </c>
      <c r="AX263" s="339">
        <f t="shared" si="37"/>
        <v>1871.25</v>
      </c>
      <c r="AY263" s="323">
        <v>117</v>
      </c>
      <c r="AZ263" s="323">
        <v>7631</v>
      </c>
      <c r="BA263" s="322">
        <f t="shared" si="38"/>
        <v>1907.75</v>
      </c>
      <c r="BB263" s="323">
        <v>130</v>
      </c>
      <c r="BC263" s="323">
        <v>8750</v>
      </c>
      <c r="BD263" s="339">
        <f t="shared" si="39"/>
        <v>2187.5</v>
      </c>
      <c r="BE263" s="472">
        <v>105</v>
      </c>
      <c r="BF263" s="472">
        <v>7031</v>
      </c>
      <c r="BG263" s="339">
        <f t="shared" si="40"/>
        <v>1757.75</v>
      </c>
    </row>
    <row r="264" spans="1:59" s="296" customFormat="1" ht="14.65" customHeight="1">
      <c r="A264" s="308">
        <v>262</v>
      </c>
      <c r="B264" s="342" t="s">
        <v>900</v>
      </c>
      <c r="C264" s="342"/>
      <c r="D264" s="342"/>
      <c r="E264" s="331" t="str">
        <f>VLOOKUP(B264,Remark!G:H,2,0)</f>
        <v>Kerry</v>
      </c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4"/>
      <c r="S264" s="335"/>
      <c r="T264" s="335"/>
      <c r="U264" s="335"/>
      <c r="V264" s="335"/>
      <c r="W264" s="335"/>
      <c r="X264" s="335"/>
      <c r="Y264" s="335"/>
      <c r="Z264" s="313"/>
      <c r="AA264" s="334"/>
      <c r="AB264" s="335"/>
      <c r="AC264" s="313"/>
      <c r="AD264" s="334"/>
      <c r="AE264" s="335"/>
      <c r="AF264" s="313"/>
      <c r="AG264" s="313"/>
      <c r="AH264" s="316"/>
      <c r="AI264" s="316"/>
      <c r="AJ264" s="316"/>
      <c r="AK264" s="316"/>
      <c r="AL264" s="316"/>
      <c r="AM264" s="335"/>
      <c r="AN264" s="335"/>
      <c r="AO264" s="316"/>
      <c r="AP264" s="337"/>
      <c r="AQ264" s="338"/>
      <c r="AR264" s="316"/>
      <c r="AS264" s="323"/>
      <c r="AT264" s="323"/>
      <c r="AU264" s="339"/>
      <c r="AV264" s="323">
        <v>0</v>
      </c>
      <c r="AW264" s="323">
        <v>0</v>
      </c>
      <c r="AX264" s="339">
        <f t="shared" si="37"/>
        <v>0</v>
      </c>
      <c r="AY264" s="323">
        <v>0</v>
      </c>
      <c r="AZ264" s="323">
        <v>0</v>
      </c>
      <c r="BA264" s="322">
        <f t="shared" si="38"/>
        <v>0</v>
      </c>
      <c r="BB264" s="323">
        <v>0</v>
      </c>
      <c r="BC264" s="323">
        <v>0</v>
      </c>
      <c r="BD264" s="339">
        <f t="shared" si="39"/>
        <v>0</v>
      </c>
      <c r="BE264" s="472">
        <v>0</v>
      </c>
      <c r="BF264" s="472">
        <v>0</v>
      </c>
      <c r="BG264" s="339">
        <f t="shared" si="40"/>
        <v>0</v>
      </c>
    </row>
    <row r="265" spans="1:59" s="296" customFormat="1" ht="14.65" customHeight="1">
      <c r="A265" s="308">
        <v>263</v>
      </c>
      <c r="B265" s="342" t="s">
        <v>901</v>
      </c>
      <c r="C265" s="342"/>
      <c r="D265" s="342"/>
      <c r="E265" s="331" t="str">
        <f>VLOOKUP(B265,Remark!G:H,2,0)</f>
        <v>Kerry</v>
      </c>
      <c r="F265" s="333"/>
      <c r="G265" s="333"/>
      <c r="H265" s="333"/>
      <c r="I265" s="333"/>
      <c r="J265" s="333"/>
      <c r="K265" s="333"/>
      <c r="L265" s="333"/>
      <c r="M265" s="333"/>
      <c r="N265" s="333"/>
      <c r="O265" s="333"/>
      <c r="P265" s="333"/>
      <c r="Q265" s="333"/>
      <c r="R265" s="334"/>
      <c r="S265" s="335"/>
      <c r="T265" s="335"/>
      <c r="U265" s="335"/>
      <c r="V265" s="335"/>
      <c r="W265" s="335"/>
      <c r="X265" s="335"/>
      <c r="Y265" s="335"/>
      <c r="Z265" s="313"/>
      <c r="AA265" s="334"/>
      <c r="AB265" s="335"/>
      <c r="AC265" s="313"/>
      <c r="AD265" s="334"/>
      <c r="AE265" s="335"/>
      <c r="AF265" s="313"/>
      <c r="AG265" s="313"/>
      <c r="AH265" s="316"/>
      <c r="AI265" s="316"/>
      <c r="AJ265" s="316"/>
      <c r="AK265" s="316"/>
      <c r="AL265" s="316"/>
      <c r="AM265" s="335"/>
      <c r="AN265" s="335"/>
      <c r="AO265" s="316"/>
      <c r="AP265" s="337"/>
      <c r="AQ265" s="338"/>
      <c r="AR265" s="316"/>
      <c r="AS265" s="323"/>
      <c r="AT265" s="323"/>
      <c r="AU265" s="339"/>
      <c r="AV265" s="323">
        <v>62</v>
      </c>
      <c r="AW265" s="323">
        <v>4314</v>
      </c>
      <c r="AX265" s="339">
        <f t="shared" si="37"/>
        <v>1078.5</v>
      </c>
      <c r="AY265" s="323">
        <v>75</v>
      </c>
      <c r="AZ265" s="323">
        <v>4761</v>
      </c>
      <c r="BA265" s="322">
        <f t="shared" si="38"/>
        <v>1190.25</v>
      </c>
      <c r="BB265" s="323">
        <v>56</v>
      </c>
      <c r="BC265" s="323">
        <v>4268</v>
      </c>
      <c r="BD265" s="339">
        <f t="shared" si="39"/>
        <v>1067</v>
      </c>
      <c r="BE265" s="472">
        <v>50</v>
      </c>
      <c r="BF265" s="472">
        <v>3242</v>
      </c>
      <c r="BG265" s="339">
        <f t="shared" si="40"/>
        <v>810.5</v>
      </c>
    </row>
    <row r="266" spans="1:59" s="296" customFormat="1" ht="14.65" customHeight="1">
      <c r="A266" s="308">
        <v>264</v>
      </c>
      <c r="B266" s="342" t="s">
        <v>902</v>
      </c>
      <c r="C266" s="342"/>
      <c r="D266" s="342"/>
      <c r="E266" s="331" t="str">
        <f>VLOOKUP(B266,Remark!G:H,2,0)</f>
        <v>Kerry</v>
      </c>
      <c r="F266" s="333"/>
      <c r="G266" s="333"/>
      <c r="H266" s="333"/>
      <c r="I266" s="333"/>
      <c r="J266" s="333"/>
      <c r="K266" s="333"/>
      <c r="L266" s="333"/>
      <c r="M266" s="333"/>
      <c r="N266" s="333"/>
      <c r="O266" s="333"/>
      <c r="P266" s="333"/>
      <c r="Q266" s="333"/>
      <c r="R266" s="334"/>
      <c r="S266" s="335"/>
      <c r="T266" s="335"/>
      <c r="U266" s="335"/>
      <c r="V266" s="335"/>
      <c r="W266" s="335"/>
      <c r="X266" s="335"/>
      <c r="Y266" s="335"/>
      <c r="Z266" s="313"/>
      <c r="AA266" s="334"/>
      <c r="AB266" s="335"/>
      <c r="AC266" s="313"/>
      <c r="AD266" s="334"/>
      <c r="AE266" s="335"/>
      <c r="AF266" s="313"/>
      <c r="AG266" s="313"/>
      <c r="AH266" s="316"/>
      <c r="AI266" s="316"/>
      <c r="AJ266" s="316"/>
      <c r="AK266" s="316"/>
      <c r="AL266" s="316"/>
      <c r="AM266" s="335"/>
      <c r="AN266" s="335"/>
      <c r="AO266" s="316"/>
      <c r="AP266" s="337"/>
      <c r="AQ266" s="338"/>
      <c r="AR266" s="316"/>
      <c r="AS266" s="323"/>
      <c r="AT266" s="323"/>
      <c r="AU266" s="339"/>
      <c r="AV266" s="323">
        <v>79</v>
      </c>
      <c r="AW266" s="323">
        <v>5621</v>
      </c>
      <c r="AX266" s="339">
        <f t="shared" si="37"/>
        <v>1405.25</v>
      </c>
      <c r="AY266" s="323">
        <v>88</v>
      </c>
      <c r="AZ266" s="323">
        <v>6532</v>
      </c>
      <c r="BA266" s="322">
        <f t="shared" si="38"/>
        <v>1633</v>
      </c>
      <c r="BB266" s="323">
        <v>83</v>
      </c>
      <c r="BC266" s="323">
        <v>6305</v>
      </c>
      <c r="BD266" s="339">
        <f t="shared" si="39"/>
        <v>1576.25</v>
      </c>
      <c r="BE266" s="472">
        <v>134</v>
      </c>
      <c r="BF266" s="472">
        <v>9002</v>
      </c>
      <c r="BG266" s="339">
        <f t="shared" si="40"/>
        <v>2250.5</v>
      </c>
    </row>
    <row r="267" spans="1:59" s="296" customFormat="1" ht="14.65" customHeight="1">
      <c r="A267" s="308">
        <v>265</v>
      </c>
      <c r="B267" s="342" t="s">
        <v>903</v>
      </c>
      <c r="C267" s="342"/>
      <c r="D267" s="342"/>
      <c r="E267" s="331" t="str">
        <f>VLOOKUP(B267,Remark!G:H,2,0)</f>
        <v>Kerry</v>
      </c>
      <c r="F267" s="333"/>
      <c r="G267" s="333"/>
      <c r="H267" s="333"/>
      <c r="I267" s="333"/>
      <c r="J267" s="333"/>
      <c r="K267" s="333"/>
      <c r="L267" s="333"/>
      <c r="M267" s="333"/>
      <c r="N267" s="333"/>
      <c r="O267" s="333"/>
      <c r="P267" s="333"/>
      <c r="Q267" s="333"/>
      <c r="R267" s="334"/>
      <c r="S267" s="335"/>
      <c r="T267" s="335"/>
      <c r="U267" s="335"/>
      <c r="V267" s="335"/>
      <c r="W267" s="335"/>
      <c r="X267" s="335"/>
      <c r="Y267" s="335"/>
      <c r="Z267" s="313"/>
      <c r="AA267" s="334"/>
      <c r="AB267" s="335"/>
      <c r="AC267" s="313"/>
      <c r="AD267" s="334"/>
      <c r="AE267" s="335"/>
      <c r="AF267" s="313"/>
      <c r="AG267" s="313"/>
      <c r="AH267" s="316"/>
      <c r="AI267" s="316"/>
      <c r="AJ267" s="316"/>
      <c r="AK267" s="316"/>
      <c r="AL267" s="316"/>
      <c r="AM267" s="335"/>
      <c r="AN267" s="335"/>
      <c r="AO267" s="316"/>
      <c r="AP267" s="337"/>
      <c r="AQ267" s="338"/>
      <c r="AR267" s="316"/>
      <c r="AS267" s="323"/>
      <c r="AT267" s="323"/>
      <c r="AU267" s="339"/>
      <c r="AV267" s="323">
        <v>223</v>
      </c>
      <c r="AW267" s="323">
        <v>14637</v>
      </c>
      <c r="AX267" s="339">
        <f t="shared" si="37"/>
        <v>3659.25</v>
      </c>
      <c r="AY267" s="323">
        <v>228</v>
      </c>
      <c r="AZ267" s="323">
        <v>15412</v>
      </c>
      <c r="BA267" s="322">
        <f t="shared" si="38"/>
        <v>3853</v>
      </c>
      <c r="BB267" s="323">
        <v>211</v>
      </c>
      <c r="BC267" s="323">
        <v>14325</v>
      </c>
      <c r="BD267" s="339">
        <f t="shared" si="39"/>
        <v>3581.25</v>
      </c>
      <c r="BE267" s="472">
        <v>205</v>
      </c>
      <c r="BF267" s="472">
        <v>13663</v>
      </c>
      <c r="BG267" s="339">
        <f t="shared" si="40"/>
        <v>3415.75</v>
      </c>
    </row>
    <row r="268" spans="1:59" s="296" customFormat="1" ht="14.65" customHeight="1">
      <c r="A268" s="308">
        <v>266</v>
      </c>
      <c r="B268" s="342" t="s">
        <v>904</v>
      </c>
      <c r="C268" s="342"/>
      <c r="D268" s="342"/>
      <c r="E268" s="331" t="str">
        <f>VLOOKUP(B268,Remark!G:H,2,0)</f>
        <v>Kerry</v>
      </c>
      <c r="F268" s="333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4"/>
      <c r="S268" s="335"/>
      <c r="T268" s="335"/>
      <c r="U268" s="335"/>
      <c r="V268" s="335"/>
      <c r="W268" s="335"/>
      <c r="X268" s="335"/>
      <c r="Y268" s="335"/>
      <c r="Z268" s="313"/>
      <c r="AA268" s="334"/>
      <c r="AB268" s="335"/>
      <c r="AC268" s="313"/>
      <c r="AD268" s="334"/>
      <c r="AE268" s="335"/>
      <c r="AF268" s="313"/>
      <c r="AG268" s="313"/>
      <c r="AH268" s="316"/>
      <c r="AI268" s="316"/>
      <c r="AJ268" s="316"/>
      <c r="AK268" s="316"/>
      <c r="AL268" s="316"/>
      <c r="AM268" s="335"/>
      <c r="AN268" s="335"/>
      <c r="AO268" s="316"/>
      <c r="AP268" s="337"/>
      <c r="AQ268" s="338"/>
      <c r="AR268" s="316"/>
      <c r="AS268" s="323"/>
      <c r="AT268" s="323"/>
      <c r="AU268" s="339"/>
      <c r="AV268" s="323">
        <v>113</v>
      </c>
      <c r="AW268" s="323">
        <v>8203</v>
      </c>
      <c r="AX268" s="339">
        <f t="shared" si="37"/>
        <v>2050.75</v>
      </c>
      <c r="AY268" s="323">
        <v>157</v>
      </c>
      <c r="AZ268" s="323">
        <v>10443</v>
      </c>
      <c r="BA268" s="322">
        <f t="shared" si="38"/>
        <v>2610.75</v>
      </c>
      <c r="BB268" s="323">
        <v>150</v>
      </c>
      <c r="BC268" s="323">
        <v>9370</v>
      </c>
      <c r="BD268" s="339">
        <f t="shared" si="39"/>
        <v>2342.5</v>
      </c>
      <c r="BE268" s="472">
        <v>162</v>
      </c>
      <c r="BF268" s="472">
        <v>10378</v>
      </c>
      <c r="BG268" s="339">
        <f t="shared" si="40"/>
        <v>2594.5</v>
      </c>
    </row>
    <row r="269" spans="1:59" s="296" customFormat="1" ht="14.65" customHeight="1">
      <c r="A269" s="308">
        <v>267</v>
      </c>
      <c r="B269" s="342" t="s">
        <v>905</v>
      </c>
      <c r="C269" s="342"/>
      <c r="D269" s="342"/>
      <c r="E269" s="331" t="str">
        <f>VLOOKUP(B269,Remark!G:H,2,0)</f>
        <v>Kerry</v>
      </c>
      <c r="F269" s="333"/>
      <c r="G269" s="333"/>
      <c r="H269" s="333"/>
      <c r="I269" s="333"/>
      <c r="J269" s="333"/>
      <c r="K269" s="333"/>
      <c r="L269" s="333"/>
      <c r="M269" s="333"/>
      <c r="N269" s="333"/>
      <c r="O269" s="333"/>
      <c r="P269" s="333"/>
      <c r="Q269" s="333"/>
      <c r="R269" s="334"/>
      <c r="S269" s="335"/>
      <c r="T269" s="335"/>
      <c r="U269" s="335"/>
      <c r="V269" s="335"/>
      <c r="W269" s="335"/>
      <c r="X269" s="335"/>
      <c r="Y269" s="335"/>
      <c r="Z269" s="313"/>
      <c r="AA269" s="334"/>
      <c r="AB269" s="335"/>
      <c r="AC269" s="313"/>
      <c r="AD269" s="334"/>
      <c r="AE269" s="335"/>
      <c r="AF269" s="313"/>
      <c r="AG269" s="313"/>
      <c r="AH269" s="316"/>
      <c r="AI269" s="316"/>
      <c r="AJ269" s="316"/>
      <c r="AK269" s="316"/>
      <c r="AL269" s="316"/>
      <c r="AM269" s="335"/>
      <c r="AN269" s="335"/>
      <c r="AO269" s="316"/>
      <c r="AP269" s="337"/>
      <c r="AQ269" s="338"/>
      <c r="AR269" s="316"/>
      <c r="AS269" s="323"/>
      <c r="AT269" s="323"/>
      <c r="AU269" s="339"/>
      <c r="AV269" s="323">
        <v>71</v>
      </c>
      <c r="AW269" s="323">
        <v>4609</v>
      </c>
      <c r="AX269" s="339">
        <f t="shared" si="37"/>
        <v>1152.25</v>
      </c>
      <c r="AY269" s="323">
        <v>82</v>
      </c>
      <c r="AZ269" s="323">
        <v>5650</v>
      </c>
      <c r="BA269" s="322">
        <f t="shared" si="38"/>
        <v>1412.5</v>
      </c>
      <c r="BB269" s="323">
        <v>57</v>
      </c>
      <c r="BC269" s="323">
        <v>4159</v>
      </c>
      <c r="BD269" s="339">
        <f t="shared" si="39"/>
        <v>1039.75</v>
      </c>
      <c r="BE269" s="472">
        <v>87</v>
      </c>
      <c r="BF269" s="472">
        <v>6033</v>
      </c>
      <c r="BG269" s="339">
        <f t="shared" si="40"/>
        <v>1508.25</v>
      </c>
    </row>
    <row r="270" spans="1:59" s="296" customFormat="1" ht="14.65" customHeight="1">
      <c r="A270" s="308">
        <v>268</v>
      </c>
      <c r="B270" s="342" t="s">
        <v>906</v>
      </c>
      <c r="C270" s="342"/>
      <c r="D270" s="342"/>
      <c r="E270" s="331" t="str">
        <f>VLOOKUP(B270,Remark!G:H,2,0)</f>
        <v>PINK</v>
      </c>
      <c r="F270" s="333"/>
      <c r="G270" s="333"/>
      <c r="H270" s="333"/>
      <c r="I270" s="333"/>
      <c r="J270" s="333"/>
      <c r="K270" s="333"/>
      <c r="L270" s="333"/>
      <c r="M270" s="333"/>
      <c r="N270" s="333"/>
      <c r="O270" s="333"/>
      <c r="P270" s="333"/>
      <c r="Q270" s="333"/>
      <c r="R270" s="334"/>
      <c r="S270" s="335"/>
      <c r="T270" s="335"/>
      <c r="U270" s="335"/>
      <c r="V270" s="335"/>
      <c r="W270" s="335"/>
      <c r="X270" s="335"/>
      <c r="Y270" s="335"/>
      <c r="Z270" s="313"/>
      <c r="AA270" s="334"/>
      <c r="AB270" s="335"/>
      <c r="AC270" s="313"/>
      <c r="AD270" s="334"/>
      <c r="AE270" s="335"/>
      <c r="AF270" s="313"/>
      <c r="AG270" s="313"/>
      <c r="AH270" s="316"/>
      <c r="AI270" s="316"/>
      <c r="AJ270" s="316"/>
      <c r="AK270" s="316"/>
      <c r="AL270" s="316"/>
      <c r="AM270" s="335"/>
      <c r="AN270" s="335"/>
      <c r="AO270" s="316"/>
      <c r="AP270" s="337"/>
      <c r="AQ270" s="338"/>
      <c r="AR270" s="316"/>
      <c r="AS270" s="323"/>
      <c r="AT270" s="323"/>
      <c r="AU270" s="339"/>
      <c r="AV270" s="323">
        <v>143</v>
      </c>
      <c r="AW270" s="323">
        <v>8425</v>
      </c>
      <c r="AX270" s="339">
        <f t="shared" si="37"/>
        <v>2106.25</v>
      </c>
      <c r="AY270" s="323">
        <v>153</v>
      </c>
      <c r="AZ270" s="323">
        <v>9143</v>
      </c>
      <c r="BA270" s="322">
        <f t="shared" si="38"/>
        <v>2285.75</v>
      </c>
      <c r="BB270" s="323">
        <v>195</v>
      </c>
      <c r="BC270" s="323">
        <v>10441</v>
      </c>
      <c r="BD270" s="339">
        <f t="shared" si="39"/>
        <v>2610.25</v>
      </c>
      <c r="BE270" s="472">
        <v>271</v>
      </c>
      <c r="BF270" s="472">
        <v>16293</v>
      </c>
      <c r="BG270" s="339">
        <f t="shared" si="40"/>
        <v>4073.25</v>
      </c>
    </row>
    <row r="271" spans="1:59" s="296" customFormat="1" ht="14.65" customHeight="1">
      <c r="A271" s="308">
        <v>269</v>
      </c>
      <c r="B271" s="342" t="s">
        <v>907</v>
      </c>
      <c r="C271" s="342"/>
      <c r="D271" s="342"/>
      <c r="E271" s="331" t="str">
        <f>VLOOKUP(B271,Remark!G:H,2,0)</f>
        <v>PINK</v>
      </c>
      <c r="F271" s="333"/>
      <c r="G271" s="333"/>
      <c r="H271" s="333"/>
      <c r="I271" s="333"/>
      <c r="J271" s="333"/>
      <c r="K271" s="333"/>
      <c r="L271" s="333"/>
      <c r="M271" s="333"/>
      <c r="N271" s="333"/>
      <c r="O271" s="333"/>
      <c r="P271" s="333"/>
      <c r="Q271" s="333"/>
      <c r="R271" s="334"/>
      <c r="S271" s="335"/>
      <c r="T271" s="335"/>
      <c r="U271" s="335"/>
      <c r="V271" s="335"/>
      <c r="W271" s="335"/>
      <c r="X271" s="335"/>
      <c r="Y271" s="335"/>
      <c r="Z271" s="313"/>
      <c r="AA271" s="334"/>
      <c r="AB271" s="335"/>
      <c r="AC271" s="313"/>
      <c r="AD271" s="334"/>
      <c r="AE271" s="335"/>
      <c r="AF271" s="313"/>
      <c r="AG271" s="313"/>
      <c r="AH271" s="316"/>
      <c r="AI271" s="316"/>
      <c r="AJ271" s="316"/>
      <c r="AK271" s="316"/>
      <c r="AL271" s="316"/>
      <c r="AM271" s="335"/>
      <c r="AN271" s="335"/>
      <c r="AO271" s="316"/>
      <c r="AP271" s="337"/>
      <c r="AQ271" s="338"/>
      <c r="AR271" s="316"/>
      <c r="AS271" s="323"/>
      <c r="AT271" s="323"/>
      <c r="AU271" s="339"/>
      <c r="AV271" s="323">
        <v>310</v>
      </c>
      <c r="AW271" s="323">
        <v>20278</v>
      </c>
      <c r="AX271" s="339">
        <f t="shared" si="37"/>
        <v>5069.5</v>
      </c>
      <c r="AY271" s="323">
        <v>283</v>
      </c>
      <c r="AZ271" s="323">
        <v>19505</v>
      </c>
      <c r="BA271" s="322">
        <f t="shared" si="38"/>
        <v>4876.25</v>
      </c>
      <c r="BB271" s="323">
        <v>257</v>
      </c>
      <c r="BC271" s="323">
        <v>17051</v>
      </c>
      <c r="BD271" s="339">
        <f t="shared" si="39"/>
        <v>4262.75</v>
      </c>
      <c r="BE271" s="472">
        <v>295</v>
      </c>
      <c r="BF271" s="472">
        <v>20565</v>
      </c>
      <c r="BG271" s="339">
        <f t="shared" si="40"/>
        <v>5141.25</v>
      </c>
    </row>
    <row r="272" spans="1:59" s="296" customFormat="1" ht="14.65" customHeight="1">
      <c r="A272" s="308">
        <v>270</v>
      </c>
      <c r="B272" s="342" t="s">
        <v>908</v>
      </c>
      <c r="C272" s="342"/>
      <c r="D272" s="342"/>
      <c r="E272" s="331" t="str">
        <f>VLOOKUP(B272,Remark!G:H,2,0)</f>
        <v>Kerry</v>
      </c>
      <c r="F272" s="333"/>
      <c r="G272" s="333"/>
      <c r="H272" s="333"/>
      <c r="I272" s="333"/>
      <c r="J272" s="333"/>
      <c r="K272" s="333"/>
      <c r="L272" s="333"/>
      <c r="M272" s="333"/>
      <c r="N272" s="333"/>
      <c r="O272" s="333"/>
      <c r="P272" s="333"/>
      <c r="Q272" s="333"/>
      <c r="R272" s="334"/>
      <c r="S272" s="335"/>
      <c r="T272" s="335"/>
      <c r="U272" s="335"/>
      <c r="V272" s="335"/>
      <c r="W272" s="335"/>
      <c r="X272" s="335"/>
      <c r="Y272" s="335"/>
      <c r="Z272" s="313"/>
      <c r="AA272" s="334"/>
      <c r="AB272" s="335"/>
      <c r="AC272" s="313"/>
      <c r="AD272" s="334"/>
      <c r="AE272" s="335"/>
      <c r="AF272" s="313"/>
      <c r="AG272" s="313"/>
      <c r="AH272" s="316"/>
      <c r="AI272" s="316"/>
      <c r="AJ272" s="316"/>
      <c r="AK272" s="316"/>
      <c r="AL272" s="316"/>
      <c r="AM272" s="335"/>
      <c r="AN272" s="335"/>
      <c r="AO272" s="316"/>
      <c r="AP272" s="337"/>
      <c r="AQ272" s="338"/>
      <c r="AR272" s="316"/>
      <c r="AS272" s="323"/>
      <c r="AT272" s="323"/>
      <c r="AU272" s="339"/>
      <c r="AV272" s="323">
        <v>128</v>
      </c>
      <c r="AW272" s="323">
        <v>8500</v>
      </c>
      <c r="AX272" s="339">
        <f t="shared" si="37"/>
        <v>2125</v>
      </c>
      <c r="AY272" s="323">
        <v>127</v>
      </c>
      <c r="AZ272" s="323">
        <v>9497</v>
      </c>
      <c r="BA272" s="322">
        <f t="shared" si="38"/>
        <v>2374.25</v>
      </c>
      <c r="BB272" s="323">
        <v>138</v>
      </c>
      <c r="BC272" s="323">
        <v>10658</v>
      </c>
      <c r="BD272" s="339">
        <f t="shared" si="39"/>
        <v>2664.5</v>
      </c>
      <c r="BE272" s="472">
        <v>111</v>
      </c>
      <c r="BF272" s="472">
        <v>10281</v>
      </c>
      <c r="BG272" s="339">
        <f t="shared" si="40"/>
        <v>2570.25</v>
      </c>
    </row>
    <row r="273" spans="1:59" s="296" customFormat="1" ht="14.65" customHeight="1">
      <c r="A273" s="308">
        <v>271</v>
      </c>
      <c r="B273" s="342" t="s">
        <v>909</v>
      </c>
      <c r="C273" s="342"/>
      <c r="D273" s="342"/>
      <c r="E273" s="331" t="str">
        <f>VLOOKUP(B273,Remark!G:H,2,0)</f>
        <v>PINK</v>
      </c>
      <c r="F273" s="333"/>
      <c r="G273" s="333"/>
      <c r="H273" s="333"/>
      <c r="I273" s="333"/>
      <c r="J273" s="333"/>
      <c r="K273" s="333"/>
      <c r="L273" s="333"/>
      <c r="M273" s="333"/>
      <c r="N273" s="333"/>
      <c r="O273" s="333"/>
      <c r="P273" s="333"/>
      <c r="Q273" s="333"/>
      <c r="R273" s="334"/>
      <c r="S273" s="335"/>
      <c r="T273" s="335"/>
      <c r="U273" s="335"/>
      <c r="V273" s="335"/>
      <c r="W273" s="335"/>
      <c r="X273" s="335"/>
      <c r="Y273" s="335"/>
      <c r="Z273" s="313"/>
      <c r="AA273" s="334"/>
      <c r="AB273" s="335"/>
      <c r="AC273" s="313"/>
      <c r="AD273" s="334"/>
      <c r="AE273" s="335"/>
      <c r="AF273" s="313"/>
      <c r="AG273" s="313"/>
      <c r="AH273" s="316"/>
      <c r="AI273" s="316"/>
      <c r="AJ273" s="316"/>
      <c r="AK273" s="316"/>
      <c r="AL273" s="316"/>
      <c r="AM273" s="335"/>
      <c r="AN273" s="335"/>
      <c r="AO273" s="316"/>
      <c r="AP273" s="337"/>
      <c r="AQ273" s="338"/>
      <c r="AR273" s="316"/>
      <c r="AS273" s="323"/>
      <c r="AT273" s="323"/>
      <c r="AU273" s="339"/>
      <c r="AV273" s="323">
        <v>184</v>
      </c>
      <c r="AW273" s="323">
        <v>12648</v>
      </c>
      <c r="AX273" s="339">
        <f t="shared" si="37"/>
        <v>3162</v>
      </c>
      <c r="AY273" s="323">
        <v>165</v>
      </c>
      <c r="AZ273" s="323">
        <v>11287</v>
      </c>
      <c r="BA273" s="322">
        <f t="shared" si="38"/>
        <v>2821.75</v>
      </c>
      <c r="BB273" s="323">
        <v>192</v>
      </c>
      <c r="BC273" s="323">
        <v>13156</v>
      </c>
      <c r="BD273" s="339">
        <f t="shared" si="39"/>
        <v>3289</v>
      </c>
      <c r="BE273" s="472">
        <v>223</v>
      </c>
      <c r="BF273" s="472">
        <v>15777</v>
      </c>
      <c r="BG273" s="339">
        <f t="shared" si="40"/>
        <v>3944.25</v>
      </c>
    </row>
    <row r="274" spans="1:59" s="296" customFormat="1" ht="14.65" customHeight="1">
      <c r="A274" s="308">
        <v>272</v>
      </c>
      <c r="B274" s="342" t="s">
        <v>910</v>
      </c>
      <c r="C274" s="342"/>
      <c r="D274" s="342"/>
      <c r="E274" s="331" t="str">
        <f>VLOOKUP(B274,Remark!G:H,2,0)</f>
        <v>PINK</v>
      </c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4"/>
      <c r="S274" s="335"/>
      <c r="T274" s="335"/>
      <c r="U274" s="335"/>
      <c r="V274" s="335"/>
      <c r="W274" s="335"/>
      <c r="X274" s="335"/>
      <c r="Y274" s="335"/>
      <c r="Z274" s="313"/>
      <c r="AA274" s="334"/>
      <c r="AB274" s="335"/>
      <c r="AC274" s="313"/>
      <c r="AD274" s="334"/>
      <c r="AE274" s="335"/>
      <c r="AF274" s="313"/>
      <c r="AG274" s="313"/>
      <c r="AH274" s="316"/>
      <c r="AI274" s="316"/>
      <c r="AJ274" s="316"/>
      <c r="AK274" s="316"/>
      <c r="AL274" s="316"/>
      <c r="AM274" s="335"/>
      <c r="AN274" s="335"/>
      <c r="AO274" s="316"/>
      <c r="AP274" s="337"/>
      <c r="AQ274" s="338"/>
      <c r="AR274" s="316"/>
      <c r="AS274" s="323"/>
      <c r="AT274" s="323"/>
      <c r="AU274" s="339"/>
      <c r="AV274" s="323">
        <v>182</v>
      </c>
      <c r="AW274" s="323">
        <v>10858</v>
      </c>
      <c r="AX274" s="339">
        <f t="shared" si="37"/>
        <v>2714.5</v>
      </c>
      <c r="AY274" s="323">
        <v>185</v>
      </c>
      <c r="AZ274" s="323">
        <v>11335</v>
      </c>
      <c r="BA274" s="322">
        <f t="shared" si="38"/>
        <v>2833.75</v>
      </c>
      <c r="BB274" s="323">
        <v>185</v>
      </c>
      <c r="BC274" s="323">
        <v>11319</v>
      </c>
      <c r="BD274" s="339">
        <f t="shared" si="39"/>
        <v>2829.75</v>
      </c>
      <c r="BE274" s="472">
        <v>172</v>
      </c>
      <c r="BF274" s="472">
        <v>10980</v>
      </c>
      <c r="BG274" s="339">
        <f t="shared" si="40"/>
        <v>2745</v>
      </c>
    </row>
    <row r="275" spans="1:59" s="296" customFormat="1" ht="14.65" customHeight="1">
      <c r="A275" s="308">
        <v>273</v>
      </c>
      <c r="B275" s="342" t="s">
        <v>911</v>
      </c>
      <c r="C275" s="342"/>
      <c r="D275" s="342"/>
      <c r="E275" s="331" t="str">
        <f>VLOOKUP(B275,Remark!G:H,2,0)</f>
        <v>CHC4</v>
      </c>
      <c r="F275" s="333"/>
      <c r="G275" s="333"/>
      <c r="H275" s="333"/>
      <c r="I275" s="333"/>
      <c r="J275" s="333"/>
      <c r="K275" s="333"/>
      <c r="L275" s="333"/>
      <c r="M275" s="333"/>
      <c r="N275" s="333"/>
      <c r="O275" s="333"/>
      <c r="P275" s="333"/>
      <c r="Q275" s="333"/>
      <c r="R275" s="334"/>
      <c r="S275" s="335"/>
      <c r="T275" s="335"/>
      <c r="U275" s="335"/>
      <c r="V275" s="335"/>
      <c r="W275" s="335"/>
      <c r="X275" s="335"/>
      <c r="Y275" s="335"/>
      <c r="Z275" s="313"/>
      <c r="AA275" s="334"/>
      <c r="AB275" s="335"/>
      <c r="AC275" s="313"/>
      <c r="AD275" s="334"/>
      <c r="AE275" s="335"/>
      <c r="AF275" s="313"/>
      <c r="AG275" s="313"/>
      <c r="AH275" s="316"/>
      <c r="AI275" s="316"/>
      <c r="AJ275" s="316"/>
      <c r="AK275" s="316"/>
      <c r="AL275" s="316"/>
      <c r="AM275" s="335"/>
      <c r="AN275" s="335"/>
      <c r="AO275" s="316"/>
      <c r="AP275" s="337"/>
      <c r="AQ275" s="338"/>
      <c r="AR275" s="316"/>
      <c r="AS275" s="323"/>
      <c r="AT275" s="323"/>
      <c r="AU275" s="339"/>
      <c r="AV275" s="323">
        <v>205</v>
      </c>
      <c r="AW275" s="323">
        <v>12451</v>
      </c>
      <c r="AX275" s="339">
        <f t="shared" si="37"/>
        <v>3112.75</v>
      </c>
      <c r="AY275" s="323">
        <v>195</v>
      </c>
      <c r="AZ275" s="323">
        <v>12897</v>
      </c>
      <c r="BA275" s="322">
        <f t="shared" si="38"/>
        <v>3224.25</v>
      </c>
      <c r="BB275" s="323">
        <v>217</v>
      </c>
      <c r="BC275" s="323">
        <v>14015</v>
      </c>
      <c r="BD275" s="339">
        <f t="shared" si="39"/>
        <v>3503.75</v>
      </c>
      <c r="BE275" s="472">
        <v>305</v>
      </c>
      <c r="BF275" s="472">
        <v>19659</v>
      </c>
      <c r="BG275" s="339">
        <f t="shared" si="40"/>
        <v>4914.75</v>
      </c>
    </row>
    <row r="276" spans="1:59" s="296" customFormat="1" ht="14.65" customHeight="1">
      <c r="A276" s="308">
        <v>274</v>
      </c>
      <c r="B276" s="342" t="s">
        <v>912</v>
      </c>
      <c r="C276" s="342"/>
      <c r="D276" s="342"/>
      <c r="E276" s="331" t="str">
        <f>VLOOKUP(B276,Remark!G:H,2,0)</f>
        <v>Kerry</v>
      </c>
      <c r="F276" s="333"/>
      <c r="G276" s="333"/>
      <c r="H276" s="333"/>
      <c r="I276" s="333"/>
      <c r="J276" s="333"/>
      <c r="K276" s="333"/>
      <c r="L276" s="333"/>
      <c r="M276" s="333"/>
      <c r="N276" s="333"/>
      <c r="O276" s="333"/>
      <c r="P276" s="333"/>
      <c r="Q276" s="333"/>
      <c r="R276" s="334"/>
      <c r="S276" s="335"/>
      <c r="T276" s="335"/>
      <c r="U276" s="335"/>
      <c r="V276" s="335"/>
      <c r="W276" s="335"/>
      <c r="X276" s="335"/>
      <c r="Y276" s="335"/>
      <c r="Z276" s="313"/>
      <c r="AA276" s="334"/>
      <c r="AB276" s="335"/>
      <c r="AC276" s="313"/>
      <c r="AD276" s="334"/>
      <c r="AE276" s="335"/>
      <c r="AF276" s="313"/>
      <c r="AG276" s="313"/>
      <c r="AH276" s="316"/>
      <c r="AI276" s="316"/>
      <c r="AJ276" s="316"/>
      <c r="AK276" s="316"/>
      <c r="AL276" s="316"/>
      <c r="AM276" s="335"/>
      <c r="AN276" s="335"/>
      <c r="AO276" s="316"/>
      <c r="AP276" s="337"/>
      <c r="AQ276" s="338"/>
      <c r="AR276" s="316"/>
      <c r="AS276" s="323"/>
      <c r="AT276" s="323"/>
      <c r="AU276" s="339"/>
      <c r="AV276" s="323">
        <v>101</v>
      </c>
      <c r="AW276" s="323">
        <v>6303</v>
      </c>
      <c r="AX276" s="339">
        <f t="shared" si="37"/>
        <v>1575.75</v>
      </c>
      <c r="AY276" s="323">
        <v>128</v>
      </c>
      <c r="AZ276" s="323">
        <v>7876</v>
      </c>
      <c r="BA276" s="322">
        <f t="shared" si="38"/>
        <v>1969</v>
      </c>
      <c r="BB276" s="323">
        <v>136</v>
      </c>
      <c r="BC276" s="323">
        <v>8812</v>
      </c>
      <c r="BD276" s="339">
        <f t="shared" si="39"/>
        <v>2203</v>
      </c>
      <c r="BE276" s="472">
        <v>203</v>
      </c>
      <c r="BF276" s="472">
        <v>11805</v>
      </c>
      <c r="BG276" s="339">
        <f t="shared" si="40"/>
        <v>2951.25</v>
      </c>
    </row>
    <row r="277" spans="1:59" s="296" customFormat="1" ht="14.65" customHeight="1">
      <c r="A277" s="308">
        <v>275</v>
      </c>
      <c r="B277" s="342" t="s">
        <v>913</v>
      </c>
      <c r="C277" s="342"/>
      <c r="D277" s="342"/>
      <c r="E277" s="331" t="str">
        <f>VLOOKUP(B277,Remark!G:H,2,0)</f>
        <v>CHC4</v>
      </c>
      <c r="F277" s="333"/>
      <c r="G277" s="333"/>
      <c r="H277" s="333"/>
      <c r="I277" s="333"/>
      <c r="J277" s="333"/>
      <c r="K277" s="333"/>
      <c r="L277" s="333"/>
      <c r="M277" s="333"/>
      <c r="N277" s="333"/>
      <c r="O277" s="333"/>
      <c r="P277" s="333"/>
      <c r="Q277" s="333"/>
      <c r="R277" s="334"/>
      <c r="S277" s="335"/>
      <c r="T277" s="335"/>
      <c r="U277" s="335"/>
      <c r="V277" s="335"/>
      <c r="W277" s="335"/>
      <c r="X277" s="335"/>
      <c r="Y277" s="335"/>
      <c r="Z277" s="313"/>
      <c r="AA277" s="334"/>
      <c r="AB277" s="335"/>
      <c r="AC277" s="313"/>
      <c r="AD277" s="334"/>
      <c r="AE277" s="335"/>
      <c r="AF277" s="313"/>
      <c r="AG277" s="313"/>
      <c r="AH277" s="316"/>
      <c r="AI277" s="316"/>
      <c r="AJ277" s="316"/>
      <c r="AK277" s="316"/>
      <c r="AL277" s="316"/>
      <c r="AM277" s="335"/>
      <c r="AN277" s="335"/>
      <c r="AO277" s="316"/>
      <c r="AP277" s="337"/>
      <c r="AQ277" s="338"/>
      <c r="AR277" s="316"/>
      <c r="AS277" s="323"/>
      <c r="AT277" s="323"/>
      <c r="AU277" s="339"/>
      <c r="AV277" s="323">
        <v>96</v>
      </c>
      <c r="AW277" s="323">
        <v>5652</v>
      </c>
      <c r="AX277" s="339">
        <f t="shared" si="37"/>
        <v>1413</v>
      </c>
      <c r="AY277" s="323">
        <v>59</v>
      </c>
      <c r="AZ277" s="323">
        <v>3885</v>
      </c>
      <c r="BA277" s="322">
        <f t="shared" si="38"/>
        <v>971.25</v>
      </c>
      <c r="BB277" s="323">
        <v>57</v>
      </c>
      <c r="BC277" s="323">
        <v>3503</v>
      </c>
      <c r="BD277" s="339">
        <f t="shared" si="39"/>
        <v>875.75</v>
      </c>
      <c r="BE277" s="472">
        <v>82</v>
      </c>
      <c r="BF277" s="472">
        <v>4766</v>
      </c>
      <c r="BG277" s="339">
        <f t="shared" si="40"/>
        <v>1191.5</v>
      </c>
    </row>
    <row r="278" spans="1:59" s="296" customFormat="1" ht="14.65" customHeight="1">
      <c r="A278" s="308">
        <v>276</v>
      </c>
      <c r="B278" s="342" t="s">
        <v>914</v>
      </c>
      <c r="C278" s="342"/>
      <c r="D278" s="342"/>
      <c r="E278" s="331" t="str">
        <f>VLOOKUP(B278,Remark!G:H,2,0)</f>
        <v>CHC4</v>
      </c>
      <c r="F278" s="333"/>
      <c r="G278" s="333"/>
      <c r="H278" s="333"/>
      <c r="I278" s="333"/>
      <c r="J278" s="333"/>
      <c r="K278" s="333"/>
      <c r="L278" s="333"/>
      <c r="M278" s="333"/>
      <c r="N278" s="333"/>
      <c r="O278" s="333"/>
      <c r="P278" s="333"/>
      <c r="Q278" s="333"/>
      <c r="R278" s="334"/>
      <c r="S278" s="335"/>
      <c r="T278" s="335"/>
      <c r="U278" s="335"/>
      <c r="V278" s="335"/>
      <c r="W278" s="335"/>
      <c r="X278" s="335"/>
      <c r="Y278" s="335"/>
      <c r="Z278" s="313"/>
      <c r="AA278" s="334"/>
      <c r="AB278" s="335"/>
      <c r="AC278" s="313"/>
      <c r="AD278" s="334"/>
      <c r="AE278" s="335"/>
      <c r="AF278" s="313"/>
      <c r="AG278" s="313"/>
      <c r="AH278" s="316"/>
      <c r="AI278" s="316"/>
      <c r="AJ278" s="316"/>
      <c r="AK278" s="316"/>
      <c r="AL278" s="316"/>
      <c r="AM278" s="335"/>
      <c r="AN278" s="335"/>
      <c r="AO278" s="316"/>
      <c r="AP278" s="337"/>
      <c r="AQ278" s="338"/>
      <c r="AR278" s="316"/>
      <c r="AS278" s="323"/>
      <c r="AT278" s="323"/>
      <c r="AU278" s="339"/>
      <c r="AV278" s="323">
        <v>77</v>
      </c>
      <c r="AW278" s="323">
        <v>5723</v>
      </c>
      <c r="AX278" s="339">
        <f t="shared" si="37"/>
        <v>1430.75</v>
      </c>
      <c r="AY278" s="323">
        <v>62</v>
      </c>
      <c r="AZ278" s="323">
        <v>4814</v>
      </c>
      <c r="BA278" s="322">
        <f t="shared" si="38"/>
        <v>1203.5</v>
      </c>
      <c r="BB278" s="323">
        <v>96</v>
      </c>
      <c r="BC278" s="323">
        <v>7332</v>
      </c>
      <c r="BD278" s="339">
        <f t="shared" si="39"/>
        <v>1833</v>
      </c>
      <c r="BE278" s="472">
        <v>103</v>
      </c>
      <c r="BF278" s="472">
        <v>7325</v>
      </c>
      <c r="BG278" s="339">
        <f t="shared" si="40"/>
        <v>1831.25</v>
      </c>
    </row>
    <row r="279" spans="1:59" s="296" customFormat="1" ht="14.65" customHeight="1">
      <c r="A279" s="308">
        <v>277</v>
      </c>
      <c r="B279" s="342" t="s">
        <v>915</v>
      </c>
      <c r="C279" s="342"/>
      <c r="D279" s="342"/>
      <c r="E279" s="331" t="str">
        <f>VLOOKUP(B279,Remark!G:H,2,0)</f>
        <v>Kerry</v>
      </c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4"/>
      <c r="S279" s="335"/>
      <c r="T279" s="335"/>
      <c r="U279" s="335"/>
      <c r="V279" s="335"/>
      <c r="W279" s="335"/>
      <c r="X279" s="335"/>
      <c r="Y279" s="335"/>
      <c r="Z279" s="313"/>
      <c r="AA279" s="334"/>
      <c r="AB279" s="335"/>
      <c r="AC279" s="313"/>
      <c r="AD279" s="334"/>
      <c r="AE279" s="335"/>
      <c r="AF279" s="313"/>
      <c r="AG279" s="313"/>
      <c r="AH279" s="316"/>
      <c r="AI279" s="316"/>
      <c r="AJ279" s="316"/>
      <c r="AK279" s="316"/>
      <c r="AL279" s="316"/>
      <c r="AM279" s="335"/>
      <c r="AN279" s="335"/>
      <c r="AO279" s="316"/>
      <c r="AP279" s="337"/>
      <c r="AQ279" s="338"/>
      <c r="AR279" s="316"/>
      <c r="AS279" s="323"/>
      <c r="AT279" s="323"/>
      <c r="AU279" s="339"/>
      <c r="AV279" s="323">
        <v>66</v>
      </c>
      <c r="AW279" s="323">
        <v>4302</v>
      </c>
      <c r="AX279" s="339">
        <f t="shared" si="37"/>
        <v>1075.5</v>
      </c>
      <c r="AY279" s="323">
        <v>48</v>
      </c>
      <c r="AZ279" s="323">
        <v>3476</v>
      </c>
      <c r="BA279" s="322">
        <f t="shared" si="38"/>
        <v>869</v>
      </c>
      <c r="BB279" s="323">
        <v>40</v>
      </c>
      <c r="BC279" s="323">
        <v>2728</v>
      </c>
      <c r="BD279" s="339">
        <f t="shared" si="39"/>
        <v>682</v>
      </c>
      <c r="BE279" s="472">
        <v>58</v>
      </c>
      <c r="BF279" s="472">
        <v>3886</v>
      </c>
      <c r="BG279" s="339">
        <f t="shared" si="40"/>
        <v>971.5</v>
      </c>
    </row>
    <row r="280" spans="1:59" s="296" customFormat="1" ht="14.65" customHeight="1">
      <c r="A280" s="308">
        <v>278</v>
      </c>
      <c r="B280" s="342" t="s">
        <v>1094</v>
      </c>
      <c r="C280" s="342"/>
      <c r="D280" s="342"/>
      <c r="E280" s="331" t="str">
        <f>VLOOKUP(B280,Remark!G:H,2,0)</f>
        <v>Kerry</v>
      </c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4"/>
      <c r="S280" s="335"/>
      <c r="T280" s="335"/>
      <c r="U280" s="335"/>
      <c r="V280" s="335"/>
      <c r="W280" s="335"/>
      <c r="X280" s="335"/>
      <c r="Y280" s="335"/>
      <c r="Z280" s="313"/>
      <c r="AA280" s="334"/>
      <c r="AB280" s="335"/>
      <c r="AC280" s="313"/>
      <c r="AD280" s="334"/>
      <c r="AE280" s="335"/>
      <c r="AF280" s="313"/>
      <c r="AG280" s="313"/>
      <c r="AH280" s="316"/>
      <c r="AI280" s="316"/>
      <c r="AJ280" s="316"/>
      <c r="AK280" s="316"/>
      <c r="AL280" s="316"/>
      <c r="AM280" s="335"/>
      <c r="AN280" s="335"/>
      <c r="AO280" s="316"/>
      <c r="AP280" s="337"/>
      <c r="AQ280" s="338"/>
      <c r="AR280" s="316"/>
      <c r="AS280" s="323"/>
      <c r="AT280" s="323"/>
      <c r="AU280" s="339"/>
      <c r="AV280" s="323">
        <v>198</v>
      </c>
      <c r="AW280" s="323">
        <v>12106</v>
      </c>
      <c r="AX280" s="339">
        <f t="shared" si="37"/>
        <v>3026.5</v>
      </c>
      <c r="AY280" s="323">
        <v>147</v>
      </c>
      <c r="AZ280" s="323">
        <v>11193</v>
      </c>
      <c r="BA280" s="322">
        <f t="shared" si="38"/>
        <v>2798.25</v>
      </c>
      <c r="BB280" s="323">
        <v>258</v>
      </c>
      <c r="BC280" s="323">
        <v>24002</v>
      </c>
      <c r="BD280" s="339">
        <f t="shared" si="39"/>
        <v>6000.5</v>
      </c>
      <c r="BE280" s="472">
        <v>241</v>
      </c>
      <c r="BF280" s="472">
        <v>18303</v>
      </c>
      <c r="BG280" s="339">
        <f t="shared" si="40"/>
        <v>4575.75</v>
      </c>
    </row>
    <row r="281" spans="1:59" s="296" customFormat="1" ht="14.65" customHeight="1">
      <c r="A281" s="308">
        <v>279</v>
      </c>
      <c r="B281" s="342" t="s">
        <v>1095</v>
      </c>
      <c r="C281" s="342"/>
      <c r="D281" s="342"/>
      <c r="E281" s="331" t="str">
        <f>VLOOKUP(B281,Remark!G:H,2,0)</f>
        <v>Kerry</v>
      </c>
      <c r="F281" s="333"/>
      <c r="G281" s="333"/>
      <c r="H281" s="333"/>
      <c r="I281" s="333"/>
      <c r="J281" s="333"/>
      <c r="K281" s="333"/>
      <c r="L281" s="333"/>
      <c r="M281" s="333"/>
      <c r="N281" s="333"/>
      <c r="O281" s="333"/>
      <c r="P281" s="333"/>
      <c r="Q281" s="333"/>
      <c r="R281" s="334"/>
      <c r="S281" s="335"/>
      <c r="T281" s="335"/>
      <c r="U281" s="335"/>
      <c r="V281" s="335"/>
      <c r="W281" s="335"/>
      <c r="X281" s="335"/>
      <c r="Y281" s="335"/>
      <c r="Z281" s="313"/>
      <c r="AA281" s="334"/>
      <c r="AB281" s="335"/>
      <c r="AC281" s="313"/>
      <c r="AD281" s="334"/>
      <c r="AE281" s="335"/>
      <c r="AF281" s="313"/>
      <c r="AG281" s="313"/>
      <c r="AH281" s="316"/>
      <c r="AI281" s="316"/>
      <c r="AJ281" s="316"/>
      <c r="AK281" s="316"/>
      <c r="AL281" s="316"/>
      <c r="AM281" s="335"/>
      <c r="AN281" s="335"/>
      <c r="AO281" s="316"/>
      <c r="AP281" s="337"/>
      <c r="AQ281" s="338"/>
      <c r="AR281" s="316"/>
      <c r="AS281" s="323"/>
      <c r="AT281" s="323"/>
      <c r="AU281" s="339"/>
      <c r="AV281" s="323">
        <v>140</v>
      </c>
      <c r="AW281" s="323">
        <v>8608</v>
      </c>
      <c r="AX281" s="339">
        <f t="shared" si="37"/>
        <v>2152</v>
      </c>
      <c r="AY281" s="323">
        <v>148</v>
      </c>
      <c r="AZ281" s="323">
        <v>9048</v>
      </c>
      <c r="BA281" s="322">
        <f t="shared" si="38"/>
        <v>2262</v>
      </c>
      <c r="BB281" s="323">
        <v>169</v>
      </c>
      <c r="BC281" s="323">
        <v>10167</v>
      </c>
      <c r="BD281" s="339">
        <f t="shared" si="39"/>
        <v>2541.75</v>
      </c>
      <c r="BE281" s="472">
        <v>215</v>
      </c>
      <c r="BF281" s="472">
        <v>13401</v>
      </c>
      <c r="BG281" s="339">
        <f t="shared" si="40"/>
        <v>3350.25</v>
      </c>
    </row>
    <row r="282" spans="1:59" s="296" customFormat="1" ht="14.65" customHeight="1">
      <c r="A282" s="308">
        <v>280</v>
      </c>
      <c r="B282" s="342" t="s">
        <v>1096</v>
      </c>
      <c r="C282" s="342"/>
      <c r="D282" s="342"/>
      <c r="E282" s="331" t="str">
        <f>VLOOKUP(B282,Remark!G:H,2,0)</f>
        <v>Kerry</v>
      </c>
      <c r="F282" s="333"/>
      <c r="G282" s="333"/>
      <c r="H282" s="333"/>
      <c r="I282" s="333"/>
      <c r="J282" s="333"/>
      <c r="K282" s="333"/>
      <c r="L282" s="333"/>
      <c r="M282" s="333"/>
      <c r="N282" s="333"/>
      <c r="O282" s="333"/>
      <c r="P282" s="333"/>
      <c r="Q282" s="333"/>
      <c r="R282" s="334"/>
      <c r="S282" s="335"/>
      <c r="T282" s="335"/>
      <c r="U282" s="335"/>
      <c r="V282" s="335"/>
      <c r="W282" s="335"/>
      <c r="X282" s="335"/>
      <c r="Y282" s="335"/>
      <c r="Z282" s="313"/>
      <c r="AA282" s="334"/>
      <c r="AB282" s="335"/>
      <c r="AC282" s="313"/>
      <c r="AD282" s="334"/>
      <c r="AE282" s="335"/>
      <c r="AF282" s="313"/>
      <c r="AG282" s="313"/>
      <c r="AH282" s="316"/>
      <c r="AI282" s="316"/>
      <c r="AJ282" s="316"/>
      <c r="AK282" s="316"/>
      <c r="AL282" s="316"/>
      <c r="AM282" s="335"/>
      <c r="AN282" s="335"/>
      <c r="AO282" s="316"/>
      <c r="AP282" s="337"/>
      <c r="AQ282" s="338"/>
      <c r="AR282" s="316"/>
      <c r="AS282" s="323"/>
      <c r="AT282" s="323"/>
      <c r="AU282" s="339"/>
      <c r="AV282" s="323">
        <v>79</v>
      </c>
      <c r="AW282" s="323">
        <v>5577</v>
      </c>
      <c r="AX282" s="339">
        <f t="shared" si="37"/>
        <v>1394.25</v>
      </c>
      <c r="AY282" s="323">
        <v>84</v>
      </c>
      <c r="AZ282" s="323">
        <v>5864</v>
      </c>
      <c r="BA282" s="322">
        <f t="shared" si="38"/>
        <v>1466</v>
      </c>
      <c r="BB282" s="323">
        <v>84</v>
      </c>
      <c r="BC282" s="323">
        <v>6448</v>
      </c>
      <c r="BD282" s="339">
        <f t="shared" si="39"/>
        <v>1612</v>
      </c>
      <c r="BE282" s="472">
        <v>100</v>
      </c>
      <c r="BF282" s="472">
        <v>7640</v>
      </c>
      <c r="BG282" s="339">
        <f t="shared" si="40"/>
        <v>1910</v>
      </c>
    </row>
    <row r="283" spans="1:59" s="296" customFormat="1" ht="14.65" customHeight="1">
      <c r="A283" s="308">
        <v>281</v>
      </c>
      <c r="B283" s="342" t="s">
        <v>1097</v>
      </c>
      <c r="C283" s="342"/>
      <c r="D283" s="342"/>
      <c r="E283" s="331" t="str">
        <f>VLOOKUP(B283,Remark!G:H,2,0)</f>
        <v>KVIL</v>
      </c>
      <c r="F283" s="333"/>
      <c r="G283" s="333"/>
      <c r="H283" s="333"/>
      <c r="I283" s="333"/>
      <c r="J283" s="333"/>
      <c r="K283" s="333"/>
      <c r="L283" s="333"/>
      <c r="M283" s="333"/>
      <c r="N283" s="333"/>
      <c r="O283" s="333"/>
      <c r="P283" s="333"/>
      <c r="Q283" s="333"/>
      <c r="R283" s="334"/>
      <c r="S283" s="335"/>
      <c r="T283" s="335"/>
      <c r="U283" s="335"/>
      <c r="V283" s="335"/>
      <c r="W283" s="335"/>
      <c r="X283" s="335"/>
      <c r="Y283" s="335"/>
      <c r="Z283" s="313"/>
      <c r="AA283" s="334"/>
      <c r="AB283" s="335"/>
      <c r="AC283" s="313"/>
      <c r="AD283" s="334"/>
      <c r="AE283" s="335"/>
      <c r="AF283" s="313"/>
      <c r="AG283" s="313"/>
      <c r="AH283" s="316"/>
      <c r="AI283" s="316"/>
      <c r="AJ283" s="316"/>
      <c r="AK283" s="316"/>
      <c r="AL283" s="316"/>
      <c r="AM283" s="335"/>
      <c r="AN283" s="335"/>
      <c r="AO283" s="316"/>
      <c r="AP283" s="337"/>
      <c r="AQ283" s="338"/>
      <c r="AR283" s="316"/>
      <c r="AS283" s="323"/>
      <c r="AT283" s="323"/>
      <c r="AU283" s="339"/>
      <c r="AV283" s="323">
        <v>73</v>
      </c>
      <c r="AW283" s="323">
        <v>4323</v>
      </c>
      <c r="AX283" s="339">
        <f t="shared" si="37"/>
        <v>1080.75</v>
      </c>
      <c r="AY283" s="323">
        <v>79</v>
      </c>
      <c r="AZ283" s="323">
        <v>5193</v>
      </c>
      <c r="BA283" s="322">
        <f t="shared" si="38"/>
        <v>1298.25</v>
      </c>
      <c r="BB283" s="323">
        <v>68</v>
      </c>
      <c r="BC283" s="323">
        <v>5244</v>
      </c>
      <c r="BD283" s="339">
        <f t="shared" si="39"/>
        <v>1311</v>
      </c>
      <c r="BE283" s="472">
        <v>113</v>
      </c>
      <c r="BF283" s="472">
        <v>8111</v>
      </c>
      <c r="BG283" s="339">
        <f t="shared" si="40"/>
        <v>2027.75</v>
      </c>
    </row>
    <row r="284" spans="1:59" s="296" customFormat="1" ht="14.65" customHeight="1">
      <c r="A284" s="308">
        <v>282</v>
      </c>
      <c r="B284" s="342" t="s">
        <v>1098</v>
      </c>
      <c r="C284" s="342"/>
      <c r="D284" s="342"/>
      <c r="E284" s="331" t="str">
        <f>VLOOKUP(B284,Remark!G:H,2,0)</f>
        <v>Kerry</v>
      </c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4"/>
      <c r="S284" s="335"/>
      <c r="T284" s="335"/>
      <c r="U284" s="335"/>
      <c r="V284" s="335"/>
      <c r="W284" s="335"/>
      <c r="X284" s="335"/>
      <c r="Y284" s="335"/>
      <c r="Z284" s="313"/>
      <c r="AA284" s="334"/>
      <c r="AB284" s="335"/>
      <c r="AC284" s="313"/>
      <c r="AD284" s="334"/>
      <c r="AE284" s="335"/>
      <c r="AF284" s="313"/>
      <c r="AG284" s="313"/>
      <c r="AH284" s="316"/>
      <c r="AI284" s="316"/>
      <c r="AJ284" s="316"/>
      <c r="AK284" s="316"/>
      <c r="AL284" s="316"/>
      <c r="AM284" s="335"/>
      <c r="AN284" s="335"/>
      <c r="AO284" s="316"/>
      <c r="AP284" s="337"/>
      <c r="AQ284" s="338"/>
      <c r="AR284" s="316"/>
      <c r="AS284" s="323"/>
      <c r="AT284" s="323"/>
      <c r="AU284" s="339"/>
      <c r="AV284" s="323">
        <v>106</v>
      </c>
      <c r="AW284" s="323">
        <v>6942</v>
      </c>
      <c r="AX284" s="339">
        <f t="shared" si="37"/>
        <v>1735.5</v>
      </c>
      <c r="AY284" s="323">
        <v>111</v>
      </c>
      <c r="AZ284" s="323">
        <v>7165</v>
      </c>
      <c r="BA284" s="322">
        <f t="shared" si="38"/>
        <v>1791.25</v>
      </c>
      <c r="BB284" s="323">
        <v>105</v>
      </c>
      <c r="BC284" s="323">
        <v>6531</v>
      </c>
      <c r="BD284" s="339">
        <f t="shared" si="39"/>
        <v>1632.75</v>
      </c>
      <c r="BE284" s="472">
        <v>93</v>
      </c>
      <c r="BF284" s="472">
        <v>6895</v>
      </c>
      <c r="BG284" s="339">
        <f t="shared" si="40"/>
        <v>1723.75</v>
      </c>
    </row>
    <row r="285" spans="1:59" s="296" customFormat="1" ht="14.65" customHeight="1">
      <c r="A285" s="308">
        <v>283</v>
      </c>
      <c r="B285" s="342" t="s">
        <v>1099</v>
      </c>
      <c r="C285" s="342"/>
      <c r="D285" s="342"/>
      <c r="E285" s="331" t="str">
        <f>VLOOKUP(B285,Remark!G:H,2,0)</f>
        <v>Kerry</v>
      </c>
      <c r="F285" s="333"/>
      <c r="G285" s="333"/>
      <c r="H285" s="333"/>
      <c r="I285" s="333"/>
      <c r="J285" s="333"/>
      <c r="K285" s="333"/>
      <c r="L285" s="333"/>
      <c r="M285" s="333"/>
      <c r="N285" s="333"/>
      <c r="O285" s="333"/>
      <c r="P285" s="333"/>
      <c r="Q285" s="333"/>
      <c r="R285" s="334"/>
      <c r="S285" s="335"/>
      <c r="T285" s="335"/>
      <c r="U285" s="335"/>
      <c r="V285" s="335"/>
      <c r="W285" s="335"/>
      <c r="X285" s="335"/>
      <c r="Y285" s="335"/>
      <c r="Z285" s="313"/>
      <c r="AA285" s="334"/>
      <c r="AB285" s="335"/>
      <c r="AC285" s="313"/>
      <c r="AD285" s="334"/>
      <c r="AE285" s="335"/>
      <c r="AF285" s="313"/>
      <c r="AG285" s="313"/>
      <c r="AH285" s="316"/>
      <c r="AI285" s="316"/>
      <c r="AJ285" s="316"/>
      <c r="AK285" s="316"/>
      <c r="AL285" s="316"/>
      <c r="AM285" s="335"/>
      <c r="AN285" s="335"/>
      <c r="AO285" s="316"/>
      <c r="AP285" s="337"/>
      <c r="AQ285" s="338"/>
      <c r="AR285" s="316"/>
      <c r="AS285" s="323"/>
      <c r="AT285" s="323"/>
      <c r="AU285" s="339"/>
      <c r="AV285" s="323">
        <v>105</v>
      </c>
      <c r="AW285" s="323">
        <v>7819</v>
      </c>
      <c r="AX285" s="339">
        <f t="shared" si="37"/>
        <v>1954.75</v>
      </c>
      <c r="AY285" s="323">
        <v>125</v>
      </c>
      <c r="AZ285" s="323">
        <v>9363</v>
      </c>
      <c r="BA285" s="322">
        <f t="shared" si="38"/>
        <v>2340.75</v>
      </c>
      <c r="BB285" s="323">
        <v>175</v>
      </c>
      <c r="BC285" s="323">
        <v>13437</v>
      </c>
      <c r="BD285" s="339">
        <f t="shared" si="39"/>
        <v>3359.25</v>
      </c>
      <c r="BE285" s="472">
        <v>149</v>
      </c>
      <c r="BF285" s="472">
        <v>11495</v>
      </c>
      <c r="BG285" s="339">
        <f t="shared" si="40"/>
        <v>2873.75</v>
      </c>
    </row>
    <row r="286" spans="1:59" s="296" customFormat="1" ht="14.65" customHeight="1">
      <c r="A286" s="308">
        <v>284</v>
      </c>
      <c r="B286" s="342" t="s">
        <v>1100</v>
      </c>
      <c r="C286" s="342"/>
      <c r="D286" s="342"/>
      <c r="E286" s="331" t="str">
        <f>VLOOKUP(B286,Remark!G:H,2,0)</f>
        <v>LKAB</v>
      </c>
      <c r="F286" s="333"/>
      <c r="G286" s="333"/>
      <c r="H286" s="333"/>
      <c r="I286" s="333"/>
      <c r="J286" s="333"/>
      <c r="K286" s="333"/>
      <c r="L286" s="333"/>
      <c r="M286" s="333"/>
      <c r="N286" s="333"/>
      <c r="O286" s="333"/>
      <c r="P286" s="333"/>
      <c r="Q286" s="333"/>
      <c r="R286" s="334"/>
      <c r="S286" s="335"/>
      <c r="T286" s="335"/>
      <c r="U286" s="335"/>
      <c r="V286" s="335"/>
      <c r="W286" s="335"/>
      <c r="X286" s="335"/>
      <c r="Y286" s="335"/>
      <c r="Z286" s="313"/>
      <c r="AA286" s="334"/>
      <c r="AB286" s="335"/>
      <c r="AC286" s="313"/>
      <c r="AD286" s="334"/>
      <c r="AE286" s="335"/>
      <c r="AF286" s="313"/>
      <c r="AG286" s="313"/>
      <c r="AH286" s="316"/>
      <c r="AI286" s="316"/>
      <c r="AJ286" s="316"/>
      <c r="AK286" s="316"/>
      <c r="AL286" s="316"/>
      <c r="AM286" s="335"/>
      <c r="AN286" s="335"/>
      <c r="AO286" s="316"/>
      <c r="AP286" s="337"/>
      <c r="AQ286" s="338"/>
      <c r="AR286" s="316"/>
      <c r="AS286" s="323"/>
      <c r="AT286" s="323"/>
      <c r="AU286" s="339"/>
      <c r="AV286" s="323">
        <v>196</v>
      </c>
      <c r="AW286" s="323">
        <v>12876</v>
      </c>
      <c r="AX286" s="339">
        <f t="shared" si="37"/>
        <v>3219</v>
      </c>
      <c r="AY286" s="323">
        <v>171</v>
      </c>
      <c r="AZ286" s="323">
        <v>11197</v>
      </c>
      <c r="BA286" s="322">
        <f t="shared" si="38"/>
        <v>2799.25</v>
      </c>
      <c r="BB286" s="323">
        <v>174</v>
      </c>
      <c r="BC286" s="323">
        <v>12610</v>
      </c>
      <c r="BD286" s="339">
        <f t="shared" si="39"/>
        <v>3152.5</v>
      </c>
      <c r="BE286" s="472">
        <v>272</v>
      </c>
      <c r="BF286" s="472">
        <v>17804</v>
      </c>
      <c r="BG286" s="339">
        <f t="shared" si="40"/>
        <v>4451</v>
      </c>
    </row>
    <row r="287" spans="1:59" s="296" customFormat="1" ht="14.65" customHeight="1">
      <c r="A287" s="308">
        <v>285</v>
      </c>
      <c r="B287" s="342" t="s">
        <v>1101</v>
      </c>
      <c r="C287" s="342"/>
      <c r="D287" s="342"/>
      <c r="E287" s="331" t="str">
        <f>VLOOKUP(B287,Remark!G:H,2,0)</f>
        <v>SCON</v>
      </c>
      <c r="F287" s="333"/>
      <c r="G287" s="333"/>
      <c r="H287" s="333"/>
      <c r="I287" s="333"/>
      <c r="J287" s="333"/>
      <c r="K287" s="333"/>
      <c r="L287" s="333"/>
      <c r="M287" s="333"/>
      <c r="N287" s="333"/>
      <c r="O287" s="333"/>
      <c r="P287" s="333"/>
      <c r="Q287" s="333"/>
      <c r="R287" s="334"/>
      <c r="S287" s="335"/>
      <c r="T287" s="335"/>
      <c r="U287" s="335"/>
      <c r="V287" s="335"/>
      <c r="W287" s="335"/>
      <c r="X287" s="335"/>
      <c r="Y287" s="335"/>
      <c r="Z287" s="313"/>
      <c r="AA287" s="334"/>
      <c r="AB287" s="335"/>
      <c r="AC287" s="313"/>
      <c r="AD287" s="334"/>
      <c r="AE287" s="335"/>
      <c r="AF287" s="313"/>
      <c r="AG287" s="313"/>
      <c r="AH287" s="316"/>
      <c r="AI287" s="316"/>
      <c r="AJ287" s="316"/>
      <c r="AK287" s="316"/>
      <c r="AL287" s="316"/>
      <c r="AM287" s="335"/>
      <c r="AN287" s="335"/>
      <c r="AO287" s="316"/>
      <c r="AP287" s="337"/>
      <c r="AQ287" s="338"/>
      <c r="AR287" s="316"/>
      <c r="AS287" s="323"/>
      <c r="AT287" s="323"/>
      <c r="AU287" s="339"/>
      <c r="AV287" s="323">
        <v>30</v>
      </c>
      <c r="AW287" s="323">
        <v>1938</v>
      </c>
      <c r="AX287" s="339">
        <f t="shared" si="37"/>
        <v>484.5</v>
      </c>
      <c r="AY287" s="323">
        <v>27</v>
      </c>
      <c r="AZ287" s="323">
        <v>1661</v>
      </c>
      <c r="BA287" s="322">
        <f t="shared" si="38"/>
        <v>415.25</v>
      </c>
      <c r="BB287" s="323">
        <v>19</v>
      </c>
      <c r="BC287" s="323">
        <v>1233</v>
      </c>
      <c r="BD287" s="339">
        <f t="shared" si="39"/>
        <v>308.25</v>
      </c>
      <c r="BE287" s="472">
        <v>38</v>
      </c>
      <c r="BF287" s="472">
        <v>2646</v>
      </c>
      <c r="BG287" s="339">
        <f t="shared" si="40"/>
        <v>661.5</v>
      </c>
    </row>
    <row r="288" spans="1:59" s="296" customFormat="1" ht="14.65" customHeight="1">
      <c r="A288" s="308">
        <v>286</v>
      </c>
      <c r="B288" s="342" t="s">
        <v>1102</v>
      </c>
      <c r="C288" s="342"/>
      <c r="D288" s="342"/>
      <c r="E288" s="331" t="str">
        <f>VLOOKUP(B288,Remark!G:H,2,0)</f>
        <v>KKAW</v>
      </c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4"/>
      <c r="S288" s="335"/>
      <c r="T288" s="335"/>
      <c r="U288" s="335"/>
      <c r="V288" s="335"/>
      <c r="W288" s="335"/>
      <c r="X288" s="335"/>
      <c r="Y288" s="335"/>
      <c r="Z288" s="313"/>
      <c r="AA288" s="334"/>
      <c r="AB288" s="335"/>
      <c r="AC288" s="313"/>
      <c r="AD288" s="334"/>
      <c r="AE288" s="335"/>
      <c r="AF288" s="313"/>
      <c r="AG288" s="313"/>
      <c r="AH288" s="316"/>
      <c r="AI288" s="316"/>
      <c r="AJ288" s="316"/>
      <c r="AK288" s="316"/>
      <c r="AL288" s="316"/>
      <c r="AM288" s="335"/>
      <c r="AN288" s="335"/>
      <c r="AO288" s="316"/>
      <c r="AP288" s="337"/>
      <c r="AQ288" s="338"/>
      <c r="AR288" s="316"/>
      <c r="AS288" s="323"/>
      <c r="AT288" s="323"/>
      <c r="AU288" s="339"/>
      <c r="AV288" s="323">
        <v>318</v>
      </c>
      <c r="AW288" s="323">
        <v>22382</v>
      </c>
      <c r="AX288" s="339">
        <f t="shared" si="37"/>
        <v>5595.5</v>
      </c>
      <c r="AY288" s="323">
        <v>262</v>
      </c>
      <c r="AZ288" s="323">
        <v>16146</v>
      </c>
      <c r="BA288" s="322">
        <f t="shared" si="38"/>
        <v>4036.5</v>
      </c>
      <c r="BB288" s="323">
        <v>266</v>
      </c>
      <c r="BC288" s="323">
        <v>16386</v>
      </c>
      <c r="BD288" s="339">
        <f t="shared" si="39"/>
        <v>4096.5</v>
      </c>
      <c r="BE288" s="472">
        <v>245</v>
      </c>
      <c r="BF288" s="472">
        <v>16203</v>
      </c>
      <c r="BG288" s="339">
        <f t="shared" si="40"/>
        <v>4050.75</v>
      </c>
    </row>
    <row r="289" spans="1:59" s="296" customFormat="1" ht="14.65" customHeight="1">
      <c r="A289" s="308">
        <v>287</v>
      </c>
      <c r="B289" s="342" t="s">
        <v>1103</v>
      </c>
      <c r="C289" s="342"/>
      <c r="D289" s="342"/>
      <c r="E289" s="331" t="str">
        <f>VLOOKUP(B289,Remark!G:H,2,0)</f>
        <v>Kerry</v>
      </c>
      <c r="F289" s="333"/>
      <c r="G289" s="333"/>
      <c r="H289" s="333"/>
      <c r="I289" s="333"/>
      <c r="J289" s="333"/>
      <c r="K289" s="333"/>
      <c r="L289" s="333"/>
      <c r="M289" s="333"/>
      <c r="N289" s="333"/>
      <c r="O289" s="333"/>
      <c r="P289" s="333"/>
      <c r="Q289" s="333"/>
      <c r="R289" s="334"/>
      <c r="S289" s="335"/>
      <c r="T289" s="335"/>
      <c r="U289" s="335"/>
      <c r="V289" s="335"/>
      <c r="W289" s="335"/>
      <c r="X289" s="335"/>
      <c r="Y289" s="335"/>
      <c r="Z289" s="313"/>
      <c r="AA289" s="334"/>
      <c r="AB289" s="335"/>
      <c r="AC289" s="313"/>
      <c r="AD289" s="334"/>
      <c r="AE289" s="335"/>
      <c r="AF289" s="313"/>
      <c r="AG289" s="313"/>
      <c r="AH289" s="316"/>
      <c r="AI289" s="316"/>
      <c r="AJ289" s="316"/>
      <c r="AK289" s="316"/>
      <c r="AL289" s="316"/>
      <c r="AM289" s="335"/>
      <c r="AN289" s="335"/>
      <c r="AO289" s="316"/>
      <c r="AP289" s="337"/>
      <c r="AQ289" s="338"/>
      <c r="AR289" s="316"/>
      <c r="AS289" s="323"/>
      <c r="AT289" s="323"/>
      <c r="AU289" s="339"/>
      <c r="AV289" s="323">
        <v>171</v>
      </c>
      <c r="AW289" s="323">
        <v>10029</v>
      </c>
      <c r="AX289" s="339">
        <f t="shared" si="37"/>
        <v>2507.25</v>
      </c>
      <c r="AY289" s="323">
        <v>237</v>
      </c>
      <c r="AZ289" s="323">
        <v>14899</v>
      </c>
      <c r="BA289" s="322">
        <f t="shared" si="38"/>
        <v>3724.75</v>
      </c>
      <c r="BB289" s="323">
        <v>211</v>
      </c>
      <c r="BC289" s="323">
        <v>12929</v>
      </c>
      <c r="BD289" s="339">
        <f t="shared" si="39"/>
        <v>3232.25</v>
      </c>
      <c r="BE289" s="472">
        <v>240</v>
      </c>
      <c r="BF289" s="472">
        <v>15064</v>
      </c>
      <c r="BG289" s="339">
        <f t="shared" si="40"/>
        <v>3766</v>
      </c>
    </row>
    <row r="290" spans="1:59" s="296" customFormat="1" ht="14.65" customHeight="1">
      <c r="A290" s="308">
        <v>288</v>
      </c>
      <c r="B290" s="342" t="s">
        <v>1104</v>
      </c>
      <c r="C290" s="342"/>
      <c r="D290" s="342"/>
      <c r="E290" s="331" t="str">
        <f>VLOOKUP(B290,Remark!G:H,2,0)</f>
        <v>Kerry</v>
      </c>
      <c r="F290" s="333"/>
      <c r="G290" s="333"/>
      <c r="H290" s="333"/>
      <c r="I290" s="333"/>
      <c r="J290" s="333"/>
      <c r="K290" s="333"/>
      <c r="L290" s="333"/>
      <c r="M290" s="333"/>
      <c r="N290" s="333"/>
      <c r="O290" s="333"/>
      <c r="P290" s="333"/>
      <c r="Q290" s="333"/>
      <c r="R290" s="334"/>
      <c r="S290" s="335"/>
      <c r="T290" s="335"/>
      <c r="U290" s="335"/>
      <c r="V290" s="335"/>
      <c r="W290" s="335"/>
      <c r="X290" s="335"/>
      <c r="Y290" s="335"/>
      <c r="Z290" s="313"/>
      <c r="AA290" s="334"/>
      <c r="AB290" s="335"/>
      <c r="AC290" s="313"/>
      <c r="AD290" s="334"/>
      <c r="AE290" s="335"/>
      <c r="AF290" s="313"/>
      <c r="AG290" s="313"/>
      <c r="AH290" s="316"/>
      <c r="AI290" s="316"/>
      <c r="AJ290" s="316"/>
      <c r="AK290" s="316"/>
      <c r="AL290" s="316"/>
      <c r="AM290" s="335"/>
      <c r="AN290" s="335"/>
      <c r="AO290" s="316"/>
      <c r="AP290" s="337"/>
      <c r="AQ290" s="338"/>
      <c r="AR290" s="316"/>
      <c r="AS290" s="323"/>
      <c r="AT290" s="323"/>
      <c r="AU290" s="339"/>
      <c r="AV290" s="323">
        <v>223</v>
      </c>
      <c r="AW290" s="323">
        <v>12921</v>
      </c>
      <c r="AX290" s="339">
        <f t="shared" si="37"/>
        <v>3230.25</v>
      </c>
      <c r="AY290" s="323">
        <v>387</v>
      </c>
      <c r="AZ290" s="323">
        <v>23321</v>
      </c>
      <c r="BA290" s="322">
        <f t="shared" si="38"/>
        <v>5830.25</v>
      </c>
      <c r="BB290" s="323">
        <v>404</v>
      </c>
      <c r="BC290" s="323">
        <v>24576</v>
      </c>
      <c r="BD290" s="339">
        <f t="shared" si="39"/>
        <v>6144</v>
      </c>
      <c r="BE290" s="472">
        <v>385</v>
      </c>
      <c r="BF290" s="472">
        <v>24231</v>
      </c>
      <c r="BG290" s="339">
        <f t="shared" si="40"/>
        <v>6057.75</v>
      </c>
    </row>
    <row r="291" spans="1:59" s="296" customFormat="1" ht="14.65" customHeight="1">
      <c r="A291" s="308">
        <v>289</v>
      </c>
      <c r="B291" s="342" t="s">
        <v>1105</v>
      </c>
      <c r="C291" s="342"/>
      <c r="D291" s="342"/>
      <c r="E291" s="331" t="str">
        <f>VLOOKUP(B291,Remark!G:H,2,0)</f>
        <v>EKKA</v>
      </c>
      <c r="F291" s="333"/>
      <c r="G291" s="333"/>
      <c r="H291" s="333"/>
      <c r="I291" s="333"/>
      <c r="J291" s="333"/>
      <c r="K291" s="333"/>
      <c r="L291" s="333"/>
      <c r="M291" s="333"/>
      <c r="N291" s="333"/>
      <c r="O291" s="333"/>
      <c r="P291" s="333"/>
      <c r="Q291" s="333"/>
      <c r="R291" s="334"/>
      <c r="S291" s="335"/>
      <c r="T291" s="335"/>
      <c r="U291" s="335"/>
      <c r="V291" s="335"/>
      <c r="W291" s="335"/>
      <c r="X291" s="335"/>
      <c r="Y291" s="335"/>
      <c r="Z291" s="313"/>
      <c r="AA291" s="334"/>
      <c r="AB291" s="335"/>
      <c r="AC291" s="313"/>
      <c r="AD291" s="334"/>
      <c r="AE291" s="335"/>
      <c r="AF291" s="313"/>
      <c r="AG291" s="313"/>
      <c r="AH291" s="316"/>
      <c r="AI291" s="316"/>
      <c r="AJ291" s="316"/>
      <c r="AK291" s="316"/>
      <c r="AL291" s="316"/>
      <c r="AM291" s="335"/>
      <c r="AN291" s="335"/>
      <c r="AO291" s="316"/>
      <c r="AP291" s="337"/>
      <c r="AQ291" s="338"/>
      <c r="AR291" s="316"/>
      <c r="AS291" s="323"/>
      <c r="AT291" s="323"/>
      <c r="AU291" s="339"/>
      <c r="AV291" s="323">
        <v>46</v>
      </c>
      <c r="AW291" s="323">
        <v>2634</v>
      </c>
      <c r="AX291" s="339">
        <f t="shared" si="37"/>
        <v>658.5</v>
      </c>
      <c r="AY291" s="323">
        <v>44</v>
      </c>
      <c r="AZ291" s="323">
        <v>2664</v>
      </c>
      <c r="BA291" s="322">
        <f t="shared" si="38"/>
        <v>666</v>
      </c>
      <c r="BB291" s="323">
        <v>56</v>
      </c>
      <c r="BC291" s="323">
        <v>3420</v>
      </c>
      <c r="BD291" s="339">
        <f t="shared" si="39"/>
        <v>855</v>
      </c>
      <c r="BE291" s="472">
        <v>67</v>
      </c>
      <c r="BF291" s="472">
        <v>4841</v>
      </c>
      <c r="BG291" s="339">
        <f t="shared" si="40"/>
        <v>1210.25</v>
      </c>
    </row>
    <row r="292" spans="1:59" s="296" customFormat="1" ht="14.65" customHeight="1">
      <c r="A292" s="308">
        <v>290</v>
      </c>
      <c r="B292" s="342" t="s">
        <v>1106</v>
      </c>
      <c r="C292" s="342"/>
      <c r="D292" s="342"/>
      <c r="E292" s="331" t="str">
        <f>VLOOKUP(B292,Remark!G:H,2,0)</f>
        <v>NKAM</v>
      </c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4"/>
      <c r="S292" s="335"/>
      <c r="T292" s="335"/>
      <c r="U292" s="335"/>
      <c r="V292" s="335"/>
      <c r="W292" s="335"/>
      <c r="X292" s="335"/>
      <c r="Y292" s="335"/>
      <c r="Z292" s="313"/>
      <c r="AA292" s="334"/>
      <c r="AB292" s="335"/>
      <c r="AC292" s="313"/>
      <c r="AD292" s="334"/>
      <c r="AE292" s="335"/>
      <c r="AF292" s="313"/>
      <c r="AG292" s="313"/>
      <c r="AH292" s="316"/>
      <c r="AI292" s="316"/>
      <c r="AJ292" s="316"/>
      <c r="AK292" s="316"/>
      <c r="AL292" s="316"/>
      <c r="AM292" s="335"/>
      <c r="AN292" s="335"/>
      <c r="AO292" s="316"/>
      <c r="AP292" s="337"/>
      <c r="AQ292" s="338"/>
      <c r="AR292" s="316"/>
      <c r="AS292" s="323"/>
      <c r="AT292" s="323"/>
      <c r="AU292" s="339"/>
      <c r="AV292" s="323">
        <v>55</v>
      </c>
      <c r="AW292" s="323">
        <v>3597</v>
      </c>
      <c r="AX292" s="339">
        <f t="shared" si="37"/>
        <v>899.25</v>
      </c>
      <c r="AY292" s="323">
        <v>108</v>
      </c>
      <c r="AZ292" s="323">
        <v>6996</v>
      </c>
      <c r="BA292" s="322">
        <f t="shared" si="38"/>
        <v>1749</v>
      </c>
      <c r="BB292" s="323">
        <v>100</v>
      </c>
      <c r="BC292" s="323">
        <v>5620</v>
      </c>
      <c r="BD292" s="339">
        <f t="shared" si="39"/>
        <v>1405</v>
      </c>
      <c r="BE292" s="472">
        <v>83</v>
      </c>
      <c r="BF292" s="472">
        <v>6353</v>
      </c>
      <c r="BG292" s="339">
        <f t="shared" si="40"/>
        <v>1588.25</v>
      </c>
    </row>
    <row r="293" spans="1:59" s="296" customFormat="1" ht="14.65" customHeight="1">
      <c r="A293" s="308">
        <v>291</v>
      </c>
      <c r="B293" s="342" t="s">
        <v>1107</v>
      </c>
      <c r="C293" s="342"/>
      <c r="D293" s="342"/>
      <c r="E293" s="331" t="str">
        <f>VLOOKUP(B293,Remark!G:H,2,0)</f>
        <v>NKAM</v>
      </c>
      <c r="F293" s="333"/>
      <c r="G293" s="333"/>
      <c r="H293" s="333"/>
      <c r="I293" s="333"/>
      <c r="J293" s="333"/>
      <c r="K293" s="333"/>
      <c r="L293" s="333"/>
      <c r="M293" s="333"/>
      <c r="N293" s="333"/>
      <c r="O293" s="333"/>
      <c r="P293" s="333"/>
      <c r="Q293" s="333"/>
      <c r="R293" s="334"/>
      <c r="S293" s="335"/>
      <c r="T293" s="335"/>
      <c r="U293" s="335"/>
      <c r="V293" s="335"/>
      <c r="W293" s="335"/>
      <c r="X293" s="335"/>
      <c r="Y293" s="335"/>
      <c r="Z293" s="313"/>
      <c r="AA293" s="334"/>
      <c r="AB293" s="335"/>
      <c r="AC293" s="313"/>
      <c r="AD293" s="334"/>
      <c r="AE293" s="335"/>
      <c r="AF293" s="313"/>
      <c r="AG293" s="313"/>
      <c r="AH293" s="316"/>
      <c r="AI293" s="316"/>
      <c r="AJ293" s="316"/>
      <c r="AK293" s="316"/>
      <c r="AL293" s="316"/>
      <c r="AM293" s="335"/>
      <c r="AN293" s="335"/>
      <c r="AO293" s="316"/>
      <c r="AP293" s="337"/>
      <c r="AQ293" s="338"/>
      <c r="AR293" s="316"/>
      <c r="AS293" s="323"/>
      <c r="AT293" s="323"/>
      <c r="AU293" s="339"/>
      <c r="AV293" s="323">
        <v>97</v>
      </c>
      <c r="AW293" s="323">
        <v>6739</v>
      </c>
      <c r="AX293" s="339">
        <f t="shared" si="37"/>
        <v>1684.75</v>
      </c>
      <c r="AY293" s="323">
        <v>134</v>
      </c>
      <c r="AZ293" s="323">
        <v>8518</v>
      </c>
      <c r="BA293" s="322">
        <f t="shared" si="38"/>
        <v>2129.5</v>
      </c>
      <c r="BB293" s="323">
        <v>83</v>
      </c>
      <c r="BC293" s="323">
        <v>5525</v>
      </c>
      <c r="BD293" s="339">
        <f t="shared" si="39"/>
        <v>1381.25</v>
      </c>
      <c r="BE293" s="472">
        <v>108</v>
      </c>
      <c r="BF293" s="472">
        <v>7104</v>
      </c>
      <c r="BG293" s="339">
        <f t="shared" si="40"/>
        <v>1776</v>
      </c>
    </row>
    <row r="294" spans="1:59" s="296" customFormat="1" ht="14.65" customHeight="1">
      <c r="A294" s="308">
        <v>292</v>
      </c>
      <c r="B294" s="342" t="s">
        <v>1108</v>
      </c>
      <c r="C294" s="342"/>
      <c r="D294" s="342"/>
      <c r="E294" s="331" t="str">
        <f>VLOOKUP(B294,Remark!G:H,2,0)</f>
        <v>EKKA</v>
      </c>
      <c r="F294" s="333"/>
      <c r="G294" s="333"/>
      <c r="H294" s="333"/>
      <c r="I294" s="333"/>
      <c r="J294" s="333"/>
      <c r="K294" s="333"/>
      <c r="L294" s="333"/>
      <c r="M294" s="333"/>
      <c r="N294" s="333"/>
      <c r="O294" s="333"/>
      <c r="P294" s="333"/>
      <c r="Q294" s="333"/>
      <c r="R294" s="334"/>
      <c r="S294" s="335"/>
      <c r="T294" s="335"/>
      <c r="U294" s="335"/>
      <c r="V294" s="335"/>
      <c r="W294" s="335"/>
      <c r="X294" s="335"/>
      <c r="Y294" s="335"/>
      <c r="Z294" s="313"/>
      <c r="AA294" s="334"/>
      <c r="AB294" s="335"/>
      <c r="AC294" s="313"/>
      <c r="AD294" s="334"/>
      <c r="AE294" s="335"/>
      <c r="AF294" s="313"/>
      <c r="AG294" s="313"/>
      <c r="AH294" s="316"/>
      <c r="AI294" s="316"/>
      <c r="AJ294" s="316"/>
      <c r="AK294" s="316"/>
      <c r="AL294" s="316"/>
      <c r="AM294" s="335"/>
      <c r="AN294" s="335"/>
      <c r="AO294" s="316"/>
      <c r="AP294" s="337"/>
      <c r="AQ294" s="338"/>
      <c r="AR294" s="316"/>
      <c r="AS294" s="323"/>
      <c r="AT294" s="323"/>
      <c r="AU294" s="339"/>
      <c r="AV294" s="323">
        <v>142</v>
      </c>
      <c r="AW294" s="323">
        <v>8866</v>
      </c>
      <c r="AX294" s="339">
        <f t="shared" si="37"/>
        <v>2216.5</v>
      </c>
      <c r="AY294" s="323">
        <v>169</v>
      </c>
      <c r="AZ294" s="323">
        <v>10495</v>
      </c>
      <c r="BA294" s="322">
        <f t="shared" si="38"/>
        <v>2623.75</v>
      </c>
      <c r="BB294" s="323">
        <v>182</v>
      </c>
      <c r="BC294" s="323">
        <v>10958</v>
      </c>
      <c r="BD294" s="339">
        <f t="shared" si="39"/>
        <v>2739.5</v>
      </c>
      <c r="BE294" s="472">
        <v>92</v>
      </c>
      <c r="BF294" s="472">
        <v>6664</v>
      </c>
      <c r="BG294" s="339">
        <f t="shared" si="40"/>
        <v>1666</v>
      </c>
    </row>
    <row r="295" spans="1:59" s="296" customFormat="1" ht="14.65" customHeight="1">
      <c r="A295" s="308">
        <v>293</v>
      </c>
      <c r="B295" s="342" t="s">
        <v>1109</v>
      </c>
      <c r="C295" s="342"/>
      <c r="D295" s="342"/>
      <c r="E295" s="331" t="str">
        <f>VLOOKUP(B295,Remark!G:H,2,0)</f>
        <v>NKAM</v>
      </c>
      <c r="F295" s="333"/>
      <c r="G295" s="333"/>
      <c r="H295" s="333"/>
      <c r="I295" s="333"/>
      <c r="J295" s="333"/>
      <c r="K295" s="333"/>
      <c r="L295" s="333"/>
      <c r="M295" s="333"/>
      <c r="N295" s="333"/>
      <c r="O295" s="333"/>
      <c r="P295" s="333"/>
      <c r="Q295" s="333"/>
      <c r="R295" s="334"/>
      <c r="S295" s="335"/>
      <c r="T295" s="335"/>
      <c r="U295" s="335"/>
      <c r="V295" s="335"/>
      <c r="W295" s="335"/>
      <c r="X295" s="335"/>
      <c r="Y295" s="335"/>
      <c r="Z295" s="313"/>
      <c r="AA295" s="334"/>
      <c r="AB295" s="335"/>
      <c r="AC295" s="313"/>
      <c r="AD295" s="334"/>
      <c r="AE295" s="335"/>
      <c r="AF295" s="313"/>
      <c r="AG295" s="313"/>
      <c r="AH295" s="316"/>
      <c r="AI295" s="316"/>
      <c r="AJ295" s="316"/>
      <c r="AK295" s="316"/>
      <c r="AL295" s="316"/>
      <c r="AM295" s="335"/>
      <c r="AN295" s="335"/>
      <c r="AO295" s="316"/>
      <c r="AP295" s="337"/>
      <c r="AQ295" s="338"/>
      <c r="AR295" s="316"/>
      <c r="AS295" s="323"/>
      <c r="AT295" s="323"/>
      <c r="AU295" s="339"/>
      <c r="AV295" s="323">
        <v>227</v>
      </c>
      <c r="AW295" s="323">
        <v>14173</v>
      </c>
      <c r="AX295" s="339">
        <f t="shared" si="37"/>
        <v>3543.25</v>
      </c>
      <c r="AY295" s="323">
        <v>166</v>
      </c>
      <c r="AZ295" s="323">
        <v>10534</v>
      </c>
      <c r="BA295" s="322">
        <f t="shared" si="38"/>
        <v>2633.5</v>
      </c>
      <c r="BB295" s="323">
        <v>158</v>
      </c>
      <c r="BC295" s="323">
        <v>9790</v>
      </c>
      <c r="BD295" s="339">
        <f t="shared" si="39"/>
        <v>2447.5</v>
      </c>
      <c r="BE295" s="472">
        <v>179</v>
      </c>
      <c r="BF295" s="472">
        <v>11029</v>
      </c>
      <c r="BG295" s="339">
        <f t="shared" si="40"/>
        <v>2757.25</v>
      </c>
    </row>
    <row r="296" spans="1:59" s="296" customFormat="1" ht="14.65" customHeight="1">
      <c r="A296" s="308">
        <v>294</v>
      </c>
      <c r="B296" s="342" t="s">
        <v>1110</v>
      </c>
      <c r="C296" s="342"/>
      <c r="D296" s="342"/>
      <c r="E296" s="331" t="str">
        <f>VLOOKUP(B296,Remark!G:H,2,0)</f>
        <v>EKKA</v>
      </c>
      <c r="F296" s="333"/>
      <c r="G296" s="333"/>
      <c r="H296" s="333"/>
      <c r="I296" s="333"/>
      <c r="J296" s="333"/>
      <c r="K296" s="333"/>
      <c r="L296" s="333"/>
      <c r="M296" s="333"/>
      <c r="N296" s="333"/>
      <c r="O296" s="333"/>
      <c r="P296" s="333"/>
      <c r="Q296" s="333"/>
      <c r="R296" s="334"/>
      <c r="S296" s="335"/>
      <c r="T296" s="335"/>
      <c r="U296" s="335"/>
      <c r="V296" s="335"/>
      <c r="W296" s="335"/>
      <c r="X296" s="335"/>
      <c r="Y296" s="335"/>
      <c r="Z296" s="313"/>
      <c r="AA296" s="334"/>
      <c r="AB296" s="335"/>
      <c r="AC296" s="313"/>
      <c r="AD296" s="334"/>
      <c r="AE296" s="335"/>
      <c r="AF296" s="313"/>
      <c r="AG296" s="313"/>
      <c r="AH296" s="316"/>
      <c r="AI296" s="316"/>
      <c r="AJ296" s="316"/>
      <c r="AK296" s="316"/>
      <c r="AL296" s="316"/>
      <c r="AM296" s="335"/>
      <c r="AN296" s="335"/>
      <c r="AO296" s="316"/>
      <c r="AP296" s="337"/>
      <c r="AQ296" s="338"/>
      <c r="AR296" s="316"/>
      <c r="AS296" s="323"/>
      <c r="AT296" s="323"/>
      <c r="AU296" s="339"/>
      <c r="AV296" s="323">
        <v>171</v>
      </c>
      <c r="AW296" s="323">
        <v>10141</v>
      </c>
      <c r="AX296" s="339">
        <f t="shared" si="37"/>
        <v>2535.25</v>
      </c>
      <c r="AY296" s="323">
        <v>172</v>
      </c>
      <c r="AZ296" s="323">
        <v>10116</v>
      </c>
      <c r="BA296" s="322">
        <f t="shared" si="38"/>
        <v>2529</v>
      </c>
      <c r="BB296" s="323">
        <v>109</v>
      </c>
      <c r="BC296" s="323">
        <v>6975</v>
      </c>
      <c r="BD296" s="339">
        <f t="shared" si="39"/>
        <v>1743.75</v>
      </c>
      <c r="BE296" s="472">
        <v>140</v>
      </c>
      <c r="BF296" s="472">
        <v>9072</v>
      </c>
      <c r="BG296" s="339">
        <f t="shared" si="40"/>
        <v>2268</v>
      </c>
    </row>
    <row r="297" spans="1:59" s="296" customFormat="1" ht="14.65" customHeight="1">
      <c r="A297" s="308">
        <v>295</v>
      </c>
      <c r="B297" s="342" t="s">
        <v>1111</v>
      </c>
      <c r="C297" s="342"/>
      <c r="D297" s="342"/>
      <c r="E297" s="331" t="str">
        <f>VLOOKUP(B297,Remark!G:H,2,0)</f>
        <v>TPLU</v>
      </c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4"/>
      <c r="S297" s="335"/>
      <c r="T297" s="335"/>
      <c r="U297" s="335"/>
      <c r="V297" s="335"/>
      <c r="W297" s="335"/>
      <c r="X297" s="335"/>
      <c r="Y297" s="335"/>
      <c r="Z297" s="313"/>
      <c r="AA297" s="334"/>
      <c r="AB297" s="335"/>
      <c r="AC297" s="313"/>
      <c r="AD297" s="334"/>
      <c r="AE297" s="335"/>
      <c r="AF297" s="313"/>
      <c r="AG297" s="313"/>
      <c r="AH297" s="316"/>
      <c r="AI297" s="316"/>
      <c r="AJ297" s="316"/>
      <c r="AK297" s="316"/>
      <c r="AL297" s="316"/>
      <c r="AM297" s="335"/>
      <c r="AN297" s="335"/>
      <c r="AO297" s="316"/>
      <c r="AP297" s="337"/>
      <c r="AQ297" s="338"/>
      <c r="AR297" s="316"/>
      <c r="AS297" s="323"/>
      <c r="AT297" s="323"/>
      <c r="AU297" s="339"/>
      <c r="AV297" s="323">
        <v>250</v>
      </c>
      <c r="AW297" s="323">
        <v>16474</v>
      </c>
      <c r="AX297" s="339">
        <f t="shared" ref="AX297:AX360" si="41">AW297*25%</f>
        <v>4118.5</v>
      </c>
      <c r="AY297" s="323">
        <v>159</v>
      </c>
      <c r="AZ297" s="323">
        <v>11749</v>
      </c>
      <c r="BA297" s="322">
        <f t="shared" si="38"/>
        <v>2937.25</v>
      </c>
      <c r="BB297" s="323">
        <v>258</v>
      </c>
      <c r="BC297" s="323">
        <v>16926</v>
      </c>
      <c r="BD297" s="339">
        <f t="shared" si="39"/>
        <v>4231.5</v>
      </c>
      <c r="BE297" s="472">
        <v>292</v>
      </c>
      <c r="BF297" s="472">
        <v>19732</v>
      </c>
      <c r="BG297" s="339">
        <f t="shared" si="40"/>
        <v>4933</v>
      </c>
    </row>
    <row r="298" spans="1:59" s="296" customFormat="1" ht="14.65" customHeight="1">
      <c r="A298" s="308">
        <v>296</v>
      </c>
      <c r="B298" s="342" t="s">
        <v>1112</v>
      </c>
      <c r="C298" s="342"/>
      <c r="D298" s="342"/>
      <c r="E298" s="331" t="str">
        <f>VLOOKUP(B298,Remark!G:H,2,0)</f>
        <v>TPLU</v>
      </c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4"/>
      <c r="S298" s="335"/>
      <c r="T298" s="335"/>
      <c r="U298" s="335"/>
      <c r="V298" s="335"/>
      <c r="W298" s="335"/>
      <c r="X298" s="335"/>
      <c r="Y298" s="335"/>
      <c r="Z298" s="313"/>
      <c r="AA298" s="334"/>
      <c r="AB298" s="335"/>
      <c r="AC298" s="313"/>
      <c r="AD298" s="334"/>
      <c r="AE298" s="335"/>
      <c r="AF298" s="313"/>
      <c r="AG298" s="313"/>
      <c r="AH298" s="316"/>
      <c r="AI298" s="316"/>
      <c r="AJ298" s="316"/>
      <c r="AK298" s="316"/>
      <c r="AL298" s="316"/>
      <c r="AM298" s="335"/>
      <c r="AN298" s="335"/>
      <c r="AO298" s="316"/>
      <c r="AP298" s="337"/>
      <c r="AQ298" s="338"/>
      <c r="AR298" s="316"/>
      <c r="AS298" s="323"/>
      <c r="AT298" s="323"/>
      <c r="AU298" s="339"/>
      <c r="AV298" s="323">
        <v>497</v>
      </c>
      <c r="AW298" s="323">
        <v>30647</v>
      </c>
      <c r="AX298" s="339">
        <f t="shared" si="41"/>
        <v>7661.75</v>
      </c>
      <c r="AY298" s="323">
        <v>382</v>
      </c>
      <c r="AZ298" s="323">
        <v>24130</v>
      </c>
      <c r="BA298" s="322">
        <f t="shared" si="38"/>
        <v>6032.5</v>
      </c>
      <c r="BB298" s="323">
        <v>373</v>
      </c>
      <c r="BC298" s="323">
        <v>22731</v>
      </c>
      <c r="BD298" s="339">
        <f t="shared" si="39"/>
        <v>5682.75</v>
      </c>
      <c r="BE298" s="472">
        <v>486</v>
      </c>
      <c r="BF298" s="472">
        <v>32518</v>
      </c>
      <c r="BG298" s="339">
        <f t="shared" si="40"/>
        <v>8129.5</v>
      </c>
    </row>
    <row r="299" spans="1:59" s="296" customFormat="1" ht="14.65" customHeight="1">
      <c r="A299" s="308">
        <v>297</v>
      </c>
      <c r="B299" s="342" t="s">
        <v>1113</v>
      </c>
      <c r="C299" s="342"/>
      <c r="D299" s="342"/>
      <c r="E299" s="331" t="str">
        <f>VLOOKUP(B299,Remark!G:H,2,0)</f>
        <v>Kerry</v>
      </c>
      <c r="F299" s="333"/>
      <c r="G299" s="333"/>
      <c r="H299" s="333"/>
      <c r="I299" s="333"/>
      <c r="J299" s="333"/>
      <c r="K299" s="333"/>
      <c r="L299" s="333"/>
      <c r="M299" s="333"/>
      <c r="N299" s="333"/>
      <c r="O299" s="333"/>
      <c r="P299" s="333"/>
      <c r="Q299" s="333"/>
      <c r="R299" s="334"/>
      <c r="S299" s="335"/>
      <c r="T299" s="335"/>
      <c r="U299" s="335"/>
      <c r="V299" s="335"/>
      <c r="W299" s="335"/>
      <c r="X299" s="335"/>
      <c r="Y299" s="335"/>
      <c r="Z299" s="313"/>
      <c r="AA299" s="334"/>
      <c r="AB299" s="335"/>
      <c r="AC299" s="313"/>
      <c r="AD299" s="334"/>
      <c r="AE299" s="335"/>
      <c r="AF299" s="313"/>
      <c r="AG299" s="313"/>
      <c r="AH299" s="316"/>
      <c r="AI299" s="316"/>
      <c r="AJ299" s="316"/>
      <c r="AK299" s="316"/>
      <c r="AL299" s="316"/>
      <c r="AM299" s="335"/>
      <c r="AN299" s="335"/>
      <c r="AO299" s="316"/>
      <c r="AP299" s="337"/>
      <c r="AQ299" s="338"/>
      <c r="AR299" s="316"/>
      <c r="AS299" s="323"/>
      <c r="AT299" s="323"/>
      <c r="AU299" s="339"/>
      <c r="AV299" s="323">
        <v>387</v>
      </c>
      <c r="AW299" s="323">
        <v>22537</v>
      </c>
      <c r="AX299" s="339">
        <f t="shared" si="41"/>
        <v>5634.25</v>
      </c>
      <c r="AY299" s="323">
        <v>418</v>
      </c>
      <c r="AZ299" s="323">
        <v>24326</v>
      </c>
      <c r="BA299" s="322">
        <f t="shared" si="38"/>
        <v>6081.5</v>
      </c>
      <c r="BB299" s="323">
        <v>355</v>
      </c>
      <c r="BC299" s="323">
        <v>19317</v>
      </c>
      <c r="BD299" s="339">
        <f t="shared" si="39"/>
        <v>4829.25</v>
      </c>
      <c r="BE299" s="472">
        <v>134</v>
      </c>
      <c r="BF299" s="472">
        <v>10506</v>
      </c>
      <c r="BG299" s="339">
        <f t="shared" si="40"/>
        <v>2626.5</v>
      </c>
    </row>
    <row r="300" spans="1:59" s="296" customFormat="1" ht="14.65" customHeight="1">
      <c r="A300" s="308">
        <v>298</v>
      </c>
      <c r="B300" s="342" t="s">
        <v>1114</v>
      </c>
      <c r="C300" s="342"/>
      <c r="D300" s="342"/>
      <c r="E300" s="331" t="str">
        <f>VLOOKUP(B300,Remark!G:H,2,0)</f>
        <v>Kerry</v>
      </c>
      <c r="F300" s="333"/>
      <c r="G300" s="333"/>
      <c r="H300" s="333"/>
      <c r="I300" s="333"/>
      <c r="J300" s="333"/>
      <c r="K300" s="333"/>
      <c r="L300" s="333"/>
      <c r="M300" s="333"/>
      <c r="N300" s="333"/>
      <c r="O300" s="333"/>
      <c r="P300" s="333"/>
      <c r="Q300" s="333"/>
      <c r="R300" s="334"/>
      <c r="S300" s="335"/>
      <c r="T300" s="335"/>
      <c r="U300" s="335"/>
      <c r="V300" s="335"/>
      <c r="W300" s="335"/>
      <c r="X300" s="335"/>
      <c r="Y300" s="335"/>
      <c r="Z300" s="313"/>
      <c r="AA300" s="334"/>
      <c r="AB300" s="335"/>
      <c r="AC300" s="313"/>
      <c r="AD300" s="334"/>
      <c r="AE300" s="335"/>
      <c r="AF300" s="313"/>
      <c r="AG300" s="313"/>
      <c r="AH300" s="316"/>
      <c r="AI300" s="316"/>
      <c r="AJ300" s="316"/>
      <c r="AK300" s="316"/>
      <c r="AL300" s="316"/>
      <c r="AM300" s="335"/>
      <c r="AN300" s="335"/>
      <c r="AO300" s="316"/>
      <c r="AP300" s="337"/>
      <c r="AQ300" s="338"/>
      <c r="AR300" s="316"/>
      <c r="AS300" s="323"/>
      <c r="AT300" s="323"/>
      <c r="AU300" s="339"/>
      <c r="AV300" s="323">
        <v>259</v>
      </c>
      <c r="AW300" s="323">
        <v>16273</v>
      </c>
      <c r="AX300" s="339">
        <f t="shared" si="41"/>
        <v>4068.25</v>
      </c>
      <c r="AY300" s="323">
        <v>335</v>
      </c>
      <c r="AZ300" s="323">
        <v>21301</v>
      </c>
      <c r="BA300" s="322">
        <f t="shared" si="38"/>
        <v>5325.25</v>
      </c>
      <c r="BB300" s="323">
        <v>383</v>
      </c>
      <c r="BC300" s="323">
        <v>24105</v>
      </c>
      <c r="BD300" s="339">
        <f t="shared" si="39"/>
        <v>6026.25</v>
      </c>
      <c r="BE300" s="472">
        <v>476</v>
      </c>
      <c r="BF300" s="472">
        <v>32236</v>
      </c>
      <c r="BG300" s="339">
        <f t="shared" si="40"/>
        <v>8059</v>
      </c>
    </row>
    <row r="301" spans="1:59" s="296" customFormat="1" ht="14.65" customHeight="1">
      <c r="A301" s="308">
        <v>299</v>
      </c>
      <c r="B301" s="342" t="s">
        <v>1115</v>
      </c>
      <c r="C301" s="342"/>
      <c r="D301" s="342"/>
      <c r="E301" s="331" t="str">
        <f>VLOOKUP(B301,Remark!G:H,2,0)</f>
        <v>Kerry</v>
      </c>
      <c r="F301" s="333"/>
      <c r="G301" s="333"/>
      <c r="H301" s="333"/>
      <c r="I301" s="333"/>
      <c r="J301" s="333"/>
      <c r="K301" s="333"/>
      <c r="L301" s="333"/>
      <c r="M301" s="333"/>
      <c r="N301" s="333"/>
      <c r="O301" s="333"/>
      <c r="P301" s="333"/>
      <c r="Q301" s="333"/>
      <c r="R301" s="334"/>
      <c r="S301" s="335"/>
      <c r="T301" s="335"/>
      <c r="U301" s="335"/>
      <c r="V301" s="335"/>
      <c r="W301" s="335"/>
      <c r="X301" s="335"/>
      <c r="Y301" s="335"/>
      <c r="Z301" s="313"/>
      <c r="AA301" s="334"/>
      <c r="AB301" s="335"/>
      <c r="AC301" s="313"/>
      <c r="AD301" s="334"/>
      <c r="AE301" s="335"/>
      <c r="AF301" s="313"/>
      <c r="AG301" s="313"/>
      <c r="AH301" s="316"/>
      <c r="AI301" s="316"/>
      <c r="AJ301" s="316"/>
      <c r="AK301" s="316"/>
      <c r="AL301" s="316"/>
      <c r="AM301" s="335"/>
      <c r="AN301" s="335"/>
      <c r="AO301" s="316"/>
      <c r="AP301" s="337"/>
      <c r="AQ301" s="338"/>
      <c r="AR301" s="316"/>
      <c r="AS301" s="323"/>
      <c r="AT301" s="323"/>
      <c r="AU301" s="339"/>
      <c r="AV301" s="323">
        <v>126</v>
      </c>
      <c r="AW301" s="323">
        <v>8506</v>
      </c>
      <c r="AX301" s="339">
        <f t="shared" si="41"/>
        <v>2126.5</v>
      </c>
      <c r="AY301" s="323">
        <v>109</v>
      </c>
      <c r="AZ301" s="323">
        <v>8087</v>
      </c>
      <c r="BA301" s="322">
        <f t="shared" si="38"/>
        <v>2021.75</v>
      </c>
      <c r="BB301" s="323">
        <v>110</v>
      </c>
      <c r="BC301" s="323">
        <v>8458</v>
      </c>
      <c r="BD301" s="339">
        <f t="shared" si="39"/>
        <v>2114.5</v>
      </c>
      <c r="BE301" s="472">
        <v>107</v>
      </c>
      <c r="BF301" s="472">
        <v>7901</v>
      </c>
      <c r="BG301" s="339">
        <f t="shared" si="40"/>
        <v>1975.25</v>
      </c>
    </row>
    <row r="302" spans="1:59" s="296" customFormat="1" ht="14.65" customHeight="1">
      <c r="A302" s="308">
        <v>300</v>
      </c>
      <c r="B302" s="342" t="s">
        <v>1116</v>
      </c>
      <c r="C302" s="342"/>
      <c r="D302" s="342"/>
      <c r="E302" s="331" t="str">
        <f>VLOOKUP(B302,Remark!G:H,2,0)</f>
        <v>Kerry</v>
      </c>
      <c r="F302" s="333"/>
      <c r="G302" s="333"/>
      <c r="H302" s="333"/>
      <c r="I302" s="333"/>
      <c r="J302" s="333"/>
      <c r="K302" s="333"/>
      <c r="L302" s="333"/>
      <c r="M302" s="333"/>
      <c r="N302" s="333"/>
      <c r="O302" s="333"/>
      <c r="P302" s="333"/>
      <c r="Q302" s="333"/>
      <c r="R302" s="334"/>
      <c r="S302" s="335"/>
      <c r="T302" s="335"/>
      <c r="U302" s="335"/>
      <c r="V302" s="335"/>
      <c r="W302" s="335"/>
      <c r="X302" s="335"/>
      <c r="Y302" s="335"/>
      <c r="Z302" s="313"/>
      <c r="AA302" s="334"/>
      <c r="AB302" s="335"/>
      <c r="AC302" s="313"/>
      <c r="AD302" s="334"/>
      <c r="AE302" s="335"/>
      <c r="AF302" s="313"/>
      <c r="AG302" s="313"/>
      <c r="AH302" s="316"/>
      <c r="AI302" s="316"/>
      <c r="AJ302" s="316"/>
      <c r="AK302" s="316"/>
      <c r="AL302" s="316"/>
      <c r="AM302" s="335"/>
      <c r="AN302" s="335"/>
      <c r="AO302" s="316"/>
      <c r="AP302" s="337"/>
      <c r="AQ302" s="338"/>
      <c r="AR302" s="316"/>
      <c r="AS302" s="323"/>
      <c r="AT302" s="323"/>
      <c r="AU302" s="339"/>
      <c r="AV302" s="323">
        <v>351</v>
      </c>
      <c r="AW302" s="323">
        <v>25637</v>
      </c>
      <c r="AX302" s="339">
        <f t="shared" si="41"/>
        <v>6409.25</v>
      </c>
      <c r="AY302" s="323">
        <v>362</v>
      </c>
      <c r="AZ302" s="323">
        <v>26370</v>
      </c>
      <c r="BA302" s="322">
        <f t="shared" si="38"/>
        <v>6592.5</v>
      </c>
      <c r="BB302" s="323">
        <v>354</v>
      </c>
      <c r="BC302" s="323">
        <v>24958</v>
      </c>
      <c r="BD302" s="339">
        <f t="shared" si="39"/>
        <v>6239.5</v>
      </c>
      <c r="BE302" s="472">
        <v>467</v>
      </c>
      <c r="BF302" s="472">
        <v>29889</v>
      </c>
      <c r="BG302" s="339">
        <f t="shared" si="40"/>
        <v>7472.25</v>
      </c>
    </row>
    <row r="303" spans="1:59" s="296" customFormat="1" ht="14.65" customHeight="1">
      <c r="A303" s="308">
        <v>301</v>
      </c>
      <c r="B303" s="342" t="s">
        <v>1117</v>
      </c>
      <c r="C303" s="342"/>
      <c r="D303" s="342"/>
      <c r="E303" s="331" t="str">
        <f>VLOOKUP(B303,Remark!G:H,2,0)</f>
        <v>TNON</v>
      </c>
      <c r="F303" s="333"/>
      <c r="G303" s="333"/>
      <c r="H303" s="333"/>
      <c r="I303" s="333"/>
      <c r="J303" s="333"/>
      <c r="K303" s="333"/>
      <c r="L303" s="333"/>
      <c r="M303" s="333"/>
      <c r="N303" s="333"/>
      <c r="O303" s="333"/>
      <c r="P303" s="333"/>
      <c r="Q303" s="333"/>
      <c r="R303" s="334"/>
      <c r="S303" s="335"/>
      <c r="T303" s="335"/>
      <c r="U303" s="335"/>
      <c r="V303" s="335"/>
      <c r="W303" s="335"/>
      <c r="X303" s="335"/>
      <c r="Y303" s="335"/>
      <c r="Z303" s="313"/>
      <c r="AA303" s="334"/>
      <c r="AB303" s="335"/>
      <c r="AC303" s="313"/>
      <c r="AD303" s="334"/>
      <c r="AE303" s="335"/>
      <c r="AF303" s="313"/>
      <c r="AG303" s="313"/>
      <c r="AH303" s="316"/>
      <c r="AI303" s="316"/>
      <c r="AJ303" s="316"/>
      <c r="AK303" s="316"/>
      <c r="AL303" s="316"/>
      <c r="AM303" s="335"/>
      <c r="AN303" s="335"/>
      <c r="AO303" s="316"/>
      <c r="AP303" s="337"/>
      <c r="AQ303" s="338"/>
      <c r="AR303" s="316"/>
      <c r="AS303" s="323"/>
      <c r="AT303" s="323"/>
      <c r="AU303" s="339"/>
      <c r="AV303" s="323">
        <v>149</v>
      </c>
      <c r="AW303" s="323">
        <v>10919</v>
      </c>
      <c r="AX303" s="339">
        <f t="shared" si="41"/>
        <v>2729.75</v>
      </c>
      <c r="AY303" s="323">
        <v>125</v>
      </c>
      <c r="AZ303" s="323">
        <v>8067</v>
      </c>
      <c r="BA303" s="322">
        <f t="shared" si="38"/>
        <v>2016.75</v>
      </c>
      <c r="BB303" s="323">
        <v>127</v>
      </c>
      <c r="BC303" s="323">
        <v>7965</v>
      </c>
      <c r="BD303" s="339">
        <f t="shared" si="39"/>
        <v>1991.25</v>
      </c>
      <c r="BE303" s="472">
        <v>104</v>
      </c>
      <c r="BF303" s="472">
        <v>6636</v>
      </c>
      <c r="BG303" s="339">
        <f t="shared" si="40"/>
        <v>1659</v>
      </c>
    </row>
    <row r="304" spans="1:59" s="296" customFormat="1" ht="14.65" customHeight="1">
      <c r="A304" s="308">
        <v>302</v>
      </c>
      <c r="B304" s="342" t="s">
        <v>1118</v>
      </c>
      <c r="C304" s="342"/>
      <c r="D304" s="342"/>
      <c r="E304" s="331" t="str">
        <f>VLOOKUP(B304,Remark!G:H,2,0)</f>
        <v>TNON</v>
      </c>
      <c r="F304" s="333"/>
      <c r="G304" s="333"/>
      <c r="H304" s="333"/>
      <c r="I304" s="333"/>
      <c r="J304" s="333"/>
      <c r="K304" s="333"/>
      <c r="L304" s="333"/>
      <c r="M304" s="333"/>
      <c r="N304" s="333"/>
      <c r="O304" s="333"/>
      <c r="P304" s="333"/>
      <c r="Q304" s="333"/>
      <c r="R304" s="334"/>
      <c r="S304" s="335"/>
      <c r="T304" s="335"/>
      <c r="U304" s="335"/>
      <c r="V304" s="335"/>
      <c r="W304" s="335"/>
      <c r="X304" s="335"/>
      <c r="Y304" s="335"/>
      <c r="Z304" s="313"/>
      <c r="AA304" s="334"/>
      <c r="AB304" s="335"/>
      <c r="AC304" s="313"/>
      <c r="AD304" s="334"/>
      <c r="AE304" s="335"/>
      <c r="AF304" s="313"/>
      <c r="AG304" s="313"/>
      <c r="AH304" s="316"/>
      <c r="AI304" s="316"/>
      <c r="AJ304" s="316"/>
      <c r="AK304" s="316"/>
      <c r="AL304" s="316"/>
      <c r="AM304" s="335"/>
      <c r="AN304" s="335"/>
      <c r="AO304" s="316"/>
      <c r="AP304" s="337"/>
      <c r="AQ304" s="338"/>
      <c r="AR304" s="316"/>
      <c r="AS304" s="323"/>
      <c r="AT304" s="323"/>
      <c r="AU304" s="339"/>
      <c r="AV304" s="323">
        <v>158</v>
      </c>
      <c r="AW304" s="323">
        <v>10002</v>
      </c>
      <c r="AX304" s="339">
        <f t="shared" si="41"/>
        <v>2500.5</v>
      </c>
      <c r="AY304" s="323">
        <v>129</v>
      </c>
      <c r="AZ304" s="323">
        <v>8251</v>
      </c>
      <c r="BA304" s="322">
        <f t="shared" si="38"/>
        <v>2062.75</v>
      </c>
      <c r="BB304" s="323">
        <v>124</v>
      </c>
      <c r="BC304" s="323">
        <v>8472</v>
      </c>
      <c r="BD304" s="339">
        <f t="shared" si="39"/>
        <v>2118</v>
      </c>
      <c r="BE304" s="472">
        <v>109</v>
      </c>
      <c r="BF304" s="472">
        <v>6991</v>
      </c>
      <c r="BG304" s="339">
        <f t="shared" si="40"/>
        <v>1747.75</v>
      </c>
    </row>
    <row r="305" spans="1:59" s="296" customFormat="1" ht="14.65" customHeight="1">
      <c r="A305" s="308">
        <v>303</v>
      </c>
      <c r="B305" s="342" t="s">
        <v>1119</v>
      </c>
      <c r="C305" s="342"/>
      <c r="D305" s="342"/>
      <c r="E305" s="331" t="str">
        <f>VLOOKUP(B305,Remark!G:H,2,0)</f>
        <v>Kerry</v>
      </c>
      <c r="F305" s="333"/>
      <c r="G305" s="333"/>
      <c r="H305" s="333"/>
      <c r="I305" s="333"/>
      <c r="J305" s="333"/>
      <c r="K305" s="333"/>
      <c r="L305" s="333"/>
      <c r="M305" s="333"/>
      <c r="N305" s="333"/>
      <c r="O305" s="333"/>
      <c r="P305" s="333"/>
      <c r="Q305" s="333"/>
      <c r="R305" s="334"/>
      <c r="S305" s="335"/>
      <c r="T305" s="335"/>
      <c r="U305" s="335"/>
      <c r="V305" s="335"/>
      <c r="W305" s="335"/>
      <c r="X305" s="335"/>
      <c r="Y305" s="335"/>
      <c r="Z305" s="313"/>
      <c r="AA305" s="334"/>
      <c r="AB305" s="335"/>
      <c r="AC305" s="313"/>
      <c r="AD305" s="334"/>
      <c r="AE305" s="335"/>
      <c r="AF305" s="313"/>
      <c r="AG305" s="313"/>
      <c r="AH305" s="316"/>
      <c r="AI305" s="316"/>
      <c r="AJ305" s="316"/>
      <c r="AK305" s="316"/>
      <c r="AL305" s="316"/>
      <c r="AM305" s="335"/>
      <c r="AN305" s="335"/>
      <c r="AO305" s="316"/>
      <c r="AP305" s="337"/>
      <c r="AQ305" s="338"/>
      <c r="AR305" s="316"/>
      <c r="AS305" s="323"/>
      <c r="AT305" s="323"/>
      <c r="AU305" s="339"/>
      <c r="AV305" s="323">
        <v>215</v>
      </c>
      <c r="AW305" s="323">
        <v>13585</v>
      </c>
      <c r="AX305" s="339">
        <f t="shared" si="41"/>
        <v>3396.25</v>
      </c>
      <c r="AY305" s="323">
        <v>207</v>
      </c>
      <c r="AZ305" s="323">
        <v>13613</v>
      </c>
      <c r="BA305" s="322">
        <f t="shared" si="38"/>
        <v>3403.25</v>
      </c>
      <c r="BB305" s="323">
        <v>264</v>
      </c>
      <c r="BC305" s="323">
        <v>16268</v>
      </c>
      <c r="BD305" s="339">
        <f t="shared" si="39"/>
        <v>4067</v>
      </c>
      <c r="BE305" s="472">
        <v>272</v>
      </c>
      <c r="BF305" s="472">
        <v>17532</v>
      </c>
      <c r="BG305" s="339">
        <f t="shared" si="40"/>
        <v>4383</v>
      </c>
    </row>
    <row r="306" spans="1:59" s="296" customFormat="1" ht="14.65" customHeight="1">
      <c r="A306" s="308">
        <v>304</v>
      </c>
      <c r="B306" s="342" t="s">
        <v>1120</v>
      </c>
      <c r="C306" s="342"/>
      <c r="D306" s="342"/>
      <c r="E306" s="331" t="str">
        <f>VLOOKUP(B306,Remark!G:H,2,0)</f>
        <v>TNON</v>
      </c>
      <c r="F306" s="333"/>
      <c r="G306" s="333"/>
      <c r="H306" s="333"/>
      <c r="I306" s="333"/>
      <c r="J306" s="333"/>
      <c r="K306" s="333"/>
      <c r="L306" s="333"/>
      <c r="M306" s="333"/>
      <c r="N306" s="333"/>
      <c r="O306" s="333"/>
      <c r="P306" s="333"/>
      <c r="Q306" s="333"/>
      <c r="R306" s="334"/>
      <c r="S306" s="335"/>
      <c r="T306" s="335"/>
      <c r="U306" s="335"/>
      <c r="V306" s="335"/>
      <c r="W306" s="335"/>
      <c r="X306" s="335"/>
      <c r="Y306" s="335"/>
      <c r="Z306" s="313"/>
      <c r="AA306" s="334"/>
      <c r="AB306" s="335"/>
      <c r="AC306" s="313"/>
      <c r="AD306" s="334"/>
      <c r="AE306" s="335"/>
      <c r="AF306" s="313"/>
      <c r="AG306" s="313"/>
      <c r="AH306" s="316"/>
      <c r="AI306" s="316"/>
      <c r="AJ306" s="316"/>
      <c r="AK306" s="316"/>
      <c r="AL306" s="316"/>
      <c r="AM306" s="335"/>
      <c r="AN306" s="335"/>
      <c r="AO306" s="316"/>
      <c r="AP306" s="337"/>
      <c r="AQ306" s="338"/>
      <c r="AR306" s="316"/>
      <c r="AS306" s="323"/>
      <c r="AT306" s="323"/>
      <c r="AU306" s="339"/>
      <c r="AV306" s="323">
        <v>63</v>
      </c>
      <c r="AW306" s="323">
        <v>3757</v>
      </c>
      <c r="AX306" s="339">
        <f t="shared" si="41"/>
        <v>939.25</v>
      </c>
      <c r="AY306" s="323">
        <v>57</v>
      </c>
      <c r="AZ306" s="323">
        <v>3439</v>
      </c>
      <c r="BA306" s="322">
        <f t="shared" si="38"/>
        <v>859.75</v>
      </c>
      <c r="BB306" s="323">
        <v>78</v>
      </c>
      <c r="BC306" s="323">
        <v>4114</v>
      </c>
      <c r="BD306" s="339">
        <f t="shared" si="39"/>
        <v>1028.5</v>
      </c>
      <c r="BE306" s="472">
        <v>51</v>
      </c>
      <c r="BF306" s="472">
        <v>3129</v>
      </c>
      <c r="BG306" s="339">
        <f t="shared" si="40"/>
        <v>782.25</v>
      </c>
    </row>
    <row r="307" spans="1:59" s="296" customFormat="1" ht="14.65" customHeight="1">
      <c r="A307" s="308">
        <v>305</v>
      </c>
      <c r="B307" s="342" t="s">
        <v>1121</v>
      </c>
      <c r="C307" s="342"/>
      <c r="D307" s="342"/>
      <c r="E307" s="331" t="str">
        <f>VLOOKUP(B307,Remark!G:H,2,0)</f>
        <v>TNON</v>
      </c>
      <c r="F307" s="333"/>
      <c r="G307" s="333"/>
      <c r="H307" s="333"/>
      <c r="I307" s="333"/>
      <c r="J307" s="333"/>
      <c r="K307" s="333"/>
      <c r="L307" s="333"/>
      <c r="M307" s="333"/>
      <c r="N307" s="333"/>
      <c r="O307" s="333"/>
      <c r="P307" s="333"/>
      <c r="Q307" s="333"/>
      <c r="R307" s="334"/>
      <c r="S307" s="335"/>
      <c r="T307" s="335"/>
      <c r="U307" s="335"/>
      <c r="V307" s="335"/>
      <c r="W307" s="335"/>
      <c r="X307" s="335"/>
      <c r="Y307" s="335"/>
      <c r="Z307" s="313"/>
      <c r="AA307" s="334"/>
      <c r="AB307" s="335"/>
      <c r="AC307" s="313"/>
      <c r="AD307" s="334"/>
      <c r="AE307" s="335"/>
      <c r="AF307" s="313"/>
      <c r="AG307" s="313"/>
      <c r="AH307" s="316"/>
      <c r="AI307" s="316"/>
      <c r="AJ307" s="316"/>
      <c r="AK307" s="316"/>
      <c r="AL307" s="316"/>
      <c r="AM307" s="335"/>
      <c r="AN307" s="335"/>
      <c r="AO307" s="316"/>
      <c r="AP307" s="337"/>
      <c r="AQ307" s="338"/>
      <c r="AR307" s="316"/>
      <c r="AS307" s="323"/>
      <c r="AT307" s="323"/>
      <c r="AU307" s="339"/>
      <c r="AV307" s="323">
        <v>140</v>
      </c>
      <c r="AW307" s="323">
        <v>10952</v>
      </c>
      <c r="AX307" s="339">
        <f t="shared" si="41"/>
        <v>2738</v>
      </c>
      <c r="AY307" s="323">
        <v>185</v>
      </c>
      <c r="AZ307" s="323">
        <v>14203</v>
      </c>
      <c r="BA307" s="322">
        <f t="shared" si="38"/>
        <v>3550.75</v>
      </c>
      <c r="BB307" s="323">
        <v>140</v>
      </c>
      <c r="BC307" s="323">
        <v>10484</v>
      </c>
      <c r="BD307" s="339">
        <f t="shared" si="39"/>
        <v>2621</v>
      </c>
      <c r="BE307" s="472">
        <v>206</v>
      </c>
      <c r="BF307" s="472">
        <v>14642</v>
      </c>
      <c r="BG307" s="339">
        <f t="shared" si="40"/>
        <v>3660.5</v>
      </c>
    </row>
    <row r="308" spans="1:59" s="296" customFormat="1" ht="14.65" customHeight="1">
      <c r="A308" s="308">
        <v>306</v>
      </c>
      <c r="B308" s="342" t="s">
        <v>1122</v>
      </c>
      <c r="C308" s="342"/>
      <c r="D308" s="342"/>
      <c r="E308" s="331" t="str">
        <f>VLOOKUP(B308,Remark!G:H,2,0)</f>
        <v>TNON</v>
      </c>
      <c r="F308" s="333"/>
      <c r="G308" s="333"/>
      <c r="H308" s="333"/>
      <c r="I308" s="333"/>
      <c r="J308" s="333"/>
      <c r="K308" s="333"/>
      <c r="L308" s="333"/>
      <c r="M308" s="333"/>
      <c r="N308" s="333"/>
      <c r="O308" s="333"/>
      <c r="P308" s="333"/>
      <c r="Q308" s="333"/>
      <c r="R308" s="334"/>
      <c r="S308" s="335"/>
      <c r="T308" s="335"/>
      <c r="U308" s="335"/>
      <c r="V308" s="335"/>
      <c r="W308" s="335"/>
      <c r="X308" s="335"/>
      <c r="Y308" s="335"/>
      <c r="Z308" s="313"/>
      <c r="AA308" s="334"/>
      <c r="AB308" s="335"/>
      <c r="AC308" s="313"/>
      <c r="AD308" s="334"/>
      <c r="AE308" s="335"/>
      <c r="AF308" s="313"/>
      <c r="AG308" s="313"/>
      <c r="AH308" s="316"/>
      <c r="AI308" s="316"/>
      <c r="AJ308" s="316"/>
      <c r="AK308" s="316"/>
      <c r="AL308" s="316"/>
      <c r="AM308" s="335"/>
      <c r="AN308" s="335"/>
      <c r="AO308" s="316"/>
      <c r="AP308" s="337"/>
      <c r="AQ308" s="338"/>
      <c r="AR308" s="316"/>
      <c r="AS308" s="323"/>
      <c r="AT308" s="323"/>
      <c r="AU308" s="339"/>
      <c r="AV308" s="323">
        <v>71</v>
      </c>
      <c r="AW308" s="323">
        <v>5193</v>
      </c>
      <c r="AX308" s="339">
        <f t="shared" si="41"/>
        <v>1298.25</v>
      </c>
      <c r="AY308" s="323">
        <v>53</v>
      </c>
      <c r="AZ308" s="323">
        <v>3963</v>
      </c>
      <c r="BA308" s="322">
        <f t="shared" si="38"/>
        <v>990.75</v>
      </c>
      <c r="BB308" s="323">
        <v>79</v>
      </c>
      <c r="BC308" s="323">
        <v>5081</v>
      </c>
      <c r="BD308" s="339">
        <f t="shared" si="39"/>
        <v>1270.25</v>
      </c>
      <c r="BE308" s="472">
        <v>68</v>
      </c>
      <c r="BF308" s="472">
        <v>4448</v>
      </c>
      <c r="BG308" s="339">
        <f t="shared" si="40"/>
        <v>1112</v>
      </c>
    </row>
    <row r="309" spans="1:59" s="296" customFormat="1" ht="14.65" customHeight="1">
      <c r="A309" s="308">
        <v>307</v>
      </c>
      <c r="B309" s="342" t="s">
        <v>1123</v>
      </c>
      <c r="C309" s="342"/>
      <c r="D309" s="342"/>
      <c r="E309" s="331" t="str">
        <f>VLOOKUP(B309,Remark!G:H,2,0)</f>
        <v>TNON</v>
      </c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4"/>
      <c r="S309" s="335"/>
      <c r="T309" s="335"/>
      <c r="U309" s="335"/>
      <c r="V309" s="335"/>
      <c r="W309" s="335"/>
      <c r="X309" s="335"/>
      <c r="Y309" s="335"/>
      <c r="Z309" s="313"/>
      <c r="AA309" s="334"/>
      <c r="AB309" s="335"/>
      <c r="AC309" s="313"/>
      <c r="AD309" s="334"/>
      <c r="AE309" s="335"/>
      <c r="AF309" s="313"/>
      <c r="AG309" s="313"/>
      <c r="AH309" s="316"/>
      <c r="AI309" s="316"/>
      <c r="AJ309" s="316"/>
      <c r="AK309" s="316"/>
      <c r="AL309" s="316"/>
      <c r="AM309" s="335"/>
      <c r="AN309" s="335"/>
      <c r="AO309" s="316"/>
      <c r="AP309" s="337"/>
      <c r="AQ309" s="338"/>
      <c r="AR309" s="316"/>
      <c r="AS309" s="323"/>
      <c r="AT309" s="323"/>
      <c r="AU309" s="339"/>
      <c r="AV309" s="323">
        <v>169</v>
      </c>
      <c r="AW309" s="323">
        <v>11015</v>
      </c>
      <c r="AX309" s="339">
        <f t="shared" si="41"/>
        <v>2753.75</v>
      </c>
      <c r="AY309" s="323">
        <v>130</v>
      </c>
      <c r="AZ309" s="323">
        <v>9154</v>
      </c>
      <c r="BA309" s="322">
        <f t="shared" si="38"/>
        <v>2288.5</v>
      </c>
      <c r="BB309" s="323">
        <v>125</v>
      </c>
      <c r="BC309" s="323">
        <v>8527</v>
      </c>
      <c r="BD309" s="339">
        <f t="shared" si="39"/>
        <v>2131.75</v>
      </c>
      <c r="BE309" s="472">
        <v>148</v>
      </c>
      <c r="BF309" s="472">
        <v>10132</v>
      </c>
      <c r="BG309" s="339">
        <f t="shared" si="40"/>
        <v>2533</v>
      </c>
    </row>
    <row r="310" spans="1:59" s="296" customFormat="1" ht="14.65" customHeight="1">
      <c r="A310" s="308">
        <v>308</v>
      </c>
      <c r="B310" s="342" t="s">
        <v>1124</v>
      </c>
      <c r="C310" s="342"/>
      <c r="D310" s="342"/>
      <c r="E310" s="331" t="str">
        <f>VLOOKUP(B310,Remark!G:H,2,0)</f>
        <v>BYAI</v>
      </c>
      <c r="F310" s="333"/>
      <c r="G310" s="333"/>
      <c r="H310" s="333"/>
      <c r="I310" s="333"/>
      <c r="J310" s="333"/>
      <c r="K310" s="333"/>
      <c r="L310" s="333"/>
      <c r="M310" s="333"/>
      <c r="N310" s="333"/>
      <c r="O310" s="333"/>
      <c r="P310" s="333"/>
      <c r="Q310" s="333"/>
      <c r="R310" s="334"/>
      <c r="S310" s="335"/>
      <c r="T310" s="335"/>
      <c r="U310" s="335"/>
      <c r="V310" s="335"/>
      <c r="W310" s="335"/>
      <c r="X310" s="335"/>
      <c r="Y310" s="335"/>
      <c r="Z310" s="313"/>
      <c r="AA310" s="334"/>
      <c r="AB310" s="335"/>
      <c r="AC310" s="313"/>
      <c r="AD310" s="334"/>
      <c r="AE310" s="335"/>
      <c r="AF310" s="313"/>
      <c r="AG310" s="313"/>
      <c r="AH310" s="316"/>
      <c r="AI310" s="316"/>
      <c r="AJ310" s="316"/>
      <c r="AK310" s="316"/>
      <c r="AL310" s="316"/>
      <c r="AM310" s="335"/>
      <c r="AN310" s="335"/>
      <c r="AO310" s="316"/>
      <c r="AP310" s="337"/>
      <c r="AQ310" s="338"/>
      <c r="AR310" s="316"/>
      <c r="AS310" s="323"/>
      <c r="AT310" s="323"/>
      <c r="AU310" s="339"/>
      <c r="AV310" s="323">
        <v>103</v>
      </c>
      <c r="AW310" s="323">
        <v>5933</v>
      </c>
      <c r="AX310" s="339">
        <f t="shared" si="41"/>
        <v>1483.25</v>
      </c>
      <c r="AY310" s="323">
        <v>92</v>
      </c>
      <c r="AZ310" s="323">
        <v>5052</v>
      </c>
      <c r="BA310" s="322">
        <f t="shared" si="38"/>
        <v>1263</v>
      </c>
      <c r="BB310" s="323">
        <v>105</v>
      </c>
      <c r="BC310" s="323">
        <v>5459</v>
      </c>
      <c r="BD310" s="339">
        <f t="shared" si="39"/>
        <v>1364.75</v>
      </c>
      <c r="BE310" s="472">
        <v>136</v>
      </c>
      <c r="BF310" s="472">
        <v>8904</v>
      </c>
      <c r="BG310" s="339">
        <f t="shared" si="40"/>
        <v>2226</v>
      </c>
    </row>
    <row r="311" spans="1:59" s="296" customFormat="1" ht="14.65" customHeight="1">
      <c r="A311" s="308">
        <v>309</v>
      </c>
      <c r="B311" s="342" t="s">
        <v>1125</v>
      </c>
      <c r="C311" s="342"/>
      <c r="D311" s="342"/>
      <c r="E311" s="331" t="str">
        <f>VLOOKUP(B311,Remark!G:H,2,0)</f>
        <v>TNON</v>
      </c>
      <c r="F311" s="333"/>
      <c r="G311" s="333"/>
      <c r="H311" s="333"/>
      <c r="I311" s="333"/>
      <c r="J311" s="333"/>
      <c r="K311" s="333"/>
      <c r="L311" s="333"/>
      <c r="M311" s="333"/>
      <c r="N311" s="333"/>
      <c r="O311" s="333"/>
      <c r="P311" s="333"/>
      <c r="Q311" s="333"/>
      <c r="R311" s="334"/>
      <c r="S311" s="335"/>
      <c r="T311" s="335"/>
      <c r="U311" s="335"/>
      <c r="V311" s="335"/>
      <c r="W311" s="335"/>
      <c r="X311" s="335"/>
      <c r="Y311" s="335"/>
      <c r="Z311" s="313"/>
      <c r="AA311" s="334"/>
      <c r="AB311" s="335"/>
      <c r="AC311" s="313"/>
      <c r="AD311" s="334"/>
      <c r="AE311" s="335"/>
      <c r="AF311" s="313"/>
      <c r="AG311" s="313"/>
      <c r="AH311" s="316"/>
      <c r="AI311" s="316"/>
      <c r="AJ311" s="316"/>
      <c r="AK311" s="316"/>
      <c r="AL311" s="316"/>
      <c r="AM311" s="335"/>
      <c r="AN311" s="335"/>
      <c r="AO311" s="316"/>
      <c r="AP311" s="337"/>
      <c r="AQ311" s="338"/>
      <c r="AR311" s="316"/>
      <c r="AS311" s="323"/>
      <c r="AT311" s="323"/>
      <c r="AU311" s="339"/>
      <c r="AV311" s="323">
        <v>158</v>
      </c>
      <c r="AW311" s="323">
        <v>11474</v>
      </c>
      <c r="AX311" s="339">
        <f t="shared" si="41"/>
        <v>2868.5</v>
      </c>
      <c r="AY311" s="323">
        <v>145</v>
      </c>
      <c r="AZ311" s="323">
        <v>9375</v>
      </c>
      <c r="BA311" s="322">
        <f t="shared" si="38"/>
        <v>2343.75</v>
      </c>
      <c r="BB311" s="323">
        <v>156</v>
      </c>
      <c r="BC311" s="323">
        <v>11276</v>
      </c>
      <c r="BD311" s="339">
        <f t="shared" si="39"/>
        <v>2819</v>
      </c>
      <c r="BE311" s="472">
        <v>187</v>
      </c>
      <c r="BF311" s="472">
        <v>13561</v>
      </c>
      <c r="BG311" s="339">
        <f t="shared" si="40"/>
        <v>3390.25</v>
      </c>
    </row>
    <row r="312" spans="1:59" s="296" customFormat="1" ht="14.65" customHeight="1">
      <c r="A312" s="308">
        <v>310</v>
      </c>
      <c r="B312" s="342" t="s">
        <v>1126</v>
      </c>
      <c r="C312" s="342"/>
      <c r="D312" s="342"/>
      <c r="E312" s="331" t="str">
        <f>VLOOKUP(B312,Remark!G:H,2,0)</f>
        <v>TNON</v>
      </c>
      <c r="F312" s="333"/>
      <c r="G312" s="333"/>
      <c r="H312" s="333"/>
      <c r="I312" s="333"/>
      <c r="J312" s="333"/>
      <c r="K312" s="333"/>
      <c r="L312" s="333"/>
      <c r="M312" s="333"/>
      <c r="N312" s="333"/>
      <c r="O312" s="333"/>
      <c r="P312" s="333"/>
      <c r="Q312" s="333"/>
      <c r="R312" s="334"/>
      <c r="S312" s="335"/>
      <c r="T312" s="335"/>
      <c r="U312" s="335"/>
      <c r="V312" s="335"/>
      <c r="W312" s="335"/>
      <c r="X312" s="335"/>
      <c r="Y312" s="335"/>
      <c r="Z312" s="313"/>
      <c r="AA312" s="334"/>
      <c r="AB312" s="335"/>
      <c r="AC312" s="313"/>
      <c r="AD312" s="334"/>
      <c r="AE312" s="335"/>
      <c r="AF312" s="313"/>
      <c r="AG312" s="313"/>
      <c r="AH312" s="316"/>
      <c r="AI312" s="316"/>
      <c r="AJ312" s="316"/>
      <c r="AK312" s="316"/>
      <c r="AL312" s="316"/>
      <c r="AM312" s="335"/>
      <c r="AN312" s="335"/>
      <c r="AO312" s="316"/>
      <c r="AP312" s="337"/>
      <c r="AQ312" s="338"/>
      <c r="AR312" s="316"/>
      <c r="AS312" s="323"/>
      <c r="AT312" s="323"/>
      <c r="AU312" s="339"/>
      <c r="AV312" s="323">
        <v>268</v>
      </c>
      <c r="AW312" s="323">
        <v>17680</v>
      </c>
      <c r="AX312" s="339">
        <f t="shared" si="41"/>
        <v>4420</v>
      </c>
      <c r="AY312" s="323">
        <v>335</v>
      </c>
      <c r="AZ312" s="323">
        <v>21869</v>
      </c>
      <c r="BA312" s="322">
        <f t="shared" si="38"/>
        <v>5467.25</v>
      </c>
      <c r="BB312" s="323">
        <v>345</v>
      </c>
      <c r="BC312" s="323">
        <v>24039</v>
      </c>
      <c r="BD312" s="339">
        <f t="shared" si="39"/>
        <v>6009.75</v>
      </c>
      <c r="BE312" s="472">
        <v>374</v>
      </c>
      <c r="BF312" s="472">
        <v>25894</v>
      </c>
      <c r="BG312" s="339">
        <f t="shared" si="40"/>
        <v>6473.5</v>
      </c>
    </row>
    <row r="313" spans="1:59" s="296" customFormat="1" ht="14.65" customHeight="1">
      <c r="A313" s="308">
        <v>311</v>
      </c>
      <c r="B313" s="342" t="s">
        <v>1127</v>
      </c>
      <c r="C313" s="342"/>
      <c r="D313" s="342"/>
      <c r="E313" s="331" t="str">
        <f>VLOOKUP(B313,Remark!G:H,2,0)</f>
        <v>TNON</v>
      </c>
      <c r="F313" s="333"/>
      <c r="G313" s="333"/>
      <c r="H313" s="333"/>
      <c r="I313" s="333"/>
      <c r="J313" s="333"/>
      <c r="K313" s="333"/>
      <c r="L313" s="333"/>
      <c r="M313" s="333"/>
      <c r="N313" s="333"/>
      <c r="O313" s="333"/>
      <c r="P313" s="333"/>
      <c r="Q313" s="333"/>
      <c r="R313" s="334"/>
      <c r="S313" s="335"/>
      <c r="T313" s="335"/>
      <c r="U313" s="335"/>
      <c r="V313" s="335"/>
      <c r="W313" s="335"/>
      <c r="X313" s="335"/>
      <c r="Y313" s="335"/>
      <c r="Z313" s="313"/>
      <c r="AA313" s="334"/>
      <c r="AB313" s="335"/>
      <c r="AC313" s="313"/>
      <c r="AD313" s="334"/>
      <c r="AE313" s="335"/>
      <c r="AF313" s="313"/>
      <c r="AG313" s="313"/>
      <c r="AH313" s="316"/>
      <c r="AI313" s="316"/>
      <c r="AJ313" s="316"/>
      <c r="AK313" s="316"/>
      <c r="AL313" s="316"/>
      <c r="AM313" s="335"/>
      <c r="AN313" s="335"/>
      <c r="AO313" s="316"/>
      <c r="AP313" s="337"/>
      <c r="AQ313" s="338"/>
      <c r="AR313" s="316"/>
      <c r="AS313" s="323"/>
      <c r="AT313" s="323"/>
      <c r="AU313" s="339"/>
      <c r="AV313" s="323">
        <v>207</v>
      </c>
      <c r="AW313" s="323">
        <v>13409</v>
      </c>
      <c r="AX313" s="339">
        <f t="shared" si="41"/>
        <v>3352.25</v>
      </c>
      <c r="AY313" s="323">
        <v>255</v>
      </c>
      <c r="AZ313" s="323">
        <v>16753</v>
      </c>
      <c r="BA313" s="322">
        <f t="shared" si="38"/>
        <v>4188.25</v>
      </c>
      <c r="BB313" s="323">
        <v>194</v>
      </c>
      <c r="BC313" s="323">
        <v>11418</v>
      </c>
      <c r="BD313" s="339">
        <f t="shared" si="39"/>
        <v>2854.5</v>
      </c>
      <c r="BE313" s="472">
        <v>230</v>
      </c>
      <c r="BF313" s="472">
        <v>14682</v>
      </c>
      <c r="BG313" s="339">
        <f t="shared" si="40"/>
        <v>3670.5</v>
      </c>
    </row>
    <row r="314" spans="1:59" s="296" customFormat="1" ht="14.65" customHeight="1">
      <c r="A314" s="308">
        <v>312</v>
      </c>
      <c r="B314" s="342" t="s">
        <v>1128</v>
      </c>
      <c r="C314" s="342"/>
      <c r="D314" s="342"/>
      <c r="E314" s="331" t="str">
        <f>VLOOKUP(B314,Remark!G:H,2,0)</f>
        <v>BYAI</v>
      </c>
      <c r="F314" s="333"/>
      <c r="G314" s="333"/>
      <c r="H314" s="333"/>
      <c r="I314" s="333"/>
      <c r="J314" s="333"/>
      <c r="K314" s="333"/>
      <c r="L314" s="333"/>
      <c r="M314" s="333"/>
      <c r="N314" s="333"/>
      <c r="O314" s="333"/>
      <c r="P314" s="333"/>
      <c r="Q314" s="333"/>
      <c r="R314" s="334"/>
      <c r="S314" s="335"/>
      <c r="T314" s="335"/>
      <c r="U314" s="335"/>
      <c r="V314" s="335"/>
      <c r="W314" s="335"/>
      <c r="X314" s="335"/>
      <c r="Y314" s="335"/>
      <c r="Z314" s="313"/>
      <c r="AA314" s="334"/>
      <c r="AB314" s="335"/>
      <c r="AC314" s="313"/>
      <c r="AD314" s="334"/>
      <c r="AE314" s="335"/>
      <c r="AF314" s="313"/>
      <c r="AG314" s="313"/>
      <c r="AH314" s="316"/>
      <c r="AI314" s="316"/>
      <c r="AJ314" s="316"/>
      <c r="AK314" s="316"/>
      <c r="AL314" s="316"/>
      <c r="AM314" s="335"/>
      <c r="AN314" s="335"/>
      <c r="AO314" s="316"/>
      <c r="AP314" s="337"/>
      <c r="AQ314" s="338"/>
      <c r="AR314" s="316"/>
      <c r="AS314" s="323"/>
      <c r="AT314" s="323"/>
      <c r="AU314" s="339"/>
      <c r="AV314" s="323">
        <v>63</v>
      </c>
      <c r="AW314" s="323">
        <v>4289</v>
      </c>
      <c r="AX314" s="339">
        <f t="shared" si="41"/>
        <v>1072.25</v>
      </c>
      <c r="AY314" s="323">
        <v>66</v>
      </c>
      <c r="AZ314" s="323">
        <v>3950</v>
      </c>
      <c r="BA314" s="322">
        <f t="shared" si="38"/>
        <v>987.5</v>
      </c>
      <c r="BB314" s="323">
        <v>57</v>
      </c>
      <c r="BC314" s="323">
        <v>3159</v>
      </c>
      <c r="BD314" s="339">
        <f t="shared" si="39"/>
        <v>789.75</v>
      </c>
      <c r="BE314" s="472">
        <v>88</v>
      </c>
      <c r="BF314" s="472">
        <v>5320</v>
      </c>
      <c r="BG314" s="339">
        <f t="shared" si="40"/>
        <v>1330</v>
      </c>
    </row>
    <row r="315" spans="1:59" s="296" customFormat="1" ht="14.65" customHeight="1">
      <c r="A315" s="308">
        <v>313</v>
      </c>
      <c r="B315" s="342" t="s">
        <v>1129</v>
      </c>
      <c r="C315" s="342"/>
      <c r="D315" s="342"/>
      <c r="E315" s="331" t="str">
        <f>VLOOKUP(B315,Remark!G:H,2,0)</f>
        <v>NAIN</v>
      </c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4"/>
      <c r="S315" s="335"/>
      <c r="T315" s="335"/>
      <c r="U315" s="335"/>
      <c r="V315" s="335"/>
      <c r="W315" s="335"/>
      <c r="X315" s="335"/>
      <c r="Y315" s="335"/>
      <c r="Z315" s="313"/>
      <c r="AA315" s="334"/>
      <c r="AB315" s="335"/>
      <c r="AC315" s="313"/>
      <c r="AD315" s="334"/>
      <c r="AE315" s="335"/>
      <c r="AF315" s="313"/>
      <c r="AG315" s="313"/>
      <c r="AH315" s="316"/>
      <c r="AI315" s="316"/>
      <c r="AJ315" s="316"/>
      <c r="AK315" s="316"/>
      <c r="AL315" s="316"/>
      <c r="AM315" s="335"/>
      <c r="AN315" s="335"/>
      <c r="AO315" s="316"/>
      <c r="AP315" s="337"/>
      <c r="AQ315" s="338"/>
      <c r="AR315" s="316"/>
      <c r="AS315" s="323"/>
      <c r="AT315" s="323"/>
      <c r="AU315" s="339"/>
      <c r="AV315" s="323">
        <v>227</v>
      </c>
      <c r="AW315" s="323">
        <v>13045</v>
      </c>
      <c r="AX315" s="339">
        <f t="shared" si="41"/>
        <v>3261.25</v>
      </c>
      <c r="AY315" s="323">
        <v>189</v>
      </c>
      <c r="AZ315" s="323">
        <v>11203</v>
      </c>
      <c r="BA315" s="322">
        <f t="shared" si="38"/>
        <v>2800.75</v>
      </c>
      <c r="BB315" s="323">
        <v>182</v>
      </c>
      <c r="BC315" s="323">
        <v>10926</v>
      </c>
      <c r="BD315" s="339">
        <f t="shared" si="39"/>
        <v>2731.5</v>
      </c>
      <c r="BE315" s="472">
        <v>144</v>
      </c>
      <c r="BF315" s="472">
        <v>9264</v>
      </c>
      <c r="BG315" s="339">
        <f t="shared" si="40"/>
        <v>2316</v>
      </c>
    </row>
    <row r="316" spans="1:59" s="296" customFormat="1" ht="14.65" customHeight="1">
      <c r="A316" s="308">
        <v>314</v>
      </c>
      <c r="B316" s="342" t="s">
        <v>1130</v>
      </c>
      <c r="C316" s="342"/>
      <c r="D316" s="342"/>
      <c r="E316" s="331" t="str">
        <f>VLOOKUP(B316,Remark!G:H,2,0)</f>
        <v>BBUA</v>
      </c>
      <c r="F316" s="333"/>
      <c r="G316" s="333"/>
      <c r="H316" s="333"/>
      <c r="I316" s="333"/>
      <c r="J316" s="333"/>
      <c r="K316" s="333"/>
      <c r="L316" s="333"/>
      <c r="M316" s="333"/>
      <c r="N316" s="333"/>
      <c r="O316" s="333"/>
      <c r="P316" s="333"/>
      <c r="Q316" s="333"/>
      <c r="R316" s="334"/>
      <c r="S316" s="335"/>
      <c r="T316" s="335"/>
      <c r="U316" s="335"/>
      <c r="V316" s="335"/>
      <c r="W316" s="335"/>
      <c r="X316" s="335"/>
      <c r="Y316" s="335"/>
      <c r="Z316" s="313"/>
      <c r="AA316" s="334"/>
      <c r="AB316" s="335"/>
      <c r="AC316" s="313"/>
      <c r="AD316" s="334"/>
      <c r="AE316" s="335"/>
      <c r="AF316" s="313"/>
      <c r="AG316" s="313"/>
      <c r="AH316" s="316"/>
      <c r="AI316" s="316"/>
      <c r="AJ316" s="316"/>
      <c r="AK316" s="316"/>
      <c r="AL316" s="316"/>
      <c r="AM316" s="335"/>
      <c r="AN316" s="335"/>
      <c r="AO316" s="316"/>
      <c r="AP316" s="337"/>
      <c r="AQ316" s="338"/>
      <c r="AR316" s="316"/>
      <c r="AS316" s="323"/>
      <c r="AT316" s="323"/>
      <c r="AU316" s="339"/>
      <c r="AV316" s="323">
        <v>82</v>
      </c>
      <c r="AW316" s="323">
        <v>6662</v>
      </c>
      <c r="AX316" s="339">
        <f t="shared" si="41"/>
        <v>1665.5</v>
      </c>
      <c r="AY316" s="323">
        <v>111</v>
      </c>
      <c r="AZ316" s="323">
        <v>7857</v>
      </c>
      <c r="BA316" s="322">
        <f t="shared" si="38"/>
        <v>1964.25</v>
      </c>
      <c r="BB316" s="323">
        <v>111</v>
      </c>
      <c r="BC316" s="323">
        <v>7049</v>
      </c>
      <c r="BD316" s="339">
        <f t="shared" si="39"/>
        <v>1762.25</v>
      </c>
      <c r="BE316" s="472">
        <v>134</v>
      </c>
      <c r="BF316" s="472">
        <v>9638</v>
      </c>
      <c r="BG316" s="339">
        <f t="shared" si="40"/>
        <v>2409.5</v>
      </c>
    </row>
    <row r="317" spans="1:59" s="296" customFormat="1" ht="14.65" customHeight="1">
      <c r="A317" s="308">
        <v>315</v>
      </c>
      <c r="B317" s="342" t="s">
        <v>1131</v>
      </c>
      <c r="C317" s="342"/>
      <c r="D317" s="342"/>
      <c r="E317" s="331" t="str">
        <f>VLOOKUP(B317,Remark!G:H,2,0)</f>
        <v>MTNG</v>
      </c>
      <c r="F317" s="333"/>
      <c r="G317" s="333"/>
      <c r="H317" s="333"/>
      <c r="I317" s="333"/>
      <c r="J317" s="333"/>
      <c r="K317" s="333"/>
      <c r="L317" s="333"/>
      <c r="M317" s="333"/>
      <c r="N317" s="333"/>
      <c r="O317" s="333"/>
      <c r="P317" s="333"/>
      <c r="Q317" s="333"/>
      <c r="R317" s="334"/>
      <c r="S317" s="335"/>
      <c r="T317" s="335"/>
      <c r="U317" s="335"/>
      <c r="V317" s="335"/>
      <c r="W317" s="335"/>
      <c r="X317" s="335">
        <f>VLOOKUP(A127,[1]sum!$A$2:$H$154,7,FALSE)</f>
        <v>18</v>
      </c>
      <c r="Y317" s="335">
        <f>VLOOKUP(A127,[1]sum!$A$2:$H$154,8,FALSE)</f>
        <v>1402</v>
      </c>
      <c r="Z317" s="313">
        <f t="shared" si="20"/>
        <v>350.5</v>
      </c>
      <c r="AA317" s="334">
        <v>154</v>
      </c>
      <c r="AB317" s="335">
        <v>11714</v>
      </c>
      <c r="AC317" s="313">
        <f t="shared" si="21"/>
        <v>2928.5</v>
      </c>
      <c r="AD317" s="334">
        <v>278</v>
      </c>
      <c r="AE317" s="335">
        <v>20438</v>
      </c>
      <c r="AF317" s="313">
        <f t="shared" si="22"/>
        <v>5109.5</v>
      </c>
      <c r="AG317" s="313">
        <v>448</v>
      </c>
      <c r="AH317" s="316">
        <v>32924</v>
      </c>
      <c r="AI317" s="316">
        <f t="shared" si="23"/>
        <v>8231</v>
      </c>
      <c r="AJ317" s="316">
        <v>658</v>
      </c>
      <c r="AK317" s="316">
        <v>41930</v>
      </c>
      <c r="AL317" s="316">
        <f t="shared" si="24"/>
        <v>10482.5</v>
      </c>
      <c r="AM317" s="335">
        <v>522</v>
      </c>
      <c r="AN317" s="335">
        <v>38194</v>
      </c>
      <c r="AO317" s="316">
        <f t="shared" si="25"/>
        <v>9548.5</v>
      </c>
      <c r="AP317" s="337">
        <v>724</v>
      </c>
      <c r="AQ317" s="338">
        <v>51580</v>
      </c>
      <c r="AR317" s="316">
        <f t="shared" si="19"/>
        <v>12895</v>
      </c>
      <c r="AS317" s="323">
        <v>562</v>
      </c>
      <c r="AT317" s="323">
        <v>37014</v>
      </c>
      <c r="AU317" s="339">
        <f t="shared" si="26"/>
        <v>9253.5</v>
      </c>
      <c r="AV317" s="323">
        <v>208</v>
      </c>
      <c r="AW317" s="323">
        <v>13260</v>
      </c>
      <c r="AX317" s="339">
        <f t="shared" si="41"/>
        <v>3315</v>
      </c>
      <c r="AY317" s="323">
        <v>188</v>
      </c>
      <c r="AZ317" s="323">
        <v>13044</v>
      </c>
      <c r="BA317" s="322">
        <f t="shared" si="38"/>
        <v>3261</v>
      </c>
      <c r="BB317" s="323">
        <v>179</v>
      </c>
      <c r="BC317" s="323">
        <v>11577</v>
      </c>
      <c r="BD317" s="339">
        <f t="shared" si="39"/>
        <v>2894.25</v>
      </c>
      <c r="BE317" s="472">
        <v>160</v>
      </c>
      <c r="BF317" s="472">
        <v>10328</v>
      </c>
      <c r="BG317" s="339">
        <f t="shared" si="40"/>
        <v>2582</v>
      </c>
    </row>
    <row r="318" spans="1:59" s="296" customFormat="1" ht="14.65" customHeight="1">
      <c r="A318" s="308">
        <v>316</v>
      </c>
      <c r="B318" s="342" t="s">
        <v>1132</v>
      </c>
      <c r="C318" s="342"/>
      <c r="D318" s="342"/>
      <c r="E318" s="331" t="str">
        <f>VLOOKUP(B318,Remark!G:H,2,0)</f>
        <v>MTNG</v>
      </c>
      <c r="F318" s="333"/>
      <c r="G318" s="333"/>
      <c r="H318" s="333"/>
      <c r="I318" s="333"/>
      <c r="J318" s="333"/>
      <c r="K318" s="333"/>
      <c r="L318" s="333"/>
      <c r="M318" s="333"/>
      <c r="N318" s="333"/>
      <c r="O318" s="333"/>
      <c r="P318" s="333"/>
      <c r="Q318" s="333"/>
      <c r="R318" s="334"/>
      <c r="S318" s="335"/>
      <c r="T318" s="335"/>
      <c r="U318" s="335"/>
      <c r="V318" s="335"/>
      <c r="W318" s="335"/>
      <c r="X318" s="335"/>
      <c r="Y318" s="335"/>
      <c r="Z318" s="313">
        <f t="shared" si="20"/>
        <v>0</v>
      </c>
      <c r="AA318" s="334">
        <v>89</v>
      </c>
      <c r="AB318" s="335">
        <v>6247</v>
      </c>
      <c r="AC318" s="313">
        <f t="shared" si="21"/>
        <v>1561.75</v>
      </c>
      <c r="AD318" s="334">
        <v>205</v>
      </c>
      <c r="AE318" s="335">
        <v>13179</v>
      </c>
      <c r="AF318" s="313">
        <f t="shared" si="22"/>
        <v>3294.75</v>
      </c>
      <c r="AG318" s="313">
        <v>260</v>
      </c>
      <c r="AH318" s="316">
        <v>16276</v>
      </c>
      <c r="AI318" s="316">
        <f t="shared" si="23"/>
        <v>4069</v>
      </c>
      <c r="AJ318" s="316">
        <v>350</v>
      </c>
      <c r="AK318" s="316">
        <v>21662</v>
      </c>
      <c r="AL318" s="316">
        <f t="shared" si="24"/>
        <v>5415.5</v>
      </c>
      <c r="AM318" s="335">
        <v>0</v>
      </c>
      <c r="AN318" s="335">
        <v>0</v>
      </c>
      <c r="AO318" s="316">
        <f t="shared" si="25"/>
        <v>0</v>
      </c>
      <c r="AP318" s="337">
        <v>230</v>
      </c>
      <c r="AQ318" s="338">
        <v>15270</v>
      </c>
      <c r="AR318" s="316">
        <f t="shared" si="19"/>
        <v>3817.5</v>
      </c>
      <c r="AS318" s="323">
        <v>177</v>
      </c>
      <c r="AT318" s="323">
        <v>13199</v>
      </c>
      <c r="AU318" s="339">
        <f t="shared" si="26"/>
        <v>3299.75</v>
      </c>
      <c r="AV318" s="323">
        <v>144</v>
      </c>
      <c r="AW318" s="323">
        <v>9264</v>
      </c>
      <c r="AX318" s="339">
        <f t="shared" si="41"/>
        <v>2316</v>
      </c>
      <c r="AY318" s="323">
        <v>119</v>
      </c>
      <c r="AZ318" s="323">
        <v>7133</v>
      </c>
      <c r="BA318" s="322">
        <f t="shared" si="38"/>
        <v>1783.25</v>
      </c>
      <c r="BB318" s="323">
        <v>168</v>
      </c>
      <c r="BC318" s="323">
        <v>10536</v>
      </c>
      <c r="BD318" s="339">
        <f t="shared" si="39"/>
        <v>2634</v>
      </c>
      <c r="BE318" s="472">
        <v>316</v>
      </c>
      <c r="BF318" s="472">
        <v>18524</v>
      </c>
      <c r="BG318" s="339">
        <f t="shared" si="40"/>
        <v>4631</v>
      </c>
    </row>
    <row r="319" spans="1:59" s="296" customFormat="1" ht="14.65" customHeight="1">
      <c r="A319" s="308">
        <v>317</v>
      </c>
      <c r="B319" s="342" t="s">
        <v>1133</v>
      </c>
      <c r="C319" s="342"/>
      <c r="D319" s="342"/>
      <c r="E319" s="331" t="str">
        <f>VLOOKUP(B319,Remark!G:H,2,0)</f>
        <v>MTNG</v>
      </c>
      <c r="F319" s="333"/>
      <c r="G319" s="333"/>
      <c r="H319" s="333"/>
      <c r="I319" s="333"/>
      <c r="J319" s="333"/>
      <c r="K319" s="333"/>
      <c r="L319" s="333"/>
      <c r="M319" s="333"/>
      <c r="N319" s="333"/>
      <c r="O319" s="333"/>
      <c r="P319" s="333"/>
      <c r="Q319" s="333"/>
      <c r="R319" s="334"/>
      <c r="S319" s="335"/>
      <c r="T319" s="335"/>
      <c r="U319" s="335"/>
      <c r="V319" s="335"/>
      <c r="W319" s="335"/>
      <c r="X319" s="335">
        <f>VLOOKUP(A133,[1]sum!$A$2:$H$154,7,FALSE)</f>
        <v>23</v>
      </c>
      <c r="Y319" s="335">
        <f>VLOOKUP(A133,[1]sum!$A$2:$H$154,8,FALSE)</f>
        <v>1841</v>
      </c>
      <c r="Z319" s="313">
        <f t="shared" ref="Z319" si="42">Y319*25%</f>
        <v>460.25</v>
      </c>
      <c r="AA319" s="334">
        <v>84</v>
      </c>
      <c r="AB319" s="335">
        <v>6080</v>
      </c>
      <c r="AC319" s="313">
        <f t="shared" ref="AC319" si="43">AB319*25%</f>
        <v>1520</v>
      </c>
      <c r="AD319" s="334">
        <v>125</v>
      </c>
      <c r="AE319" s="335">
        <v>8435</v>
      </c>
      <c r="AF319" s="313">
        <f t="shared" ref="AF319" si="44">AE319*25%</f>
        <v>2108.75</v>
      </c>
      <c r="AG319" s="313">
        <v>164</v>
      </c>
      <c r="AH319" s="316">
        <v>12232</v>
      </c>
      <c r="AI319" s="316">
        <f t="shared" ref="AI319" si="45">AH319*25%</f>
        <v>3058</v>
      </c>
      <c r="AJ319" s="316">
        <v>150</v>
      </c>
      <c r="AK319" s="316">
        <v>10054</v>
      </c>
      <c r="AL319" s="316">
        <f t="shared" ref="AL319" si="46">AK319*25%</f>
        <v>2513.5</v>
      </c>
      <c r="AM319" s="335">
        <v>257</v>
      </c>
      <c r="AN319" s="335">
        <v>15103</v>
      </c>
      <c r="AO319" s="316">
        <f t="shared" ref="AO319" si="47">AN319*25%</f>
        <v>3775.75</v>
      </c>
      <c r="AP319" s="337">
        <v>195</v>
      </c>
      <c r="AQ319" s="338">
        <v>13413</v>
      </c>
      <c r="AR319" s="316">
        <f t="shared" ref="AR319" si="48">AQ319*25%</f>
        <v>3353.25</v>
      </c>
      <c r="AS319" s="323">
        <v>173</v>
      </c>
      <c r="AT319" s="323">
        <v>12723</v>
      </c>
      <c r="AU319" s="339">
        <f t="shared" ref="AU319" si="49">AT319*25%</f>
        <v>3180.75</v>
      </c>
      <c r="AV319" s="323">
        <v>39</v>
      </c>
      <c r="AW319" s="323">
        <v>2521</v>
      </c>
      <c r="AX319" s="339">
        <f t="shared" si="41"/>
        <v>630.25</v>
      </c>
      <c r="AY319" s="323">
        <v>50</v>
      </c>
      <c r="AZ319" s="323">
        <v>3030</v>
      </c>
      <c r="BA319" s="322">
        <f t="shared" si="38"/>
        <v>757.5</v>
      </c>
      <c r="BB319" s="323">
        <v>38</v>
      </c>
      <c r="BC319" s="323">
        <v>2806</v>
      </c>
      <c r="BD319" s="339">
        <f t="shared" si="39"/>
        <v>701.5</v>
      </c>
      <c r="BE319" s="472">
        <v>46</v>
      </c>
      <c r="BF319" s="472">
        <v>2690</v>
      </c>
      <c r="BG319" s="339">
        <f t="shared" si="40"/>
        <v>672.5</v>
      </c>
    </row>
    <row r="320" spans="1:59" s="296" customFormat="1" ht="14.65" customHeight="1">
      <c r="A320" s="308">
        <v>318</v>
      </c>
      <c r="B320" s="342" t="s">
        <v>1134</v>
      </c>
      <c r="C320" s="342"/>
      <c r="D320" s="342"/>
      <c r="E320" s="331" t="str">
        <f>VLOOKUP(B320,Remark!G:H,2,0)</f>
        <v>BYAI</v>
      </c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4"/>
      <c r="S320" s="335"/>
      <c r="T320" s="335"/>
      <c r="U320" s="335"/>
      <c r="V320" s="335"/>
      <c r="W320" s="335"/>
      <c r="X320" s="335"/>
      <c r="Y320" s="335"/>
      <c r="Z320" s="313"/>
      <c r="AA320" s="334"/>
      <c r="AB320" s="335"/>
      <c r="AC320" s="313"/>
      <c r="AD320" s="334"/>
      <c r="AE320" s="335"/>
      <c r="AF320" s="313"/>
      <c r="AG320" s="313"/>
      <c r="AH320" s="316"/>
      <c r="AI320" s="316"/>
      <c r="AJ320" s="316"/>
      <c r="AK320" s="316"/>
      <c r="AL320" s="316"/>
      <c r="AM320" s="335"/>
      <c r="AN320" s="335"/>
      <c r="AO320" s="316"/>
      <c r="AP320" s="337"/>
      <c r="AQ320" s="338"/>
      <c r="AR320" s="316"/>
      <c r="AS320" s="323"/>
      <c r="AT320" s="323"/>
      <c r="AU320" s="339"/>
      <c r="AV320" s="323">
        <v>33</v>
      </c>
      <c r="AW320" s="323">
        <v>1919</v>
      </c>
      <c r="AX320" s="339">
        <f t="shared" si="41"/>
        <v>479.75</v>
      </c>
      <c r="AY320" s="323">
        <v>37</v>
      </c>
      <c r="AZ320" s="323">
        <v>2499</v>
      </c>
      <c r="BA320" s="322">
        <f t="shared" si="38"/>
        <v>624.75</v>
      </c>
      <c r="BB320" s="323">
        <v>67</v>
      </c>
      <c r="BC320" s="323">
        <v>4393</v>
      </c>
      <c r="BD320" s="339">
        <f t="shared" si="39"/>
        <v>1098.25</v>
      </c>
      <c r="BE320" s="472">
        <v>58</v>
      </c>
      <c r="BF320" s="472">
        <v>3150</v>
      </c>
      <c r="BG320" s="339">
        <f t="shared" si="40"/>
        <v>787.5</v>
      </c>
    </row>
    <row r="321" spans="1:59" s="296" customFormat="1" ht="14.65" customHeight="1">
      <c r="A321" s="308">
        <v>319</v>
      </c>
      <c r="B321" s="342" t="s">
        <v>1135</v>
      </c>
      <c r="C321" s="342"/>
      <c r="D321" s="342"/>
      <c r="E321" s="331" t="str">
        <f>VLOOKUP(B321,Remark!G:H,2,0)</f>
        <v>TNON</v>
      </c>
      <c r="F321" s="333"/>
      <c r="G321" s="333"/>
      <c r="H321" s="333"/>
      <c r="I321" s="333"/>
      <c r="J321" s="333"/>
      <c r="K321" s="333"/>
      <c r="L321" s="333"/>
      <c r="M321" s="333"/>
      <c r="N321" s="333"/>
      <c r="O321" s="333"/>
      <c r="P321" s="333"/>
      <c r="Q321" s="333"/>
      <c r="R321" s="334"/>
      <c r="S321" s="335"/>
      <c r="T321" s="335"/>
      <c r="U321" s="335"/>
      <c r="V321" s="335"/>
      <c r="W321" s="335"/>
      <c r="X321" s="335"/>
      <c r="Y321" s="335"/>
      <c r="Z321" s="313"/>
      <c r="AA321" s="334"/>
      <c r="AB321" s="335"/>
      <c r="AC321" s="313"/>
      <c r="AD321" s="334"/>
      <c r="AE321" s="335"/>
      <c r="AF321" s="313"/>
      <c r="AG321" s="313"/>
      <c r="AH321" s="316"/>
      <c r="AI321" s="316"/>
      <c r="AJ321" s="316"/>
      <c r="AK321" s="316"/>
      <c r="AL321" s="316"/>
      <c r="AM321" s="335"/>
      <c r="AN321" s="335"/>
      <c r="AO321" s="316"/>
      <c r="AP321" s="337"/>
      <c r="AQ321" s="338"/>
      <c r="AR321" s="316"/>
      <c r="AS321" s="323"/>
      <c r="AT321" s="323"/>
      <c r="AU321" s="339"/>
      <c r="AV321" s="323">
        <v>149</v>
      </c>
      <c r="AW321" s="323">
        <v>9087</v>
      </c>
      <c r="AX321" s="339">
        <f t="shared" si="41"/>
        <v>2271.75</v>
      </c>
      <c r="AY321" s="323">
        <v>220</v>
      </c>
      <c r="AZ321" s="323">
        <v>14568</v>
      </c>
      <c r="BA321" s="322">
        <f t="shared" si="38"/>
        <v>3642</v>
      </c>
      <c r="BB321" s="323">
        <v>179</v>
      </c>
      <c r="BC321" s="323">
        <v>11937</v>
      </c>
      <c r="BD321" s="339">
        <f t="shared" si="39"/>
        <v>2984.25</v>
      </c>
      <c r="BE321" s="472">
        <v>202</v>
      </c>
      <c r="BF321" s="472">
        <v>13442</v>
      </c>
      <c r="BG321" s="339">
        <f t="shared" si="40"/>
        <v>3360.5</v>
      </c>
    </row>
    <row r="322" spans="1:59" s="296" customFormat="1" ht="14.65" customHeight="1">
      <c r="A322" s="308">
        <v>320</v>
      </c>
      <c r="B322" s="342" t="s">
        <v>1136</v>
      </c>
      <c r="C322" s="342"/>
      <c r="D322" s="342"/>
      <c r="E322" s="331" t="str">
        <f>VLOOKUP(B322,Remark!G:H,2,0)</f>
        <v>BYAI</v>
      </c>
      <c r="F322" s="333"/>
      <c r="G322" s="333"/>
      <c r="H322" s="333"/>
      <c r="I322" s="333"/>
      <c r="J322" s="333"/>
      <c r="K322" s="333"/>
      <c r="L322" s="333"/>
      <c r="M322" s="333"/>
      <c r="N322" s="333"/>
      <c r="O322" s="333"/>
      <c r="P322" s="333"/>
      <c r="Q322" s="333"/>
      <c r="R322" s="334"/>
      <c r="S322" s="335"/>
      <c r="T322" s="335"/>
      <c r="U322" s="335"/>
      <c r="V322" s="335"/>
      <c r="W322" s="335"/>
      <c r="X322" s="335"/>
      <c r="Y322" s="335"/>
      <c r="Z322" s="313"/>
      <c r="AA322" s="334"/>
      <c r="AB322" s="335"/>
      <c r="AC322" s="313"/>
      <c r="AD322" s="334"/>
      <c r="AE322" s="335"/>
      <c r="AF322" s="313"/>
      <c r="AG322" s="313"/>
      <c r="AH322" s="316"/>
      <c r="AI322" s="316"/>
      <c r="AJ322" s="316"/>
      <c r="AK322" s="316"/>
      <c r="AL322" s="316"/>
      <c r="AM322" s="335"/>
      <c r="AN322" s="335"/>
      <c r="AO322" s="316"/>
      <c r="AP322" s="337"/>
      <c r="AQ322" s="338"/>
      <c r="AR322" s="316"/>
      <c r="AS322" s="323"/>
      <c r="AT322" s="323"/>
      <c r="AU322" s="339"/>
      <c r="AV322" s="323">
        <v>101</v>
      </c>
      <c r="AW322" s="323">
        <v>6615</v>
      </c>
      <c r="AX322" s="339">
        <f t="shared" si="41"/>
        <v>1653.75</v>
      </c>
      <c r="AY322" s="323">
        <v>87</v>
      </c>
      <c r="AZ322" s="323">
        <v>5213</v>
      </c>
      <c r="BA322" s="322">
        <f t="shared" si="38"/>
        <v>1303.25</v>
      </c>
      <c r="BB322" s="323">
        <v>85</v>
      </c>
      <c r="BC322" s="323">
        <v>5239</v>
      </c>
      <c r="BD322" s="339">
        <f t="shared" si="39"/>
        <v>1309.75</v>
      </c>
      <c r="BE322" s="472">
        <v>111</v>
      </c>
      <c r="BF322" s="472">
        <v>6793</v>
      </c>
      <c r="BG322" s="339">
        <f t="shared" si="40"/>
        <v>1698.25</v>
      </c>
    </row>
    <row r="323" spans="1:59" s="296" customFormat="1" ht="14.65" customHeight="1">
      <c r="A323" s="308">
        <v>321</v>
      </c>
      <c r="B323" s="342" t="s">
        <v>1137</v>
      </c>
      <c r="C323" s="342"/>
      <c r="D323" s="342"/>
      <c r="E323" s="331" t="str">
        <f>VLOOKUP(B323,Remark!G:H,2,0)</f>
        <v>NAIN</v>
      </c>
      <c r="F323" s="333"/>
      <c r="G323" s="333"/>
      <c r="H323" s="333"/>
      <c r="I323" s="333"/>
      <c r="J323" s="333"/>
      <c r="K323" s="333"/>
      <c r="L323" s="333"/>
      <c r="M323" s="333"/>
      <c r="N323" s="333"/>
      <c r="O323" s="333"/>
      <c r="P323" s="333"/>
      <c r="Q323" s="333"/>
      <c r="R323" s="334"/>
      <c r="S323" s="335"/>
      <c r="T323" s="335"/>
      <c r="U323" s="335"/>
      <c r="V323" s="335"/>
      <c r="W323" s="335"/>
      <c r="X323" s="335"/>
      <c r="Y323" s="335"/>
      <c r="Z323" s="313"/>
      <c r="AA323" s="334"/>
      <c r="AB323" s="335"/>
      <c r="AC323" s="313"/>
      <c r="AD323" s="334"/>
      <c r="AE323" s="335"/>
      <c r="AF323" s="313"/>
      <c r="AG323" s="313"/>
      <c r="AH323" s="316"/>
      <c r="AI323" s="316"/>
      <c r="AJ323" s="316"/>
      <c r="AK323" s="316"/>
      <c r="AL323" s="316"/>
      <c r="AM323" s="335"/>
      <c r="AN323" s="335"/>
      <c r="AO323" s="316"/>
      <c r="AP323" s="337"/>
      <c r="AQ323" s="338"/>
      <c r="AR323" s="316"/>
      <c r="AS323" s="323"/>
      <c r="AT323" s="323"/>
      <c r="AU323" s="339"/>
      <c r="AV323" s="323">
        <v>201</v>
      </c>
      <c r="AW323" s="323">
        <v>11831</v>
      </c>
      <c r="AX323" s="339">
        <f t="shared" si="41"/>
        <v>2957.75</v>
      </c>
      <c r="AY323" s="323">
        <v>213</v>
      </c>
      <c r="AZ323" s="323">
        <v>12591</v>
      </c>
      <c r="BA323" s="322">
        <f t="shared" ref="BA323:BA386" si="50">AZ323*25%</f>
        <v>3147.75</v>
      </c>
      <c r="BB323" s="323">
        <v>186</v>
      </c>
      <c r="BC323" s="323">
        <v>11646</v>
      </c>
      <c r="BD323" s="339">
        <f t="shared" ref="BD323:BD386" si="51">BC323*25%</f>
        <v>2911.5</v>
      </c>
      <c r="BE323" s="472">
        <v>224</v>
      </c>
      <c r="BF323" s="472">
        <v>13968</v>
      </c>
      <c r="BG323" s="339">
        <f t="shared" ref="BG323:BG386" si="52">BF323*25%</f>
        <v>3492</v>
      </c>
    </row>
    <row r="324" spans="1:59" s="296" customFormat="1" ht="14.65" customHeight="1">
      <c r="A324" s="308">
        <v>322</v>
      </c>
      <c r="B324" s="342" t="s">
        <v>1138</v>
      </c>
      <c r="C324" s="342"/>
      <c r="D324" s="342"/>
      <c r="E324" s="331" t="str">
        <f>VLOOKUP(B324,Remark!G:H,2,0)</f>
        <v>TAIT</v>
      </c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4"/>
      <c r="S324" s="335"/>
      <c r="T324" s="335"/>
      <c r="U324" s="335"/>
      <c r="V324" s="335"/>
      <c r="W324" s="335"/>
      <c r="X324" s="335"/>
      <c r="Y324" s="335"/>
      <c r="Z324" s="313"/>
      <c r="AA324" s="334"/>
      <c r="AB324" s="335"/>
      <c r="AC324" s="313"/>
      <c r="AD324" s="334"/>
      <c r="AE324" s="335"/>
      <c r="AF324" s="313"/>
      <c r="AG324" s="313"/>
      <c r="AH324" s="316"/>
      <c r="AI324" s="316"/>
      <c r="AJ324" s="316"/>
      <c r="AK324" s="316"/>
      <c r="AL324" s="316"/>
      <c r="AM324" s="335"/>
      <c r="AN324" s="335"/>
      <c r="AO324" s="316"/>
      <c r="AP324" s="337"/>
      <c r="AQ324" s="338"/>
      <c r="AR324" s="316"/>
      <c r="AS324" s="323"/>
      <c r="AT324" s="323"/>
      <c r="AU324" s="339"/>
      <c r="AV324" s="323">
        <v>50</v>
      </c>
      <c r="AW324" s="323">
        <v>2970</v>
      </c>
      <c r="AX324" s="339">
        <f t="shared" si="41"/>
        <v>742.5</v>
      </c>
      <c r="AY324" s="323">
        <v>79</v>
      </c>
      <c r="AZ324" s="323">
        <v>4533</v>
      </c>
      <c r="BA324" s="322">
        <f t="shared" si="50"/>
        <v>1133.25</v>
      </c>
      <c r="BB324" s="323">
        <v>77</v>
      </c>
      <c r="BC324" s="323">
        <v>4747</v>
      </c>
      <c r="BD324" s="339">
        <f t="shared" si="51"/>
        <v>1186.75</v>
      </c>
      <c r="BE324" s="472">
        <v>72</v>
      </c>
      <c r="BF324" s="472">
        <v>4428</v>
      </c>
      <c r="BG324" s="339">
        <f t="shared" si="52"/>
        <v>1107</v>
      </c>
    </row>
    <row r="325" spans="1:59" s="296" customFormat="1" ht="14.65" customHeight="1">
      <c r="A325" s="308">
        <v>323</v>
      </c>
      <c r="B325" s="342" t="s">
        <v>1139</v>
      </c>
      <c r="C325" s="342"/>
      <c r="D325" s="342"/>
      <c r="E325" s="331" t="str">
        <f>VLOOKUP(B325,Remark!G:H,2,0)</f>
        <v>BYAI</v>
      </c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4"/>
      <c r="S325" s="335"/>
      <c r="T325" s="335"/>
      <c r="U325" s="335"/>
      <c r="V325" s="335"/>
      <c r="W325" s="335"/>
      <c r="X325" s="335"/>
      <c r="Y325" s="335"/>
      <c r="Z325" s="313"/>
      <c r="AA325" s="334"/>
      <c r="AB325" s="335"/>
      <c r="AC325" s="313"/>
      <c r="AD325" s="334"/>
      <c r="AE325" s="335"/>
      <c r="AF325" s="313"/>
      <c r="AG325" s="313"/>
      <c r="AH325" s="316"/>
      <c r="AI325" s="316"/>
      <c r="AJ325" s="316"/>
      <c r="AK325" s="316"/>
      <c r="AL325" s="316"/>
      <c r="AM325" s="335"/>
      <c r="AN325" s="335"/>
      <c r="AO325" s="316"/>
      <c r="AP325" s="337"/>
      <c r="AQ325" s="338"/>
      <c r="AR325" s="316"/>
      <c r="AS325" s="323"/>
      <c r="AT325" s="323"/>
      <c r="AU325" s="339"/>
      <c r="AV325" s="323">
        <v>111</v>
      </c>
      <c r="AW325" s="323">
        <v>8473</v>
      </c>
      <c r="AX325" s="339">
        <f t="shared" si="41"/>
        <v>2118.25</v>
      </c>
      <c r="AY325" s="323">
        <v>86</v>
      </c>
      <c r="AZ325" s="323">
        <v>6086</v>
      </c>
      <c r="BA325" s="322">
        <f t="shared" si="50"/>
        <v>1521.5</v>
      </c>
      <c r="BB325" s="323">
        <v>121</v>
      </c>
      <c r="BC325" s="323">
        <v>7875</v>
      </c>
      <c r="BD325" s="339">
        <f t="shared" si="51"/>
        <v>1968.75</v>
      </c>
      <c r="BE325" s="472">
        <v>147</v>
      </c>
      <c r="BF325" s="472">
        <v>9573</v>
      </c>
      <c r="BG325" s="339">
        <f t="shared" si="52"/>
        <v>2393.25</v>
      </c>
    </row>
    <row r="326" spans="1:59" s="296" customFormat="1" ht="14.65" customHeight="1">
      <c r="A326" s="308">
        <v>324</v>
      </c>
      <c r="B326" s="342" t="s">
        <v>1140</v>
      </c>
      <c r="C326" s="342"/>
      <c r="D326" s="342"/>
      <c r="E326" s="331" t="str">
        <f>VLOOKUP(B326,Remark!G:H,2,0)</f>
        <v>Kerry</v>
      </c>
      <c r="F326" s="333"/>
      <c r="G326" s="333"/>
      <c r="H326" s="333"/>
      <c r="I326" s="333"/>
      <c r="J326" s="333"/>
      <c r="K326" s="333"/>
      <c r="L326" s="333"/>
      <c r="M326" s="333"/>
      <c r="N326" s="333"/>
      <c r="O326" s="333"/>
      <c r="P326" s="333"/>
      <c r="Q326" s="333"/>
      <c r="R326" s="334"/>
      <c r="S326" s="335"/>
      <c r="T326" s="335"/>
      <c r="U326" s="335"/>
      <c r="V326" s="335"/>
      <c r="W326" s="335"/>
      <c r="X326" s="335"/>
      <c r="Y326" s="335"/>
      <c r="Z326" s="313"/>
      <c r="AA326" s="334"/>
      <c r="AB326" s="335"/>
      <c r="AC326" s="313"/>
      <c r="AD326" s="334"/>
      <c r="AE326" s="335"/>
      <c r="AF326" s="313"/>
      <c r="AG326" s="313"/>
      <c r="AH326" s="316"/>
      <c r="AI326" s="316"/>
      <c r="AJ326" s="316"/>
      <c r="AK326" s="316"/>
      <c r="AL326" s="316"/>
      <c r="AM326" s="335"/>
      <c r="AN326" s="335"/>
      <c r="AO326" s="316"/>
      <c r="AP326" s="337"/>
      <c r="AQ326" s="338"/>
      <c r="AR326" s="316"/>
      <c r="AS326" s="323"/>
      <c r="AT326" s="323"/>
      <c r="AU326" s="339"/>
      <c r="AV326" s="323">
        <v>238</v>
      </c>
      <c r="AW326" s="323">
        <v>15246</v>
      </c>
      <c r="AX326" s="339">
        <f t="shared" si="41"/>
        <v>3811.5</v>
      </c>
      <c r="AY326" s="323">
        <v>249</v>
      </c>
      <c r="AZ326" s="323">
        <v>17219</v>
      </c>
      <c r="BA326" s="322">
        <f t="shared" si="50"/>
        <v>4304.75</v>
      </c>
      <c r="BB326" s="323">
        <v>276</v>
      </c>
      <c r="BC326" s="323">
        <v>17704</v>
      </c>
      <c r="BD326" s="339">
        <f t="shared" si="51"/>
        <v>4426</v>
      </c>
      <c r="BE326" s="472">
        <v>295</v>
      </c>
      <c r="BF326" s="472">
        <v>19853</v>
      </c>
      <c r="BG326" s="339">
        <f t="shared" si="52"/>
        <v>4963.25</v>
      </c>
    </row>
    <row r="327" spans="1:59" s="296" customFormat="1" ht="14.65" customHeight="1">
      <c r="A327" s="308">
        <v>325</v>
      </c>
      <c r="B327" s="342" t="s">
        <v>1141</v>
      </c>
      <c r="C327" s="342"/>
      <c r="D327" s="342"/>
      <c r="E327" s="331" t="str">
        <f>VLOOKUP(B327,Remark!G:H,2,0)</f>
        <v>BYAI</v>
      </c>
      <c r="F327" s="333"/>
      <c r="G327" s="333"/>
      <c r="H327" s="333"/>
      <c r="I327" s="333"/>
      <c r="J327" s="333"/>
      <c r="K327" s="333"/>
      <c r="L327" s="333"/>
      <c r="M327" s="333"/>
      <c r="N327" s="333"/>
      <c r="O327" s="333"/>
      <c r="P327" s="333"/>
      <c r="Q327" s="333"/>
      <c r="R327" s="334"/>
      <c r="S327" s="335"/>
      <c r="T327" s="335"/>
      <c r="U327" s="335"/>
      <c r="V327" s="335"/>
      <c r="W327" s="335"/>
      <c r="X327" s="335"/>
      <c r="Y327" s="335"/>
      <c r="Z327" s="313"/>
      <c r="AA327" s="334"/>
      <c r="AB327" s="335"/>
      <c r="AC327" s="313"/>
      <c r="AD327" s="334"/>
      <c r="AE327" s="335"/>
      <c r="AF327" s="313"/>
      <c r="AG327" s="313"/>
      <c r="AH327" s="316"/>
      <c r="AI327" s="316"/>
      <c r="AJ327" s="316"/>
      <c r="AK327" s="316"/>
      <c r="AL327" s="316"/>
      <c r="AM327" s="335"/>
      <c r="AN327" s="335"/>
      <c r="AO327" s="316"/>
      <c r="AP327" s="337"/>
      <c r="AQ327" s="338"/>
      <c r="AR327" s="316"/>
      <c r="AS327" s="323"/>
      <c r="AT327" s="323"/>
      <c r="AU327" s="339"/>
      <c r="AV327" s="323">
        <v>122</v>
      </c>
      <c r="AW327" s="323">
        <v>7590</v>
      </c>
      <c r="AX327" s="339">
        <f t="shared" si="41"/>
        <v>1897.5</v>
      </c>
      <c r="AY327" s="323">
        <v>79</v>
      </c>
      <c r="AZ327" s="323">
        <v>5213</v>
      </c>
      <c r="BA327" s="322">
        <f t="shared" si="50"/>
        <v>1303.25</v>
      </c>
      <c r="BB327" s="323">
        <v>110</v>
      </c>
      <c r="BC327" s="323">
        <v>7134</v>
      </c>
      <c r="BD327" s="339">
        <f t="shared" si="51"/>
        <v>1783.5</v>
      </c>
      <c r="BE327" s="472">
        <v>97</v>
      </c>
      <c r="BF327" s="472">
        <v>7667</v>
      </c>
      <c r="BG327" s="339">
        <f t="shared" si="52"/>
        <v>1916.75</v>
      </c>
    </row>
    <row r="328" spans="1:59" s="296" customFormat="1" ht="14.65" customHeight="1">
      <c r="A328" s="308">
        <v>326</v>
      </c>
      <c r="B328" s="342" t="s">
        <v>1142</v>
      </c>
      <c r="C328" s="342"/>
      <c r="D328" s="342"/>
      <c r="E328" s="331" t="str">
        <f>VLOOKUP(B328,Remark!G:H,2,0)</f>
        <v>BYAI</v>
      </c>
      <c r="F328" s="333"/>
      <c r="G328" s="333"/>
      <c r="H328" s="333"/>
      <c r="I328" s="333"/>
      <c r="J328" s="333"/>
      <c r="K328" s="333"/>
      <c r="L328" s="333"/>
      <c r="M328" s="333"/>
      <c r="N328" s="333"/>
      <c r="O328" s="333"/>
      <c r="P328" s="333"/>
      <c r="Q328" s="333"/>
      <c r="R328" s="334"/>
      <c r="S328" s="335"/>
      <c r="T328" s="335"/>
      <c r="U328" s="335"/>
      <c r="V328" s="335"/>
      <c r="W328" s="335"/>
      <c r="X328" s="335"/>
      <c r="Y328" s="335"/>
      <c r="Z328" s="313"/>
      <c r="AA328" s="334"/>
      <c r="AB328" s="335"/>
      <c r="AC328" s="313"/>
      <c r="AD328" s="334"/>
      <c r="AE328" s="335"/>
      <c r="AF328" s="313"/>
      <c r="AG328" s="313"/>
      <c r="AH328" s="316"/>
      <c r="AI328" s="316"/>
      <c r="AJ328" s="316"/>
      <c r="AK328" s="316"/>
      <c r="AL328" s="316"/>
      <c r="AM328" s="335"/>
      <c r="AN328" s="335"/>
      <c r="AO328" s="316"/>
      <c r="AP328" s="337"/>
      <c r="AQ328" s="338"/>
      <c r="AR328" s="316"/>
      <c r="AS328" s="323"/>
      <c r="AT328" s="323"/>
      <c r="AU328" s="339"/>
      <c r="AV328" s="323">
        <v>30</v>
      </c>
      <c r="AW328" s="323">
        <v>2054</v>
      </c>
      <c r="AX328" s="339">
        <f t="shared" si="41"/>
        <v>513.5</v>
      </c>
      <c r="AY328" s="323">
        <v>33</v>
      </c>
      <c r="AZ328" s="323">
        <v>2075</v>
      </c>
      <c r="BA328" s="322">
        <f t="shared" si="50"/>
        <v>518.75</v>
      </c>
      <c r="BB328" s="323">
        <v>32</v>
      </c>
      <c r="BC328" s="323">
        <v>2308</v>
      </c>
      <c r="BD328" s="339">
        <f t="shared" si="51"/>
        <v>577</v>
      </c>
      <c r="BE328" s="472">
        <v>59</v>
      </c>
      <c r="BF328" s="472">
        <v>4365</v>
      </c>
      <c r="BG328" s="339">
        <f t="shared" si="52"/>
        <v>1091.25</v>
      </c>
    </row>
    <row r="329" spans="1:59" s="296" customFormat="1" ht="14.65" customHeight="1">
      <c r="A329" s="308">
        <v>327</v>
      </c>
      <c r="B329" s="342" t="s">
        <v>1143</v>
      </c>
      <c r="C329" s="342"/>
      <c r="D329" s="342"/>
      <c r="E329" s="331" t="str">
        <f>VLOOKUP(B329,Remark!G:H,2,0)</f>
        <v>BBUA</v>
      </c>
      <c r="F329" s="333"/>
      <c r="G329" s="333"/>
      <c r="H329" s="333"/>
      <c r="I329" s="333"/>
      <c r="J329" s="333"/>
      <c r="K329" s="333"/>
      <c r="L329" s="333"/>
      <c r="M329" s="333"/>
      <c r="N329" s="333"/>
      <c r="O329" s="333"/>
      <c r="P329" s="333"/>
      <c r="Q329" s="333"/>
      <c r="R329" s="334"/>
      <c r="S329" s="335"/>
      <c r="T329" s="335"/>
      <c r="U329" s="335"/>
      <c r="V329" s="335"/>
      <c r="W329" s="335"/>
      <c r="X329" s="335"/>
      <c r="Y329" s="335"/>
      <c r="Z329" s="313"/>
      <c r="AA329" s="334"/>
      <c r="AB329" s="335"/>
      <c r="AC329" s="313"/>
      <c r="AD329" s="334"/>
      <c r="AE329" s="335"/>
      <c r="AF329" s="313"/>
      <c r="AG329" s="313"/>
      <c r="AH329" s="316"/>
      <c r="AI329" s="316"/>
      <c r="AJ329" s="316"/>
      <c r="AK329" s="316"/>
      <c r="AL329" s="316"/>
      <c r="AM329" s="335"/>
      <c r="AN329" s="335"/>
      <c r="AO329" s="316"/>
      <c r="AP329" s="337"/>
      <c r="AQ329" s="338"/>
      <c r="AR329" s="316"/>
      <c r="AS329" s="323"/>
      <c r="AT329" s="323"/>
      <c r="AU329" s="339"/>
      <c r="AV329" s="323">
        <v>191</v>
      </c>
      <c r="AW329" s="323">
        <v>11553</v>
      </c>
      <c r="AX329" s="339">
        <f t="shared" si="41"/>
        <v>2888.25</v>
      </c>
      <c r="AY329" s="323">
        <v>123</v>
      </c>
      <c r="AZ329" s="323">
        <v>7701</v>
      </c>
      <c r="BA329" s="322">
        <f t="shared" si="50"/>
        <v>1925.25</v>
      </c>
      <c r="BB329" s="323">
        <v>176</v>
      </c>
      <c r="BC329" s="323">
        <v>10672</v>
      </c>
      <c r="BD329" s="339">
        <f t="shared" si="51"/>
        <v>2668</v>
      </c>
      <c r="BE329" s="472">
        <v>130</v>
      </c>
      <c r="BF329" s="472">
        <v>8794</v>
      </c>
      <c r="BG329" s="339">
        <f t="shared" si="52"/>
        <v>2198.5</v>
      </c>
    </row>
    <row r="330" spans="1:59" s="296" customFormat="1" ht="14.65" customHeight="1">
      <c r="A330" s="308">
        <v>328</v>
      </c>
      <c r="B330" s="342" t="s">
        <v>1144</v>
      </c>
      <c r="C330" s="342"/>
      <c r="D330" s="342"/>
      <c r="E330" s="331" t="str">
        <f>VLOOKUP(B330,Remark!G:H,2,0)</f>
        <v>TSIT</v>
      </c>
      <c r="F330" s="333"/>
      <c r="G330" s="333"/>
      <c r="H330" s="333"/>
      <c r="I330" s="333"/>
      <c r="J330" s="333"/>
      <c r="K330" s="333"/>
      <c r="L330" s="333"/>
      <c r="M330" s="333"/>
      <c r="N330" s="333"/>
      <c r="O330" s="333"/>
      <c r="P330" s="333"/>
      <c r="Q330" s="333"/>
      <c r="R330" s="334"/>
      <c r="S330" s="335"/>
      <c r="T330" s="335"/>
      <c r="U330" s="335"/>
      <c r="V330" s="335"/>
      <c r="W330" s="335"/>
      <c r="X330" s="335"/>
      <c r="Y330" s="335"/>
      <c r="Z330" s="313"/>
      <c r="AA330" s="334"/>
      <c r="AB330" s="335"/>
      <c r="AC330" s="313"/>
      <c r="AD330" s="334"/>
      <c r="AE330" s="335"/>
      <c r="AF330" s="313"/>
      <c r="AG330" s="313"/>
      <c r="AH330" s="316"/>
      <c r="AI330" s="316"/>
      <c r="AJ330" s="316"/>
      <c r="AK330" s="316"/>
      <c r="AL330" s="316"/>
      <c r="AM330" s="335"/>
      <c r="AN330" s="335"/>
      <c r="AO330" s="316"/>
      <c r="AP330" s="337"/>
      <c r="AQ330" s="338"/>
      <c r="AR330" s="316"/>
      <c r="AS330" s="323"/>
      <c r="AT330" s="323"/>
      <c r="AU330" s="339"/>
      <c r="AV330" s="323">
        <v>169</v>
      </c>
      <c r="AW330" s="323">
        <v>10019</v>
      </c>
      <c r="AX330" s="339">
        <f t="shared" si="41"/>
        <v>2504.75</v>
      </c>
      <c r="AY330" s="323">
        <v>145</v>
      </c>
      <c r="AZ330" s="323">
        <v>11255</v>
      </c>
      <c r="BA330" s="322">
        <f t="shared" si="50"/>
        <v>2813.75</v>
      </c>
      <c r="BB330" s="323">
        <v>183</v>
      </c>
      <c r="BC330" s="323">
        <v>12853</v>
      </c>
      <c r="BD330" s="339">
        <f t="shared" si="51"/>
        <v>3213.25</v>
      </c>
      <c r="BE330" s="472">
        <v>112</v>
      </c>
      <c r="BF330" s="472">
        <v>8396</v>
      </c>
      <c r="BG330" s="339">
        <f t="shared" si="52"/>
        <v>2099</v>
      </c>
    </row>
    <row r="331" spans="1:59" s="296" customFormat="1" ht="14.65" customHeight="1">
      <c r="A331" s="308">
        <v>329</v>
      </c>
      <c r="B331" s="342" t="s">
        <v>1145</v>
      </c>
      <c r="C331" s="342"/>
      <c r="D331" s="342"/>
      <c r="E331" s="331" t="str">
        <f>VLOOKUP(B331,Remark!G:H,2,0)</f>
        <v>TYA3</v>
      </c>
      <c r="F331" s="333"/>
      <c r="G331" s="333"/>
      <c r="H331" s="333"/>
      <c r="I331" s="333"/>
      <c r="J331" s="333"/>
      <c r="K331" s="333"/>
      <c r="L331" s="333"/>
      <c r="M331" s="333"/>
      <c r="N331" s="333"/>
      <c r="O331" s="333"/>
      <c r="P331" s="333"/>
      <c r="Q331" s="333"/>
      <c r="R331" s="334"/>
      <c r="S331" s="335"/>
      <c r="T331" s="335"/>
      <c r="U331" s="335"/>
      <c r="V331" s="335"/>
      <c r="W331" s="335"/>
      <c r="X331" s="335"/>
      <c r="Y331" s="335"/>
      <c r="Z331" s="313"/>
      <c r="AA331" s="334"/>
      <c r="AB331" s="335"/>
      <c r="AC331" s="313"/>
      <c r="AD331" s="334"/>
      <c r="AE331" s="335"/>
      <c r="AF331" s="313"/>
      <c r="AG331" s="313"/>
      <c r="AH331" s="316"/>
      <c r="AI331" s="316"/>
      <c r="AJ331" s="316"/>
      <c r="AK331" s="316"/>
      <c r="AL331" s="316"/>
      <c r="AM331" s="335"/>
      <c r="AN331" s="335"/>
      <c r="AO331" s="316"/>
      <c r="AP331" s="337"/>
      <c r="AQ331" s="338"/>
      <c r="AR331" s="316"/>
      <c r="AS331" s="323"/>
      <c r="AT331" s="323"/>
      <c r="AU331" s="339"/>
      <c r="AV331" s="323">
        <v>66</v>
      </c>
      <c r="AW331" s="323">
        <v>4114</v>
      </c>
      <c r="AX331" s="339">
        <f t="shared" si="41"/>
        <v>1028.5</v>
      </c>
      <c r="AY331" s="323">
        <v>12</v>
      </c>
      <c r="AZ331" s="323">
        <v>1020</v>
      </c>
      <c r="BA331" s="322">
        <f t="shared" si="50"/>
        <v>255</v>
      </c>
      <c r="BB331" s="323">
        <v>150</v>
      </c>
      <c r="BC331" s="323">
        <v>9298</v>
      </c>
      <c r="BD331" s="339">
        <f t="shared" si="51"/>
        <v>2324.5</v>
      </c>
      <c r="BE331" s="472">
        <v>206</v>
      </c>
      <c r="BF331" s="472">
        <v>14786</v>
      </c>
      <c r="BG331" s="339">
        <f t="shared" si="52"/>
        <v>3696.5</v>
      </c>
    </row>
    <row r="332" spans="1:59" s="296" customFormat="1" ht="14.65" customHeight="1">
      <c r="A332" s="308">
        <v>330</v>
      </c>
      <c r="B332" s="342" t="s">
        <v>1146</v>
      </c>
      <c r="C332" s="342"/>
      <c r="D332" s="342"/>
      <c r="E332" s="331" t="str">
        <f>VLOOKUP(B332,Remark!G:H,2,0)</f>
        <v>TSIT</v>
      </c>
      <c r="F332" s="333"/>
      <c r="G332" s="333"/>
      <c r="H332" s="333"/>
      <c r="I332" s="333"/>
      <c r="J332" s="333"/>
      <c r="K332" s="333"/>
      <c r="L332" s="333"/>
      <c r="M332" s="333"/>
      <c r="N332" s="333"/>
      <c r="O332" s="333"/>
      <c r="P332" s="333"/>
      <c r="Q332" s="333"/>
      <c r="R332" s="334"/>
      <c r="S332" s="335"/>
      <c r="T332" s="335"/>
      <c r="U332" s="335"/>
      <c r="V332" s="335"/>
      <c r="W332" s="335"/>
      <c r="X332" s="335"/>
      <c r="Y332" s="335"/>
      <c r="Z332" s="313"/>
      <c r="AA332" s="334"/>
      <c r="AB332" s="335"/>
      <c r="AC332" s="313"/>
      <c r="AD332" s="334"/>
      <c r="AE332" s="335"/>
      <c r="AF332" s="313"/>
      <c r="AG332" s="313"/>
      <c r="AH332" s="316"/>
      <c r="AI332" s="316"/>
      <c r="AJ332" s="316"/>
      <c r="AK332" s="316"/>
      <c r="AL332" s="316"/>
      <c r="AM332" s="335"/>
      <c r="AN332" s="335"/>
      <c r="AO332" s="316"/>
      <c r="AP332" s="337"/>
      <c r="AQ332" s="338"/>
      <c r="AR332" s="316"/>
      <c r="AS332" s="323"/>
      <c r="AT332" s="323"/>
      <c r="AU332" s="339"/>
      <c r="AV332" s="323">
        <v>114</v>
      </c>
      <c r="AW332" s="323">
        <v>7926</v>
      </c>
      <c r="AX332" s="339">
        <f t="shared" si="41"/>
        <v>1981.5</v>
      </c>
      <c r="AY332" s="323">
        <v>84</v>
      </c>
      <c r="AZ332" s="323">
        <v>5776</v>
      </c>
      <c r="BA332" s="322">
        <f t="shared" si="50"/>
        <v>1444</v>
      </c>
      <c r="BB332" s="323">
        <v>102</v>
      </c>
      <c r="BC332" s="323">
        <v>7290</v>
      </c>
      <c r="BD332" s="339">
        <f t="shared" si="51"/>
        <v>1822.5</v>
      </c>
      <c r="BE332" s="472">
        <v>130</v>
      </c>
      <c r="BF332" s="472">
        <v>9826</v>
      </c>
      <c r="BG332" s="339">
        <f t="shared" si="52"/>
        <v>2456.5</v>
      </c>
    </row>
    <row r="333" spans="1:59" s="296" customFormat="1" ht="14.65" customHeight="1">
      <c r="A333" s="308">
        <v>331</v>
      </c>
      <c r="B333" s="342" t="s">
        <v>1147</v>
      </c>
      <c r="C333" s="342"/>
      <c r="D333" s="342"/>
      <c r="E333" s="331" t="str">
        <f>VLOOKUP(B333,Remark!G:H,2,0)</f>
        <v>NAWA</v>
      </c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4"/>
      <c r="S333" s="335"/>
      <c r="T333" s="335"/>
      <c r="U333" s="335"/>
      <c r="V333" s="335"/>
      <c r="W333" s="335"/>
      <c r="X333" s="335"/>
      <c r="Y333" s="335"/>
      <c r="Z333" s="313"/>
      <c r="AA333" s="334"/>
      <c r="AB333" s="335"/>
      <c r="AC333" s="313"/>
      <c r="AD333" s="334"/>
      <c r="AE333" s="335"/>
      <c r="AF333" s="313"/>
      <c r="AG333" s="313"/>
      <c r="AH333" s="316"/>
      <c r="AI333" s="316"/>
      <c r="AJ333" s="316"/>
      <c r="AK333" s="316"/>
      <c r="AL333" s="316"/>
      <c r="AM333" s="335"/>
      <c r="AN333" s="335"/>
      <c r="AO333" s="316"/>
      <c r="AP333" s="337"/>
      <c r="AQ333" s="338"/>
      <c r="AR333" s="316"/>
      <c r="AS333" s="323"/>
      <c r="AT333" s="323"/>
      <c r="AU333" s="339"/>
      <c r="AV333" s="323">
        <v>65</v>
      </c>
      <c r="AW333" s="323">
        <v>5183</v>
      </c>
      <c r="AX333" s="339">
        <f t="shared" si="41"/>
        <v>1295.75</v>
      </c>
      <c r="AY333" s="323">
        <v>66</v>
      </c>
      <c r="AZ333" s="323">
        <v>4822</v>
      </c>
      <c r="BA333" s="322">
        <f t="shared" si="50"/>
        <v>1205.5</v>
      </c>
      <c r="BB333" s="323">
        <v>49</v>
      </c>
      <c r="BC333" s="323">
        <v>3487</v>
      </c>
      <c r="BD333" s="339">
        <f t="shared" si="51"/>
        <v>871.75</v>
      </c>
      <c r="BE333" s="472">
        <v>56</v>
      </c>
      <c r="BF333" s="472">
        <v>3832</v>
      </c>
      <c r="BG333" s="339">
        <f t="shared" si="52"/>
        <v>958</v>
      </c>
    </row>
    <row r="334" spans="1:59" s="296" customFormat="1" ht="14.65" customHeight="1">
      <c r="A334" s="308">
        <v>332</v>
      </c>
      <c r="B334" s="342" t="s">
        <v>1148</v>
      </c>
      <c r="C334" s="342"/>
      <c r="D334" s="342"/>
      <c r="E334" s="331" t="str">
        <f>VLOOKUP(B334,Remark!G:H,2,0)</f>
        <v>TSIT</v>
      </c>
      <c r="F334" s="333"/>
      <c r="G334" s="333"/>
      <c r="H334" s="333"/>
      <c r="I334" s="333"/>
      <c r="J334" s="333"/>
      <c r="K334" s="333"/>
      <c r="L334" s="333"/>
      <c r="M334" s="333"/>
      <c r="N334" s="333"/>
      <c r="O334" s="333"/>
      <c r="P334" s="333"/>
      <c r="Q334" s="333"/>
      <c r="R334" s="334"/>
      <c r="S334" s="335"/>
      <c r="T334" s="335"/>
      <c r="U334" s="335"/>
      <c r="V334" s="335"/>
      <c r="W334" s="335"/>
      <c r="X334" s="335"/>
      <c r="Y334" s="335"/>
      <c r="Z334" s="313"/>
      <c r="AA334" s="334"/>
      <c r="AB334" s="335"/>
      <c r="AC334" s="313"/>
      <c r="AD334" s="334"/>
      <c r="AE334" s="335"/>
      <c r="AF334" s="313"/>
      <c r="AG334" s="313"/>
      <c r="AH334" s="316"/>
      <c r="AI334" s="316"/>
      <c r="AJ334" s="316"/>
      <c r="AK334" s="316"/>
      <c r="AL334" s="316"/>
      <c r="AM334" s="335"/>
      <c r="AN334" s="335"/>
      <c r="AO334" s="316"/>
      <c r="AP334" s="337"/>
      <c r="AQ334" s="338"/>
      <c r="AR334" s="316"/>
      <c r="AS334" s="323"/>
      <c r="AT334" s="323"/>
      <c r="AU334" s="339"/>
      <c r="AV334" s="323">
        <v>121</v>
      </c>
      <c r="AW334" s="323">
        <v>8503</v>
      </c>
      <c r="AX334" s="339">
        <f t="shared" si="41"/>
        <v>2125.75</v>
      </c>
      <c r="AY334" s="323">
        <v>135</v>
      </c>
      <c r="AZ334" s="323">
        <v>8553</v>
      </c>
      <c r="BA334" s="322">
        <f t="shared" si="50"/>
        <v>2138.25</v>
      </c>
      <c r="BB334" s="323">
        <v>125</v>
      </c>
      <c r="BC334" s="323">
        <v>8547</v>
      </c>
      <c r="BD334" s="339">
        <f t="shared" si="51"/>
        <v>2136.75</v>
      </c>
      <c r="BE334" s="472">
        <v>122</v>
      </c>
      <c r="BF334" s="472">
        <v>8082</v>
      </c>
      <c r="BG334" s="339">
        <f t="shared" si="52"/>
        <v>2020.5</v>
      </c>
    </row>
    <row r="335" spans="1:59" s="296" customFormat="1" ht="14.65" customHeight="1">
      <c r="A335" s="308">
        <v>333</v>
      </c>
      <c r="B335" s="342" t="s">
        <v>1149</v>
      </c>
      <c r="C335" s="342"/>
      <c r="D335" s="342"/>
      <c r="E335" s="331" t="str">
        <f>VLOOKUP(B335,Remark!G:H,2,0)</f>
        <v>TYA6</v>
      </c>
      <c r="F335" s="333"/>
      <c r="G335" s="333"/>
      <c r="H335" s="333"/>
      <c r="I335" s="333"/>
      <c r="J335" s="333"/>
      <c r="K335" s="333"/>
      <c r="L335" s="333"/>
      <c r="M335" s="333"/>
      <c r="N335" s="333"/>
      <c r="O335" s="333"/>
      <c r="P335" s="333"/>
      <c r="Q335" s="333"/>
      <c r="R335" s="334"/>
      <c r="S335" s="335"/>
      <c r="T335" s="335"/>
      <c r="U335" s="335"/>
      <c r="V335" s="335"/>
      <c r="W335" s="335"/>
      <c r="X335" s="335"/>
      <c r="Y335" s="335"/>
      <c r="Z335" s="313"/>
      <c r="AA335" s="334"/>
      <c r="AB335" s="335"/>
      <c r="AC335" s="313"/>
      <c r="AD335" s="334"/>
      <c r="AE335" s="335"/>
      <c r="AF335" s="313"/>
      <c r="AG335" s="313"/>
      <c r="AH335" s="316"/>
      <c r="AI335" s="316"/>
      <c r="AJ335" s="316"/>
      <c r="AK335" s="316"/>
      <c r="AL335" s="316"/>
      <c r="AM335" s="335"/>
      <c r="AN335" s="335"/>
      <c r="AO335" s="316"/>
      <c r="AP335" s="337"/>
      <c r="AQ335" s="338"/>
      <c r="AR335" s="316"/>
      <c r="AS335" s="323"/>
      <c r="AT335" s="323"/>
      <c r="AU335" s="339"/>
      <c r="AV335" s="323">
        <v>182</v>
      </c>
      <c r="AW335" s="323">
        <v>11878</v>
      </c>
      <c r="AX335" s="339">
        <f t="shared" si="41"/>
        <v>2969.5</v>
      </c>
      <c r="AY335" s="323">
        <v>210</v>
      </c>
      <c r="AZ335" s="323">
        <v>14134</v>
      </c>
      <c r="BA335" s="322">
        <f t="shared" si="50"/>
        <v>3533.5</v>
      </c>
      <c r="BB335" s="323">
        <v>245</v>
      </c>
      <c r="BC335" s="323">
        <v>16407</v>
      </c>
      <c r="BD335" s="339">
        <f t="shared" si="51"/>
        <v>4101.75</v>
      </c>
      <c r="BE335" s="472">
        <v>306</v>
      </c>
      <c r="BF335" s="472">
        <v>20554</v>
      </c>
      <c r="BG335" s="339">
        <f t="shared" si="52"/>
        <v>5138.5</v>
      </c>
    </row>
    <row r="336" spans="1:59" s="296" customFormat="1" ht="14.65" customHeight="1">
      <c r="A336" s="308">
        <v>334</v>
      </c>
      <c r="B336" s="342" t="s">
        <v>1150</v>
      </c>
      <c r="C336" s="342"/>
      <c r="D336" s="342"/>
      <c r="E336" s="331" t="str">
        <f>VLOOKUP(B336,Remark!G:H,2,0)</f>
        <v>NAWA</v>
      </c>
      <c r="F336" s="333"/>
      <c r="G336" s="333"/>
      <c r="H336" s="333"/>
      <c r="I336" s="333"/>
      <c r="J336" s="333"/>
      <c r="K336" s="333"/>
      <c r="L336" s="333"/>
      <c r="M336" s="333"/>
      <c r="N336" s="333"/>
      <c r="O336" s="333"/>
      <c r="P336" s="333"/>
      <c r="Q336" s="333"/>
      <c r="R336" s="334"/>
      <c r="S336" s="335"/>
      <c r="T336" s="335"/>
      <c r="U336" s="335"/>
      <c r="V336" s="335"/>
      <c r="W336" s="335"/>
      <c r="X336" s="335"/>
      <c r="Y336" s="335"/>
      <c r="Z336" s="313"/>
      <c r="AA336" s="334"/>
      <c r="AB336" s="335"/>
      <c r="AC336" s="313"/>
      <c r="AD336" s="334"/>
      <c r="AE336" s="335"/>
      <c r="AF336" s="313"/>
      <c r="AG336" s="313"/>
      <c r="AH336" s="316"/>
      <c r="AI336" s="316"/>
      <c r="AJ336" s="316"/>
      <c r="AK336" s="316"/>
      <c r="AL336" s="316"/>
      <c r="AM336" s="335"/>
      <c r="AN336" s="335"/>
      <c r="AO336" s="316"/>
      <c r="AP336" s="337"/>
      <c r="AQ336" s="338"/>
      <c r="AR336" s="316"/>
      <c r="AS336" s="323"/>
      <c r="AT336" s="323"/>
      <c r="AU336" s="339"/>
      <c r="AV336" s="323">
        <v>27</v>
      </c>
      <c r="AW336" s="323">
        <v>1773</v>
      </c>
      <c r="AX336" s="339">
        <f t="shared" si="41"/>
        <v>443.25</v>
      </c>
      <c r="AY336" s="323">
        <v>52</v>
      </c>
      <c r="AZ336" s="323">
        <v>3416</v>
      </c>
      <c r="BA336" s="322">
        <f t="shared" si="50"/>
        <v>854</v>
      </c>
      <c r="BB336" s="323">
        <v>39</v>
      </c>
      <c r="BC336" s="323">
        <v>2569</v>
      </c>
      <c r="BD336" s="339">
        <f t="shared" si="51"/>
        <v>642.25</v>
      </c>
      <c r="BE336" s="472">
        <v>54</v>
      </c>
      <c r="BF336" s="472">
        <v>4042</v>
      </c>
      <c r="BG336" s="339">
        <f t="shared" si="52"/>
        <v>1010.5</v>
      </c>
    </row>
    <row r="337" spans="1:59" s="296" customFormat="1" ht="14.65" customHeight="1">
      <c r="A337" s="308">
        <v>335</v>
      </c>
      <c r="B337" s="342" t="s">
        <v>1151</v>
      </c>
      <c r="C337" s="342"/>
      <c r="D337" s="342"/>
      <c r="E337" s="331" t="str">
        <f>VLOOKUP(B337,Remark!G:H,2,0)</f>
        <v>RSIT</v>
      </c>
      <c r="F337" s="333"/>
      <c r="G337" s="333"/>
      <c r="H337" s="333"/>
      <c r="I337" s="333"/>
      <c r="J337" s="333"/>
      <c r="K337" s="333"/>
      <c r="L337" s="333"/>
      <c r="M337" s="333"/>
      <c r="N337" s="333"/>
      <c r="O337" s="333"/>
      <c r="P337" s="333"/>
      <c r="Q337" s="333"/>
      <c r="R337" s="334"/>
      <c r="S337" s="335"/>
      <c r="T337" s="335"/>
      <c r="U337" s="335"/>
      <c r="V337" s="335"/>
      <c r="W337" s="335"/>
      <c r="X337" s="335"/>
      <c r="Y337" s="335"/>
      <c r="Z337" s="313"/>
      <c r="AA337" s="334"/>
      <c r="AB337" s="335"/>
      <c r="AC337" s="313"/>
      <c r="AD337" s="334"/>
      <c r="AE337" s="335"/>
      <c r="AF337" s="313"/>
      <c r="AG337" s="313"/>
      <c r="AH337" s="316"/>
      <c r="AI337" s="316"/>
      <c r="AJ337" s="316"/>
      <c r="AK337" s="316"/>
      <c r="AL337" s="316"/>
      <c r="AM337" s="335"/>
      <c r="AN337" s="335"/>
      <c r="AO337" s="316"/>
      <c r="AP337" s="337"/>
      <c r="AQ337" s="338"/>
      <c r="AR337" s="316"/>
      <c r="AS337" s="323"/>
      <c r="AT337" s="323"/>
      <c r="AU337" s="339"/>
      <c r="AV337" s="323">
        <v>41</v>
      </c>
      <c r="AW337" s="323">
        <v>2963</v>
      </c>
      <c r="AX337" s="339">
        <f t="shared" si="41"/>
        <v>740.75</v>
      </c>
      <c r="AY337" s="323">
        <v>37</v>
      </c>
      <c r="AZ337" s="323">
        <v>2851</v>
      </c>
      <c r="BA337" s="322">
        <f t="shared" si="50"/>
        <v>712.75</v>
      </c>
      <c r="BB337" s="323">
        <v>39</v>
      </c>
      <c r="BC337" s="323">
        <v>2649</v>
      </c>
      <c r="BD337" s="339">
        <f t="shared" si="51"/>
        <v>662.25</v>
      </c>
      <c r="BE337" s="472">
        <v>33</v>
      </c>
      <c r="BF337" s="472">
        <v>2507</v>
      </c>
      <c r="BG337" s="339">
        <f t="shared" si="52"/>
        <v>626.75</v>
      </c>
    </row>
    <row r="338" spans="1:59" s="296" customFormat="1" ht="14.65" customHeight="1">
      <c r="A338" s="308">
        <v>336</v>
      </c>
      <c r="B338" s="342" t="s">
        <v>1152</v>
      </c>
      <c r="C338" s="342"/>
      <c r="D338" s="342"/>
      <c r="E338" s="331" t="str">
        <f>VLOOKUP(B338,Remark!G:H,2,0)</f>
        <v>NAWA</v>
      </c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4"/>
      <c r="S338" s="335"/>
      <c r="T338" s="335"/>
      <c r="U338" s="335"/>
      <c r="V338" s="335"/>
      <c r="W338" s="335"/>
      <c r="X338" s="335"/>
      <c r="Y338" s="335"/>
      <c r="Z338" s="313"/>
      <c r="AA338" s="334"/>
      <c r="AB338" s="335"/>
      <c r="AC338" s="313"/>
      <c r="AD338" s="334"/>
      <c r="AE338" s="335"/>
      <c r="AF338" s="313"/>
      <c r="AG338" s="313"/>
      <c r="AH338" s="316"/>
      <c r="AI338" s="316"/>
      <c r="AJ338" s="316"/>
      <c r="AK338" s="316"/>
      <c r="AL338" s="316"/>
      <c r="AM338" s="335"/>
      <c r="AN338" s="335"/>
      <c r="AO338" s="316"/>
      <c r="AP338" s="337"/>
      <c r="AQ338" s="338"/>
      <c r="AR338" s="316"/>
      <c r="AS338" s="323"/>
      <c r="AT338" s="323"/>
      <c r="AU338" s="339"/>
      <c r="AV338" s="323">
        <v>78</v>
      </c>
      <c r="AW338" s="323">
        <v>5566</v>
      </c>
      <c r="AX338" s="339">
        <f t="shared" si="41"/>
        <v>1391.5</v>
      </c>
      <c r="AY338" s="323">
        <v>75</v>
      </c>
      <c r="AZ338" s="323">
        <v>5181</v>
      </c>
      <c r="BA338" s="322">
        <f t="shared" si="50"/>
        <v>1295.25</v>
      </c>
      <c r="BB338" s="323">
        <v>63</v>
      </c>
      <c r="BC338" s="323">
        <v>4885</v>
      </c>
      <c r="BD338" s="339">
        <f t="shared" si="51"/>
        <v>1221.25</v>
      </c>
      <c r="BE338" s="472">
        <v>64</v>
      </c>
      <c r="BF338" s="472">
        <v>4892</v>
      </c>
      <c r="BG338" s="339">
        <f t="shared" si="52"/>
        <v>1223</v>
      </c>
    </row>
    <row r="339" spans="1:59" s="296" customFormat="1" ht="14.65" customHeight="1">
      <c r="A339" s="308">
        <v>337</v>
      </c>
      <c r="B339" s="342" t="s">
        <v>1153</v>
      </c>
      <c r="C339" s="342"/>
      <c r="D339" s="342"/>
      <c r="E339" s="331" t="str">
        <f>VLOOKUP(B339,Remark!G:H,2,0)</f>
        <v>TNPT</v>
      </c>
      <c r="F339" s="333"/>
      <c r="G339" s="333"/>
      <c r="H339" s="333"/>
      <c r="I339" s="333"/>
      <c r="J339" s="333"/>
      <c r="K339" s="333"/>
      <c r="L339" s="333"/>
      <c r="M339" s="333"/>
      <c r="N339" s="333"/>
      <c r="O339" s="333"/>
      <c r="P339" s="333"/>
      <c r="Q339" s="333"/>
      <c r="R339" s="334"/>
      <c r="S339" s="335"/>
      <c r="T339" s="335"/>
      <c r="U339" s="335"/>
      <c r="V339" s="335"/>
      <c r="W339" s="335"/>
      <c r="X339" s="335"/>
      <c r="Y339" s="335"/>
      <c r="Z339" s="313"/>
      <c r="AA339" s="334"/>
      <c r="AB339" s="335"/>
      <c r="AC339" s="313"/>
      <c r="AD339" s="334"/>
      <c r="AE339" s="335"/>
      <c r="AF339" s="313"/>
      <c r="AG339" s="313"/>
      <c r="AH339" s="316"/>
      <c r="AI339" s="316"/>
      <c r="AJ339" s="316"/>
      <c r="AK339" s="316"/>
      <c r="AL339" s="316"/>
      <c r="AM339" s="335"/>
      <c r="AN339" s="335"/>
      <c r="AO339" s="316"/>
      <c r="AP339" s="337"/>
      <c r="AQ339" s="338"/>
      <c r="AR339" s="316"/>
      <c r="AS339" s="323"/>
      <c r="AT339" s="323"/>
      <c r="AU339" s="339"/>
      <c r="AV339" s="323">
        <v>156</v>
      </c>
      <c r="AW339" s="323">
        <v>9596</v>
      </c>
      <c r="AX339" s="339">
        <f t="shared" si="41"/>
        <v>2399</v>
      </c>
      <c r="AY339" s="323">
        <v>197</v>
      </c>
      <c r="AZ339" s="323">
        <v>12091</v>
      </c>
      <c r="BA339" s="322">
        <f t="shared" si="50"/>
        <v>3022.75</v>
      </c>
      <c r="BB339" s="323">
        <v>220</v>
      </c>
      <c r="BC339" s="323">
        <v>13360</v>
      </c>
      <c r="BD339" s="339">
        <f t="shared" si="51"/>
        <v>3340</v>
      </c>
      <c r="BE339" s="472">
        <v>160</v>
      </c>
      <c r="BF339" s="472">
        <v>11276</v>
      </c>
      <c r="BG339" s="339">
        <f t="shared" si="52"/>
        <v>2819</v>
      </c>
    </row>
    <row r="340" spans="1:59" s="296" customFormat="1" ht="14.65" customHeight="1">
      <c r="A340" s="308">
        <v>338</v>
      </c>
      <c r="B340" s="342" t="s">
        <v>1154</v>
      </c>
      <c r="C340" s="342"/>
      <c r="D340" s="342"/>
      <c r="E340" s="331" t="str">
        <f>VLOOKUP(B340,Remark!G:H,2,0)</f>
        <v>NAWA</v>
      </c>
      <c r="F340" s="333"/>
      <c r="G340" s="333"/>
      <c r="H340" s="333"/>
      <c r="I340" s="333"/>
      <c r="J340" s="333"/>
      <c r="K340" s="333"/>
      <c r="L340" s="333"/>
      <c r="M340" s="333"/>
      <c r="N340" s="333"/>
      <c r="O340" s="333"/>
      <c r="P340" s="333"/>
      <c r="Q340" s="333"/>
      <c r="R340" s="334"/>
      <c r="S340" s="335"/>
      <c r="T340" s="335"/>
      <c r="U340" s="335"/>
      <c r="V340" s="335"/>
      <c r="W340" s="335"/>
      <c r="X340" s="335"/>
      <c r="Y340" s="335"/>
      <c r="Z340" s="313"/>
      <c r="AA340" s="334"/>
      <c r="AB340" s="335"/>
      <c r="AC340" s="313"/>
      <c r="AD340" s="334"/>
      <c r="AE340" s="335"/>
      <c r="AF340" s="313"/>
      <c r="AG340" s="313"/>
      <c r="AH340" s="316"/>
      <c r="AI340" s="316"/>
      <c r="AJ340" s="316"/>
      <c r="AK340" s="316"/>
      <c r="AL340" s="316"/>
      <c r="AM340" s="335"/>
      <c r="AN340" s="335"/>
      <c r="AO340" s="316"/>
      <c r="AP340" s="337"/>
      <c r="AQ340" s="338"/>
      <c r="AR340" s="316"/>
      <c r="AS340" s="323"/>
      <c r="AT340" s="323"/>
      <c r="AU340" s="339"/>
      <c r="AV340" s="323">
        <v>79</v>
      </c>
      <c r="AW340" s="323">
        <v>5461</v>
      </c>
      <c r="AX340" s="339">
        <f t="shared" si="41"/>
        <v>1365.25</v>
      </c>
      <c r="AY340" s="323">
        <v>116</v>
      </c>
      <c r="AZ340" s="323">
        <v>8080</v>
      </c>
      <c r="BA340" s="322">
        <f t="shared" si="50"/>
        <v>2020</v>
      </c>
      <c r="BB340" s="323">
        <v>109</v>
      </c>
      <c r="BC340" s="323">
        <v>8171</v>
      </c>
      <c r="BD340" s="339">
        <f t="shared" si="51"/>
        <v>2042.75</v>
      </c>
      <c r="BE340" s="472">
        <v>142</v>
      </c>
      <c r="BF340" s="472">
        <v>10622</v>
      </c>
      <c r="BG340" s="339">
        <f t="shared" si="52"/>
        <v>2655.5</v>
      </c>
    </row>
    <row r="341" spans="1:59" s="296" customFormat="1" ht="14.65" customHeight="1">
      <c r="A341" s="308">
        <v>339</v>
      </c>
      <c r="B341" s="342" t="s">
        <v>1155</v>
      </c>
      <c r="C341" s="342"/>
      <c r="D341" s="342"/>
      <c r="E341" s="331" t="str">
        <f>VLOOKUP(B341,Remark!G:H,2,0)</f>
        <v>TYA3</v>
      </c>
      <c r="F341" s="333"/>
      <c r="G341" s="333"/>
      <c r="H341" s="333"/>
      <c r="I341" s="333"/>
      <c r="J341" s="333"/>
      <c r="K341" s="333"/>
      <c r="L341" s="333"/>
      <c r="M341" s="333"/>
      <c r="N341" s="333"/>
      <c r="O341" s="333"/>
      <c r="P341" s="333"/>
      <c r="Q341" s="333"/>
      <c r="R341" s="334"/>
      <c r="S341" s="335"/>
      <c r="T341" s="335"/>
      <c r="U341" s="335"/>
      <c r="V341" s="335"/>
      <c r="W341" s="335"/>
      <c r="X341" s="335"/>
      <c r="Y341" s="335"/>
      <c r="Z341" s="313"/>
      <c r="AA341" s="334"/>
      <c r="AB341" s="335"/>
      <c r="AC341" s="313"/>
      <c r="AD341" s="334"/>
      <c r="AE341" s="335"/>
      <c r="AF341" s="313"/>
      <c r="AG341" s="313"/>
      <c r="AH341" s="316"/>
      <c r="AI341" s="316"/>
      <c r="AJ341" s="316"/>
      <c r="AK341" s="316"/>
      <c r="AL341" s="316"/>
      <c r="AM341" s="335"/>
      <c r="AN341" s="335"/>
      <c r="AO341" s="316"/>
      <c r="AP341" s="337"/>
      <c r="AQ341" s="338"/>
      <c r="AR341" s="316"/>
      <c r="AS341" s="323"/>
      <c r="AT341" s="323"/>
      <c r="AU341" s="339"/>
      <c r="AV341" s="323">
        <v>0</v>
      </c>
      <c r="AW341" s="323">
        <v>0</v>
      </c>
      <c r="AX341" s="339">
        <f t="shared" si="41"/>
        <v>0</v>
      </c>
      <c r="AY341" s="323">
        <v>0</v>
      </c>
      <c r="AZ341" s="323">
        <v>0</v>
      </c>
      <c r="BA341" s="322">
        <f t="shared" si="50"/>
        <v>0</v>
      </c>
      <c r="BB341" s="323">
        <v>0</v>
      </c>
      <c r="BC341" s="323">
        <v>0</v>
      </c>
      <c r="BD341" s="339">
        <f t="shared" si="51"/>
        <v>0</v>
      </c>
      <c r="BE341" s="472">
        <v>0</v>
      </c>
      <c r="BF341" s="472">
        <v>0</v>
      </c>
      <c r="BG341" s="339">
        <f t="shared" si="52"/>
        <v>0</v>
      </c>
    </row>
    <row r="342" spans="1:59" s="296" customFormat="1" ht="14.65" customHeight="1">
      <c r="A342" s="308">
        <v>340</v>
      </c>
      <c r="B342" s="342" t="s">
        <v>1156</v>
      </c>
      <c r="C342" s="342"/>
      <c r="D342" s="342"/>
      <c r="E342" s="331" t="str">
        <f>VLOOKUP(B342,Remark!G:H,2,0)</f>
        <v>Kerry</v>
      </c>
      <c r="F342" s="333"/>
      <c r="G342" s="333"/>
      <c r="H342" s="333"/>
      <c r="I342" s="333"/>
      <c r="J342" s="333"/>
      <c r="K342" s="333"/>
      <c r="L342" s="333"/>
      <c r="M342" s="333"/>
      <c r="N342" s="333"/>
      <c r="O342" s="333"/>
      <c r="P342" s="333"/>
      <c r="Q342" s="333"/>
      <c r="R342" s="334"/>
      <c r="S342" s="335"/>
      <c r="T342" s="335"/>
      <c r="U342" s="335"/>
      <c r="V342" s="335"/>
      <c r="W342" s="335"/>
      <c r="X342" s="335"/>
      <c r="Y342" s="335"/>
      <c r="Z342" s="313"/>
      <c r="AA342" s="334"/>
      <c r="AB342" s="335"/>
      <c r="AC342" s="313"/>
      <c r="AD342" s="334"/>
      <c r="AE342" s="335"/>
      <c r="AF342" s="313"/>
      <c r="AG342" s="313"/>
      <c r="AH342" s="316"/>
      <c r="AI342" s="316"/>
      <c r="AJ342" s="316"/>
      <c r="AK342" s="316"/>
      <c r="AL342" s="316"/>
      <c r="AM342" s="335"/>
      <c r="AN342" s="335"/>
      <c r="AO342" s="316"/>
      <c r="AP342" s="337"/>
      <c r="AQ342" s="338"/>
      <c r="AR342" s="316"/>
      <c r="AS342" s="323"/>
      <c r="AT342" s="323"/>
      <c r="AU342" s="339"/>
      <c r="AV342" s="323">
        <v>299</v>
      </c>
      <c r="AW342" s="323">
        <v>18533</v>
      </c>
      <c r="AX342" s="339">
        <f t="shared" si="41"/>
        <v>4633.25</v>
      </c>
      <c r="AY342" s="323">
        <v>332</v>
      </c>
      <c r="AZ342" s="323">
        <v>23052</v>
      </c>
      <c r="BA342" s="322">
        <f t="shared" si="50"/>
        <v>5763</v>
      </c>
      <c r="BB342" s="323">
        <v>366</v>
      </c>
      <c r="BC342" s="323">
        <v>23250</v>
      </c>
      <c r="BD342" s="339">
        <f t="shared" si="51"/>
        <v>5812.5</v>
      </c>
      <c r="BE342" s="472">
        <v>288</v>
      </c>
      <c r="BF342" s="472">
        <v>19700</v>
      </c>
      <c r="BG342" s="339">
        <f t="shared" si="52"/>
        <v>4925</v>
      </c>
    </row>
    <row r="343" spans="1:59" s="296" customFormat="1" ht="14.65" customHeight="1">
      <c r="A343" s="308">
        <v>341</v>
      </c>
      <c r="B343" s="342" t="s">
        <v>1157</v>
      </c>
      <c r="C343" s="342"/>
      <c r="D343" s="342"/>
      <c r="E343" s="331" t="str">
        <f>VLOOKUP(B343,Remark!G:H,2,0)</f>
        <v>MTNG</v>
      </c>
      <c r="F343" s="333"/>
      <c r="G343" s="333"/>
      <c r="H343" s="333"/>
      <c r="I343" s="333"/>
      <c r="J343" s="333"/>
      <c r="K343" s="333"/>
      <c r="L343" s="333"/>
      <c r="M343" s="333"/>
      <c r="N343" s="333"/>
      <c r="O343" s="333"/>
      <c r="P343" s="333"/>
      <c r="Q343" s="333"/>
      <c r="R343" s="334"/>
      <c r="S343" s="335"/>
      <c r="T343" s="335"/>
      <c r="U343" s="335"/>
      <c r="V343" s="335"/>
      <c r="W343" s="335"/>
      <c r="X343" s="335"/>
      <c r="Y343" s="335"/>
      <c r="Z343" s="313"/>
      <c r="AA343" s="334"/>
      <c r="AB343" s="335"/>
      <c r="AC343" s="313"/>
      <c r="AD343" s="334"/>
      <c r="AE343" s="335"/>
      <c r="AF343" s="313"/>
      <c r="AG343" s="313"/>
      <c r="AH343" s="316"/>
      <c r="AI343" s="316"/>
      <c r="AJ343" s="316"/>
      <c r="AK343" s="316"/>
      <c r="AL343" s="316"/>
      <c r="AM343" s="335"/>
      <c r="AN343" s="335"/>
      <c r="AO343" s="316"/>
      <c r="AP343" s="337"/>
      <c r="AQ343" s="338"/>
      <c r="AR343" s="316"/>
      <c r="AS343" s="323"/>
      <c r="AT343" s="323"/>
      <c r="AU343" s="339"/>
      <c r="AV343" s="323">
        <v>186</v>
      </c>
      <c r="AW343" s="323">
        <v>10918</v>
      </c>
      <c r="AX343" s="339">
        <f t="shared" si="41"/>
        <v>2729.5</v>
      </c>
      <c r="AY343" s="323">
        <v>189</v>
      </c>
      <c r="AZ343" s="323">
        <v>11667</v>
      </c>
      <c r="BA343" s="322">
        <f t="shared" si="50"/>
        <v>2916.75</v>
      </c>
      <c r="BB343" s="323">
        <v>148</v>
      </c>
      <c r="BC343" s="323">
        <v>10216</v>
      </c>
      <c r="BD343" s="339">
        <f t="shared" si="51"/>
        <v>2554</v>
      </c>
      <c r="BE343" s="472">
        <v>159</v>
      </c>
      <c r="BF343" s="472">
        <v>10725</v>
      </c>
      <c r="BG343" s="339">
        <f t="shared" si="52"/>
        <v>2681.25</v>
      </c>
    </row>
    <row r="344" spans="1:59" s="296" customFormat="1" ht="14.65" customHeight="1">
      <c r="A344" s="308">
        <v>342</v>
      </c>
      <c r="B344" s="342" t="s">
        <v>1158</v>
      </c>
      <c r="C344" s="342"/>
      <c r="D344" s="342"/>
      <c r="E344" s="331" t="str">
        <f>VLOOKUP(B344,Remark!G:H,2,0)</f>
        <v>MTNG</v>
      </c>
      <c r="F344" s="333"/>
      <c r="G344" s="333"/>
      <c r="H344" s="333"/>
      <c r="I344" s="333"/>
      <c r="J344" s="333"/>
      <c r="K344" s="333"/>
      <c r="L344" s="333"/>
      <c r="M344" s="333"/>
      <c r="N344" s="333"/>
      <c r="O344" s="333"/>
      <c r="P344" s="333"/>
      <c r="Q344" s="333"/>
      <c r="R344" s="334"/>
      <c r="S344" s="335"/>
      <c r="T344" s="335"/>
      <c r="U344" s="335"/>
      <c r="V344" s="335"/>
      <c r="W344" s="335"/>
      <c r="X344" s="335"/>
      <c r="Y344" s="335"/>
      <c r="Z344" s="313"/>
      <c r="AA344" s="334"/>
      <c r="AB344" s="335"/>
      <c r="AC344" s="313"/>
      <c r="AD344" s="334"/>
      <c r="AE344" s="335"/>
      <c r="AF344" s="313"/>
      <c r="AG344" s="313"/>
      <c r="AH344" s="316"/>
      <c r="AI344" s="316"/>
      <c r="AJ344" s="316"/>
      <c r="AK344" s="316"/>
      <c r="AL344" s="316"/>
      <c r="AM344" s="335"/>
      <c r="AN344" s="335"/>
      <c r="AO344" s="316"/>
      <c r="AP344" s="337"/>
      <c r="AQ344" s="338"/>
      <c r="AR344" s="316"/>
      <c r="AS344" s="323"/>
      <c r="AT344" s="323"/>
      <c r="AU344" s="339"/>
      <c r="AV344" s="323">
        <v>104</v>
      </c>
      <c r="AW344" s="323">
        <v>6732</v>
      </c>
      <c r="AX344" s="339">
        <f t="shared" si="41"/>
        <v>1683</v>
      </c>
      <c r="AY344" s="323">
        <v>131</v>
      </c>
      <c r="AZ344" s="323">
        <v>7681</v>
      </c>
      <c r="BA344" s="322">
        <f t="shared" si="50"/>
        <v>1920.25</v>
      </c>
      <c r="BB344" s="323">
        <v>181</v>
      </c>
      <c r="BC344" s="323">
        <v>11291</v>
      </c>
      <c r="BD344" s="339">
        <f t="shared" si="51"/>
        <v>2822.75</v>
      </c>
      <c r="BE344" s="472">
        <v>159</v>
      </c>
      <c r="BF344" s="472">
        <v>10049</v>
      </c>
      <c r="BG344" s="339">
        <f t="shared" si="52"/>
        <v>2512.25</v>
      </c>
    </row>
    <row r="345" spans="1:59" s="296" customFormat="1" ht="14.65" customHeight="1">
      <c r="A345" s="308">
        <v>343</v>
      </c>
      <c r="B345" s="342" t="s">
        <v>1159</v>
      </c>
      <c r="C345" s="342"/>
      <c r="D345" s="342"/>
      <c r="E345" s="331" t="str">
        <f>VLOOKUP(B345,Remark!G:H,2,0)</f>
        <v>TUPM</v>
      </c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4"/>
      <c r="S345" s="335"/>
      <c r="T345" s="335"/>
      <c r="U345" s="335"/>
      <c r="V345" s="335"/>
      <c r="W345" s="335"/>
      <c r="X345" s="335"/>
      <c r="Y345" s="335"/>
      <c r="Z345" s="313"/>
      <c r="AA345" s="334"/>
      <c r="AB345" s="335"/>
      <c r="AC345" s="313"/>
      <c r="AD345" s="334"/>
      <c r="AE345" s="335"/>
      <c r="AF345" s="313"/>
      <c r="AG345" s="313"/>
      <c r="AH345" s="316"/>
      <c r="AI345" s="316"/>
      <c r="AJ345" s="316"/>
      <c r="AK345" s="316"/>
      <c r="AL345" s="316"/>
      <c r="AM345" s="335"/>
      <c r="AN345" s="335"/>
      <c r="AO345" s="316"/>
      <c r="AP345" s="337"/>
      <c r="AQ345" s="338"/>
      <c r="AR345" s="316"/>
      <c r="AS345" s="323"/>
      <c r="AT345" s="323"/>
      <c r="AU345" s="339"/>
      <c r="AV345" s="323">
        <v>146</v>
      </c>
      <c r="AW345" s="323">
        <v>8762</v>
      </c>
      <c r="AX345" s="339">
        <f t="shared" si="41"/>
        <v>2190.5</v>
      </c>
      <c r="AY345" s="323">
        <v>129</v>
      </c>
      <c r="AZ345" s="323">
        <v>10967</v>
      </c>
      <c r="BA345" s="322">
        <f t="shared" si="50"/>
        <v>2741.75</v>
      </c>
      <c r="BB345" s="323">
        <v>138</v>
      </c>
      <c r="BC345" s="323">
        <v>12678</v>
      </c>
      <c r="BD345" s="339">
        <f t="shared" si="51"/>
        <v>3169.5</v>
      </c>
      <c r="BE345" s="472">
        <v>141</v>
      </c>
      <c r="BF345" s="472">
        <v>11867</v>
      </c>
      <c r="BG345" s="339">
        <f t="shared" si="52"/>
        <v>2966.75</v>
      </c>
    </row>
    <row r="346" spans="1:59" s="296" customFormat="1" ht="14.65" customHeight="1">
      <c r="A346" s="308">
        <v>344</v>
      </c>
      <c r="B346" s="342" t="s">
        <v>1160</v>
      </c>
      <c r="C346" s="342"/>
      <c r="D346" s="342"/>
      <c r="E346" s="331" t="str">
        <f>VLOOKUP(B346,Remark!G:H,2,0)</f>
        <v>TUPM</v>
      </c>
      <c r="F346" s="333"/>
      <c r="G346" s="333"/>
      <c r="H346" s="333"/>
      <c r="I346" s="333"/>
      <c r="J346" s="333"/>
      <c r="K346" s="333"/>
      <c r="L346" s="333"/>
      <c r="M346" s="333"/>
      <c r="N346" s="333"/>
      <c r="O346" s="333"/>
      <c r="P346" s="333"/>
      <c r="Q346" s="333"/>
      <c r="R346" s="334"/>
      <c r="S346" s="335"/>
      <c r="T346" s="335"/>
      <c r="U346" s="335"/>
      <c r="V346" s="335"/>
      <c r="W346" s="335"/>
      <c r="X346" s="335"/>
      <c r="Y346" s="335"/>
      <c r="Z346" s="313"/>
      <c r="AA346" s="334"/>
      <c r="AB346" s="335"/>
      <c r="AC346" s="313"/>
      <c r="AD346" s="334"/>
      <c r="AE346" s="335"/>
      <c r="AF346" s="313"/>
      <c r="AG346" s="313"/>
      <c r="AH346" s="316"/>
      <c r="AI346" s="316"/>
      <c r="AJ346" s="316"/>
      <c r="AK346" s="316"/>
      <c r="AL346" s="316"/>
      <c r="AM346" s="335"/>
      <c r="AN346" s="335"/>
      <c r="AO346" s="316"/>
      <c r="AP346" s="337"/>
      <c r="AQ346" s="338"/>
      <c r="AR346" s="316"/>
      <c r="AS346" s="323"/>
      <c r="AT346" s="323"/>
      <c r="AU346" s="339"/>
      <c r="AV346" s="323">
        <v>36</v>
      </c>
      <c r="AW346" s="323">
        <v>2568</v>
      </c>
      <c r="AX346" s="339">
        <f t="shared" si="41"/>
        <v>642</v>
      </c>
      <c r="AY346" s="323">
        <v>70</v>
      </c>
      <c r="AZ346" s="323">
        <v>4046</v>
      </c>
      <c r="BA346" s="322">
        <f t="shared" si="50"/>
        <v>1011.5</v>
      </c>
      <c r="BB346" s="323">
        <v>40</v>
      </c>
      <c r="BC346" s="323">
        <v>2784</v>
      </c>
      <c r="BD346" s="339">
        <f t="shared" si="51"/>
        <v>696</v>
      </c>
      <c r="BE346" s="472">
        <v>24</v>
      </c>
      <c r="BF346" s="472">
        <v>1588</v>
      </c>
      <c r="BG346" s="339">
        <f t="shared" si="52"/>
        <v>397</v>
      </c>
    </row>
    <row r="347" spans="1:59" s="296" customFormat="1" ht="14.65" customHeight="1">
      <c r="A347" s="308">
        <v>345</v>
      </c>
      <c r="B347" s="342" t="s">
        <v>1161</v>
      </c>
      <c r="C347" s="342"/>
      <c r="D347" s="342"/>
      <c r="E347" s="331" t="str">
        <f>VLOOKUP(B347,Remark!G:H,2,0)</f>
        <v>TUPM</v>
      </c>
      <c r="F347" s="333"/>
      <c r="G347" s="333"/>
      <c r="H347" s="333"/>
      <c r="I347" s="333"/>
      <c r="J347" s="333"/>
      <c r="K347" s="333"/>
      <c r="L347" s="333"/>
      <c r="M347" s="333"/>
      <c r="N347" s="333"/>
      <c r="O347" s="333"/>
      <c r="P347" s="333"/>
      <c r="Q347" s="333"/>
      <c r="R347" s="334"/>
      <c r="S347" s="335"/>
      <c r="T347" s="335"/>
      <c r="U347" s="335"/>
      <c r="V347" s="335"/>
      <c r="W347" s="335"/>
      <c r="X347" s="335"/>
      <c r="Y347" s="335"/>
      <c r="Z347" s="313"/>
      <c r="AA347" s="334"/>
      <c r="AB347" s="335"/>
      <c r="AC347" s="313"/>
      <c r="AD347" s="334"/>
      <c r="AE347" s="335"/>
      <c r="AF347" s="313"/>
      <c r="AG347" s="313"/>
      <c r="AH347" s="316"/>
      <c r="AI347" s="316"/>
      <c r="AJ347" s="316"/>
      <c r="AK347" s="316"/>
      <c r="AL347" s="316"/>
      <c r="AM347" s="335"/>
      <c r="AN347" s="335"/>
      <c r="AO347" s="316"/>
      <c r="AP347" s="337"/>
      <c r="AQ347" s="338"/>
      <c r="AR347" s="316"/>
      <c r="AS347" s="323"/>
      <c r="AT347" s="323"/>
      <c r="AU347" s="339"/>
      <c r="AV347" s="323">
        <v>108</v>
      </c>
      <c r="AW347" s="323">
        <v>6920</v>
      </c>
      <c r="AX347" s="339">
        <f t="shared" si="41"/>
        <v>1730</v>
      </c>
      <c r="AY347" s="323">
        <v>202</v>
      </c>
      <c r="AZ347" s="323">
        <v>11394</v>
      </c>
      <c r="BA347" s="322">
        <f t="shared" si="50"/>
        <v>2848.5</v>
      </c>
      <c r="BB347" s="323">
        <v>222</v>
      </c>
      <c r="BC347" s="323">
        <v>14314</v>
      </c>
      <c r="BD347" s="339">
        <f t="shared" si="51"/>
        <v>3578.5</v>
      </c>
      <c r="BE347" s="472">
        <v>140</v>
      </c>
      <c r="BF347" s="472">
        <v>8984</v>
      </c>
      <c r="BG347" s="339">
        <f t="shared" si="52"/>
        <v>2246</v>
      </c>
    </row>
    <row r="348" spans="1:59" s="296" customFormat="1" ht="14.65" customHeight="1">
      <c r="A348" s="308">
        <v>346</v>
      </c>
      <c r="B348" s="342" t="s">
        <v>1162</v>
      </c>
      <c r="C348" s="342"/>
      <c r="D348" s="342"/>
      <c r="E348" s="331" t="str">
        <f>VLOOKUP(B348,Remark!G:H,2,0)</f>
        <v>PKED</v>
      </c>
      <c r="F348" s="333"/>
      <c r="G348" s="333"/>
      <c r="H348" s="333"/>
      <c r="I348" s="333"/>
      <c r="J348" s="333"/>
      <c r="K348" s="333"/>
      <c r="L348" s="333"/>
      <c r="M348" s="333"/>
      <c r="N348" s="333"/>
      <c r="O348" s="333"/>
      <c r="P348" s="333"/>
      <c r="Q348" s="333"/>
      <c r="R348" s="334"/>
      <c r="S348" s="335"/>
      <c r="T348" s="335"/>
      <c r="U348" s="335"/>
      <c r="V348" s="335"/>
      <c r="W348" s="335"/>
      <c r="X348" s="335"/>
      <c r="Y348" s="335"/>
      <c r="Z348" s="313"/>
      <c r="AA348" s="334"/>
      <c r="AB348" s="335"/>
      <c r="AC348" s="313"/>
      <c r="AD348" s="334"/>
      <c r="AE348" s="335"/>
      <c r="AF348" s="313"/>
      <c r="AG348" s="313"/>
      <c r="AH348" s="316"/>
      <c r="AI348" s="316"/>
      <c r="AJ348" s="316"/>
      <c r="AK348" s="316"/>
      <c r="AL348" s="316"/>
      <c r="AM348" s="335"/>
      <c r="AN348" s="335"/>
      <c r="AO348" s="316"/>
      <c r="AP348" s="337"/>
      <c r="AQ348" s="338"/>
      <c r="AR348" s="316"/>
      <c r="AS348" s="323"/>
      <c r="AT348" s="323"/>
      <c r="AU348" s="339"/>
      <c r="AV348" s="323">
        <v>156</v>
      </c>
      <c r="AW348" s="323">
        <v>9160</v>
      </c>
      <c r="AX348" s="339">
        <f t="shared" si="41"/>
        <v>2290</v>
      </c>
      <c r="AY348" s="323">
        <v>227</v>
      </c>
      <c r="AZ348" s="323">
        <v>12857</v>
      </c>
      <c r="BA348" s="322">
        <f t="shared" si="50"/>
        <v>3214.25</v>
      </c>
      <c r="BB348" s="323">
        <v>284</v>
      </c>
      <c r="BC348" s="323">
        <v>17208</v>
      </c>
      <c r="BD348" s="339">
        <f t="shared" si="51"/>
        <v>4302</v>
      </c>
      <c r="BE348" s="472">
        <v>296</v>
      </c>
      <c r="BF348" s="472">
        <v>17832</v>
      </c>
      <c r="BG348" s="339">
        <f t="shared" si="52"/>
        <v>4458</v>
      </c>
    </row>
    <row r="349" spans="1:59" s="296" customFormat="1" ht="14.65" customHeight="1">
      <c r="A349" s="308">
        <v>347</v>
      </c>
      <c r="B349" s="344" t="s">
        <v>1366</v>
      </c>
      <c r="C349" s="344"/>
      <c r="D349" s="344"/>
      <c r="E349" s="331" t="str">
        <f>VLOOKUP(B349,Remark!G:H,2,0)</f>
        <v>Kerry</v>
      </c>
      <c r="F349" s="333"/>
      <c r="G349" s="333"/>
      <c r="H349" s="333"/>
      <c r="I349" s="333"/>
      <c r="J349" s="333"/>
      <c r="K349" s="333"/>
      <c r="L349" s="333"/>
      <c r="M349" s="333"/>
      <c r="N349" s="333"/>
      <c r="O349" s="333"/>
      <c r="P349" s="333"/>
      <c r="Q349" s="333"/>
      <c r="R349" s="334"/>
      <c r="S349" s="335"/>
      <c r="T349" s="335"/>
      <c r="U349" s="335"/>
      <c r="V349" s="335"/>
      <c r="W349" s="335"/>
      <c r="X349" s="335"/>
      <c r="Y349" s="335"/>
      <c r="Z349" s="313"/>
      <c r="AA349" s="334"/>
      <c r="AB349" s="335"/>
      <c r="AC349" s="313"/>
      <c r="AD349" s="334"/>
      <c r="AE349" s="335"/>
      <c r="AF349" s="313"/>
      <c r="AG349" s="313"/>
      <c r="AH349" s="316"/>
      <c r="AI349" s="316"/>
      <c r="AJ349" s="316"/>
      <c r="AK349" s="316"/>
      <c r="AL349" s="316"/>
      <c r="AM349" s="335"/>
      <c r="AN349" s="335"/>
      <c r="AO349" s="316"/>
      <c r="AP349" s="337"/>
      <c r="AQ349" s="338"/>
      <c r="AR349" s="316"/>
      <c r="AS349" s="323"/>
      <c r="AT349" s="323"/>
      <c r="AU349" s="339"/>
      <c r="AV349" s="323">
        <v>189</v>
      </c>
      <c r="AW349" s="323">
        <v>11423</v>
      </c>
      <c r="AX349" s="339">
        <f t="shared" si="41"/>
        <v>2855.75</v>
      </c>
      <c r="AY349" s="323">
        <v>117</v>
      </c>
      <c r="AZ349" s="323">
        <v>7371</v>
      </c>
      <c r="BA349" s="322">
        <f t="shared" si="50"/>
        <v>1842.75</v>
      </c>
      <c r="BB349" s="323">
        <v>162</v>
      </c>
      <c r="BC349" s="323">
        <v>9994</v>
      </c>
      <c r="BD349" s="339">
        <f t="shared" si="51"/>
        <v>2498.5</v>
      </c>
      <c r="BE349" s="472">
        <v>104</v>
      </c>
      <c r="BF349" s="472">
        <v>7692</v>
      </c>
      <c r="BG349" s="339">
        <f t="shared" si="52"/>
        <v>1923</v>
      </c>
    </row>
    <row r="350" spans="1:59" s="296" customFormat="1" ht="14.65" customHeight="1">
      <c r="A350" s="308">
        <v>348</v>
      </c>
      <c r="B350" s="344" t="s">
        <v>1367</v>
      </c>
      <c r="C350" s="344"/>
      <c r="D350" s="344"/>
      <c r="E350" s="331" t="str">
        <f>VLOOKUP(B350,Remark!G:H,2,0)</f>
        <v>RSIT</v>
      </c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4"/>
      <c r="S350" s="335"/>
      <c r="T350" s="335"/>
      <c r="U350" s="335"/>
      <c r="V350" s="335"/>
      <c r="W350" s="335"/>
      <c r="X350" s="335"/>
      <c r="Y350" s="335"/>
      <c r="Z350" s="313"/>
      <c r="AA350" s="334"/>
      <c r="AB350" s="335"/>
      <c r="AC350" s="313"/>
      <c r="AD350" s="334"/>
      <c r="AE350" s="335"/>
      <c r="AF350" s="313"/>
      <c r="AG350" s="313"/>
      <c r="AH350" s="316"/>
      <c r="AI350" s="316"/>
      <c r="AJ350" s="316"/>
      <c r="AK350" s="316"/>
      <c r="AL350" s="316"/>
      <c r="AM350" s="335"/>
      <c r="AN350" s="335"/>
      <c r="AO350" s="316"/>
      <c r="AP350" s="337"/>
      <c r="AQ350" s="338"/>
      <c r="AR350" s="316"/>
      <c r="AS350" s="323"/>
      <c r="AT350" s="323"/>
      <c r="AU350" s="339"/>
      <c r="AV350" s="323">
        <v>219</v>
      </c>
      <c r="AW350" s="323">
        <v>13601</v>
      </c>
      <c r="AX350" s="339">
        <f t="shared" si="41"/>
        <v>3400.25</v>
      </c>
      <c r="AY350" s="323">
        <v>150</v>
      </c>
      <c r="AZ350" s="323">
        <v>9246</v>
      </c>
      <c r="BA350" s="322">
        <f t="shared" si="50"/>
        <v>2311.5</v>
      </c>
      <c r="BB350" s="323">
        <v>192</v>
      </c>
      <c r="BC350" s="323">
        <v>11664</v>
      </c>
      <c r="BD350" s="339">
        <f t="shared" si="51"/>
        <v>2916</v>
      </c>
      <c r="BE350" s="472">
        <v>180</v>
      </c>
      <c r="BF350" s="472">
        <v>10812</v>
      </c>
      <c r="BG350" s="339">
        <f t="shared" si="52"/>
        <v>2703</v>
      </c>
    </row>
    <row r="351" spans="1:59" s="296" customFormat="1" ht="14.65" customHeight="1">
      <c r="A351" s="308">
        <v>349</v>
      </c>
      <c r="B351" s="344" t="s">
        <v>1368</v>
      </c>
      <c r="C351" s="344"/>
      <c r="D351" s="344"/>
      <c r="E351" s="331" t="str">
        <f>VLOOKUP(B351,Remark!G:H,2,0)</f>
        <v>RSIT</v>
      </c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4"/>
      <c r="S351" s="335"/>
      <c r="T351" s="335"/>
      <c r="U351" s="335"/>
      <c r="V351" s="335"/>
      <c r="W351" s="335"/>
      <c r="X351" s="335"/>
      <c r="Y351" s="335"/>
      <c r="Z351" s="313"/>
      <c r="AA351" s="334"/>
      <c r="AB351" s="335"/>
      <c r="AC351" s="313"/>
      <c r="AD351" s="334"/>
      <c r="AE351" s="335"/>
      <c r="AF351" s="313"/>
      <c r="AG351" s="313"/>
      <c r="AH351" s="316"/>
      <c r="AI351" s="316"/>
      <c r="AJ351" s="316"/>
      <c r="AK351" s="316"/>
      <c r="AL351" s="316"/>
      <c r="AM351" s="335"/>
      <c r="AN351" s="335"/>
      <c r="AO351" s="316"/>
      <c r="AP351" s="337"/>
      <c r="AQ351" s="338"/>
      <c r="AR351" s="316"/>
      <c r="AS351" s="323"/>
      <c r="AT351" s="323"/>
      <c r="AU351" s="339"/>
      <c r="AV351" s="323">
        <v>36</v>
      </c>
      <c r="AW351" s="323">
        <v>2236</v>
      </c>
      <c r="AX351" s="339">
        <f t="shared" si="41"/>
        <v>559</v>
      </c>
      <c r="AY351" s="323">
        <v>51</v>
      </c>
      <c r="AZ351" s="323">
        <v>3473</v>
      </c>
      <c r="BA351" s="322">
        <f t="shared" si="50"/>
        <v>868.25</v>
      </c>
      <c r="BB351" s="323">
        <v>59</v>
      </c>
      <c r="BC351" s="323">
        <v>3841</v>
      </c>
      <c r="BD351" s="339">
        <f t="shared" si="51"/>
        <v>960.25</v>
      </c>
      <c r="BE351" s="472">
        <v>73</v>
      </c>
      <c r="BF351" s="472">
        <v>4643</v>
      </c>
      <c r="BG351" s="339">
        <f t="shared" si="52"/>
        <v>1160.75</v>
      </c>
    </row>
    <row r="352" spans="1:59" s="296" customFormat="1" ht="14.65" customHeight="1">
      <c r="A352" s="308">
        <v>350</v>
      </c>
      <c r="B352" s="344" t="s">
        <v>1369</v>
      </c>
      <c r="C352" s="344"/>
      <c r="D352" s="344"/>
      <c r="E352" s="331" t="str">
        <f>VLOOKUP(B352,Remark!G:H,2,0)</f>
        <v>TSIT</v>
      </c>
      <c r="F352" s="333"/>
      <c r="G352" s="333"/>
      <c r="H352" s="333"/>
      <c r="I352" s="333"/>
      <c r="J352" s="333"/>
      <c r="K352" s="333"/>
      <c r="L352" s="333"/>
      <c r="M352" s="333"/>
      <c r="N352" s="333"/>
      <c r="O352" s="333"/>
      <c r="P352" s="333"/>
      <c r="Q352" s="333"/>
      <c r="R352" s="334"/>
      <c r="S352" s="335"/>
      <c r="T352" s="335"/>
      <c r="U352" s="335"/>
      <c r="V352" s="335"/>
      <c r="W352" s="335"/>
      <c r="X352" s="335"/>
      <c r="Y352" s="335"/>
      <c r="Z352" s="313"/>
      <c r="AA352" s="334"/>
      <c r="AB352" s="335"/>
      <c r="AC352" s="313"/>
      <c r="AD352" s="334"/>
      <c r="AE352" s="335"/>
      <c r="AF352" s="313"/>
      <c r="AG352" s="313"/>
      <c r="AH352" s="316"/>
      <c r="AI352" s="316"/>
      <c r="AJ352" s="316"/>
      <c r="AK352" s="316"/>
      <c r="AL352" s="316"/>
      <c r="AM352" s="335"/>
      <c r="AN352" s="335"/>
      <c r="AO352" s="316"/>
      <c r="AP352" s="337"/>
      <c r="AQ352" s="338"/>
      <c r="AR352" s="316"/>
      <c r="AS352" s="323"/>
      <c r="AT352" s="323"/>
      <c r="AU352" s="339"/>
      <c r="AV352" s="323">
        <v>324</v>
      </c>
      <c r="AW352" s="323">
        <v>17604</v>
      </c>
      <c r="AX352" s="339">
        <f t="shared" si="41"/>
        <v>4401</v>
      </c>
      <c r="AY352" s="323">
        <v>346</v>
      </c>
      <c r="AZ352" s="323">
        <v>18722</v>
      </c>
      <c r="BA352" s="322">
        <f t="shared" si="50"/>
        <v>4680.5</v>
      </c>
      <c r="BB352" s="323">
        <v>265</v>
      </c>
      <c r="BC352" s="323">
        <v>14535</v>
      </c>
      <c r="BD352" s="339">
        <f t="shared" si="51"/>
        <v>3633.75</v>
      </c>
      <c r="BE352" s="472">
        <v>274</v>
      </c>
      <c r="BF352" s="472">
        <v>14526</v>
      </c>
      <c r="BG352" s="339">
        <f t="shared" si="52"/>
        <v>3631.5</v>
      </c>
    </row>
    <row r="353" spans="1:59" s="296" customFormat="1" ht="14.65" customHeight="1">
      <c r="A353" s="308">
        <v>351</v>
      </c>
      <c r="B353" s="344" t="s">
        <v>1370</v>
      </c>
      <c r="C353" s="344"/>
      <c r="D353" s="344"/>
      <c r="E353" s="331" t="str">
        <f>VLOOKUP(B353,Remark!G:H,2,0)</f>
        <v>TTAI</v>
      </c>
      <c r="F353" s="333"/>
      <c r="G353" s="333"/>
      <c r="H353" s="333"/>
      <c r="I353" s="333"/>
      <c r="J353" s="333"/>
      <c r="K353" s="333"/>
      <c r="L353" s="333"/>
      <c r="M353" s="333"/>
      <c r="N353" s="333"/>
      <c r="O353" s="333"/>
      <c r="P353" s="333"/>
      <c r="Q353" s="333"/>
      <c r="R353" s="334"/>
      <c r="S353" s="335"/>
      <c r="T353" s="335"/>
      <c r="U353" s="335"/>
      <c r="V353" s="335"/>
      <c r="W353" s="335"/>
      <c r="X353" s="335"/>
      <c r="Y353" s="335"/>
      <c r="Z353" s="313"/>
      <c r="AA353" s="334"/>
      <c r="AB353" s="335"/>
      <c r="AC353" s="313"/>
      <c r="AD353" s="334"/>
      <c r="AE353" s="335"/>
      <c r="AF353" s="313"/>
      <c r="AG353" s="313"/>
      <c r="AH353" s="316"/>
      <c r="AI353" s="316"/>
      <c r="AJ353" s="316"/>
      <c r="AK353" s="316"/>
      <c r="AL353" s="316"/>
      <c r="AM353" s="335"/>
      <c r="AN353" s="335"/>
      <c r="AO353" s="316"/>
      <c r="AP353" s="337"/>
      <c r="AQ353" s="338"/>
      <c r="AR353" s="316"/>
      <c r="AS353" s="323"/>
      <c r="AT353" s="323"/>
      <c r="AU353" s="339"/>
      <c r="AV353" s="323">
        <v>95</v>
      </c>
      <c r="AW353" s="323">
        <v>6105</v>
      </c>
      <c r="AX353" s="339">
        <f t="shared" si="41"/>
        <v>1526.25</v>
      </c>
      <c r="AY353" s="323">
        <v>62</v>
      </c>
      <c r="AZ353" s="323">
        <v>4306</v>
      </c>
      <c r="BA353" s="322">
        <f t="shared" si="50"/>
        <v>1076.5</v>
      </c>
      <c r="BB353" s="323">
        <v>76</v>
      </c>
      <c r="BC353" s="323">
        <v>4864</v>
      </c>
      <c r="BD353" s="339">
        <f t="shared" si="51"/>
        <v>1216</v>
      </c>
      <c r="BE353" s="472">
        <v>72</v>
      </c>
      <c r="BF353" s="472">
        <v>5236</v>
      </c>
      <c r="BG353" s="339">
        <f t="shared" si="52"/>
        <v>1309</v>
      </c>
    </row>
    <row r="354" spans="1:59" s="296" customFormat="1" ht="14.65" customHeight="1">
      <c r="A354" s="308">
        <v>352</v>
      </c>
      <c r="B354" s="344" t="s">
        <v>1371</v>
      </c>
      <c r="C354" s="344"/>
      <c r="D354" s="344"/>
      <c r="E354" s="331" t="str">
        <f>VLOOKUP(B354,Remark!G:H,2,0)</f>
        <v>TTAI</v>
      </c>
      <c r="F354" s="333"/>
      <c r="G354" s="333"/>
      <c r="H354" s="333"/>
      <c r="I354" s="333"/>
      <c r="J354" s="333"/>
      <c r="K354" s="333"/>
      <c r="L354" s="333"/>
      <c r="M354" s="333"/>
      <c r="N354" s="333"/>
      <c r="O354" s="333"/>
      <c r="P354" s="333"/>
      <c r="Q354" s="333"/>
      <c r="R354" s="334"/>
      <c r="S354" s="335"/>
      <c r="T354" s="335"/>
      <c r="U354" s="335"/>
      <c r="V354" s="335"/>
      <c r="W354" s="335"/>
      <c r="X354" s="335"/>
      <c r="Y354" s="335"/>
      <c r="Z354" s="313"/>
      <c r="AA354" s="334"/>
      <c r="AB354" s="335"/>
      <c r="AC354" s="313"/>
      <c r="AD354" s="334"/>
      <c r="AE354" s="335"/>
      <c r="AF354" s="313"/>
      <c r="AG354" s="313"/>
      <c r="AH354" s="316"/>
      <c r="AI354" s="316"/>
      <c r="AJ354" s="316"/>
      <c r="AK354" s="316"/>
      <c r="AL354" s="316"/>
      <c r="AM354" s="335"/>
      <c r="AN354" s="335"/>
      <c r="AO354" s="316"/>
      <c r="AP354" s="337"/>
      <c r="AQ354" s="338"/>
      <c r="AR354" s="316"/>
      <c r="AS354" s="323"/>
      <c r="AT354" s="323"/>
      <c r="AU354" s="339"/>
      <c r="AV354" s="323">
        <v>67</v>
      </c>
      <c r="AW354" s="323">
        <v>4033</v>
      </c>
      <c r="AX354" s="339">
        <f t="shared" si="41"/>
        <v>1008.25</v>
      </c>
      <c r="AY354" s="323">
        <v>49</v>
      </c>
      <c r="AZ354" s="323">
        <v>3487</v>
      </c>
      <c r="BA354" s="322">
        <f t="shared" si="50"/>
        <v>871.75</v>
      </c>
      <c r="BB354" s="323">
        <v>50</v>
      </c>
      <c r="BC354" s="323">
        <v>3350</v>
      </c>
      <c r="BD354" s="339">
        <f t="shared" si="51"/>
        <v>837.5</v>
      </c>
      <c r="BE354" s="472">
        <v>57</v>
      </c>
      <c r="BF354" s="472">
        <v>4291</v>
      </c>
      <c r="BG354" s="339">
        <f t="shared" si="52"/>
        <v>1072.75</v>
      </c>
    </row>
    <row r="355" spans="1:59" s="296" customFormat="1" ht="14.65" customHeight="1">
      <c r="A355" s="308">
        <v>353</v>
      </c>
      <c r="B355" s="344" t="s">
        <v>1372</v>
      </c>
      <c r="C355" s="344"/>
      <c r="D355" s="344"/>
      <c r="E355" s="331" t="str">
        <f>VLOOKUP(B355,Remark!G:H,2,0)</f>
        <v>RSIT</v>
      </c>
      <c r="F355" s="333"/>
      <c r="G355" s="333"/>
      <c r="H355" s="333"/>
      <c r="I355" s="333"/>
      <c r="J355" s="333"/>
      <c r="K355" s="333"/>
      <c r="L355" s="333"/>
      <c r="M355" s="333"/>
      <c r="N355" s="333"/>
      <c r="O355" s="333"/>
      <c r="P355" s="333"/>
      <c r="Q355" s="333"/>
      <c r="R355" s="334"/>
      <c r="S355" s="335"/>
      <c r="T355" s="335"/>
      <c r="U355" s="335"/>
      <c r="V355" s="335"/>
      <c r="W355" s="335"/>
      <c r="X355" s="335"/>
      <c r="Y355" s="335"/>
      <c r="Z355" s="313"/>
      <c r="AA355" s="334"/>
      <c r="AB355" s="335"/>
      <c r="AC355" s="313"/>
      <c r="AD355" s="334"/>
      <c r="AE355" s="335"/>
      <c r="AF355" s="313"/>
      <c r="AG355" s="313"/>
      <c r="AH355" s="316"/>
      <c r="AI355" s="316"/>
      <c r="AJ355" s="316"/>
      <c r="AK355" s="316"/>
      <c r="AL355" s="316"/>
      <c r="AM355" s="335"/>
      <c r="AN355" s="335"/>
      <c r="AO355" s="316"/>
      <c r="AP355" s="337"/>
      <c r="AQ355" s="338"/>
      <c r="AR355" s="316"/>
      <c r="AS355" s="323"/>
      <c r="AT355" s="323"/>
      <c r="AU355" s="339"/>
      <c r="AV355" s="323">
        <v>56</v>
      </c>
      <c r="AW355" s="323">
        <v>3992</v>
      </c>
      <c r="AX355" s="339">
        <f t="shared" si="41"/>
        <v>998</v>
      </c>
      <c r="AY355" s="323">
        <v>60</v>
      </c>
      <c r="AZ355" s="323">
        <v>4632</v>
      </c>
      <c r="BA355" s="322">
        <f t="shared" si="50"/>
        <v>1158</v>
      </c>
      <c r="BB355" s="323">
        <v>84</v>
      </c>
      <c r="BC355" s="323">
        <v>5968</v>
      </c>
      <c r="BD355" s="339">
        <f t="shared" si="51"/>
        <v>1492</v>
      </c>
      <c r="BE355" s="472">
        <v>68</v>
      </c>
      <c r="BF355" s="472">
        <v>4912</v>
      </c>
      <c r="BG355" s="339">
        <f t="shared" si="52"/>
        <v>1228</v>
      </c>
    </row>
    <row r="356" spans="1:59" s="296" customFormat="1" ht="14.65" customHeight="1">
      <c r="A356" s="308">
        <v>354</v>
      </c>
      <c r="B356" s="344" t="s">
        <v>1373</v>
      </c>
      <c r="C356" s="344"/>
      <c r="D356" s="344"/>
      <c r="E356" s="331" t="str">
        <f>VLOOKUP(B356,Remark!G:H,2,0)</f>
        <v>Kerry</v>
      </c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4"/>
      <c r="S356" s="335"/>
      <c r="T356" s="335"/>
      <c r="U356" s="335"/>
      <c r="V356" s="335"/>
      <c r="W356" s="335"/>
      <c r="X356" s="335"/>
      <c r="Y356" s="335"/>
      <c r="Z356" s="313"/>
      <c r="AA356" s="334"/>
      <c r="AB356" s="335"/>
      <c r="AC356" s="313"/>
      <c r="AD356" s="334"/>
      <c r="AE356" s="335"/>
      <c r="AF356" s="313"/>
      <c r="AG356" s="313"/>
      <c r="AH356" s="316"/>
      <c r="AI356" s="316"/>
      <c r="AJ356" s="316"/>
      <c r="AK356" s="316"/>
      <c r="AL356" s="316"/>
      <c r="AM356" s="335"/>
      <c r="AN356" s="335"/>
      <c r="AO356" s="316"/>
      <c r="AP356" s="337"/>
      <c r="AQ356" s="338"/>
      <c r="AR356" s="316"/>
      <c r="AS356" s="323"/>
      <c r="AT356" s="323"/>
      <c r="AU356" s="339"/>
      <c r="AV356" s="323">
        <v>449</v>
      </c>
      <c r="AW356" s="323">
        <v>27175</v>
      </c>
      <c r="AX356" s="339">
        <f t="shared" si="41"/>
        <v>6793.75</v>
      </c>
      <c r="AY356" s="323">
        <v>614</v>
      </c>
      <c r="AZ356" s="323">
        <v>36718</v>
      </c>
      <c r="BA356" s="322">
        <f t="shared" si="50"/>
        <v>9179.5</v>
      </c>
      <c r="BB356" s="323">
        <v>721</v>
      </c>
      <c r="BC356" s="323">
        <v>42667</v>
      </c>
      <c r="BD356" s="339">
        <f t="shared" si="51"/>
        <v>10666.75</v>
      </c>
      <c r="BE356" s="472">
        <v>557</v>
      </c>
      <c r="BF356" s="472">
        <v>34939</v>
      </c>
      <c r="BG356" s="339">
        <f t="shared" si="52"/>
        <v>8734.75</v>
      </c>
    </row>
    <row r="357" spans="1:59" s="296" customFormat="1" ht="14.65" customHeight="1">
      <c r="A357" s="308">
        <v>355</v>
      </c>
      <c r="B357" s="344" t="s">
        <v>1374</v>
      </c>
      <c r="C357" s="344"/>
      <c r="D357" s="344"/>
      <c r="E357" s="331" t="str">
        <f>VLOOKUP(B357,Remark!G:H,2,0)</f>
        <v>SMUT</v>
      </c>
      <c r="F357" s="333"/>
      <c r="G357" s="333"/>
      <c r="H357" s="333"/>
      <c r="I357" s="333"/>
      <c r="J357" s="333"/>
      <c r="K357" s="333"/>
      <c r="L357" s="333"/>
      <c r="M357" s="333"/>
      <c r="N357" s="333"/>
      <c r="O357" s="333"/>
      <c r="P357" s="333"/>
      <c r="Q357" s="333"/>
      <c r="R357" s="334"/>
      <c r="S357" s="335"/>
      <c r="T357" s="335"/>
      <c r="U357" s="335"/>
      <c r="V357" s="335"/>
      <c r="W357" s="335"/>
      <c r="X357" s="335"/>
      <c r="Y357" s="335"/>
      <c r="Z357" s="313"/>
      <c r="AA357" s="334"/>
      <c r="AB357" s="335"/>
      <c r="AC357" s="313"/>
      <c r="AD357" s="334"/>
      <c r="AE357" s="335"/>
      <c r="AF357" s="313"/>
      <c r="AG357" s="313"/>
      <c r="AH357" s="316"/>
      <c r="AI357" s="316"/>
      <c r="AJ357" s="316"/>
      <c r="AK357" s="316"/>
      <c r="AL357" s="316"/>
      <c r="AM357" s="335"/>
      <c r="AN357" s="335"/>
      <c r="AO357" s="316"/>
      <c r="AP357" s="337"/>
      <c r="AQ357" s="338"/>
      <c r="AR357" s="316"/>
      <c r="AS357" s="323"/>
      <c r="AT357" s="323"/>
      <c r="AU357" s="339"/>
      <c r="AV357" s="323">
        <v>0</v>
      </c>
      <c r="AW357" s="323">
        <v>0</v>
      </c>
      <c r="AX357" s="339">
        <f t="shared" si="41"/>
        <v>0</v>
      </c>
      <c r="AY357" s="323">
        <v>0</v>
      </c>
      <c r="AZ357" s="323">
        <v>0</v>
      </c>
      <c r="BA357" s="322">
        <f t="shared" si="50"/>
        <v>0</v>
      </c>
      <c r="BB357" s="323">
        <v>0</v>
      </c>
      <c r="BC357" s="323">
        <v>0</v>
      </c>
      <c r="BD357" s="339">
        <f t="shared" si="51"/>
        <v>0</v>
      </c>
      <c r="BE357" s="472">
        <v>0</v>
      </c>
      <c r="BF357" s="472">
        <v>0</v>
      </c>
      <c r="BG357" s="339">
        <f t="shared" si="52"/>
        <v>0</v>
      </c>
    </row>
    <row r="358" spans="1:59" s="296" customFormat="1" ht="14.65" customHeight="1">
      <c r="A358" s="308">
        <v>356</v>
      </c>
      <c r="B358" s="344" t="s">
        <v>1375</v>
      </c>
      <c r="C358" s="344"/>
      <c r="D358" s="344"/>
      <c r="E358" s="331" t="str">
        <f>VLOOKUP(B358,Remark!G:H,2,0)</f>
        <v>TEPA</v>
      </c>
      <c r="F358" s="333"/>
      <c r="G358" s="333"/>
      <c r="H358" s="333"/>
      <c r="I358" s="333"/>
      <c r="J358" s="333"/>
      <c r="K358" s="333"/>
      <c r="L358" s="333"/>
      <c r="M358" s="333"/>
      <c r="N358" s="333"/>
      <c r="O358" s="333"/>
      <c r="P358" s="333"/>
      <c r="Q358" s="333"/>
      <c r="R358" s="334"/>
      <c r="S358" s="335"/>
      <c r="T358" s="335"/>
      <c r="U358" s="335"/>
      <c r="V358" s="335"/>
      <c r="W358" s="335"/>
      <c r="X358" s="335"/>
      <c r="Y358" s="335"/>
      <c r="Z358" s="313"/>
      <c r="AA358" s="334"/>
      <c r="AB358" s="335"/>
      <c r="AC358" s="313"/>
      <c r="AD358" s="334"/>
      <c r="AE358" s="335"/>
      <c r="AF358" s="313"/>
      <c r="AG358" s="313"/>
      <c r="AH358" s="316"/>
      <c r="AI358" s="316"/>
      <c r="AJ358" s="316"/>
      <c r="AK358" s="316"/>
      <c r="AL358" s="316"/>
      <c r="AM358" s="335"/>
      <c r="AN358" s="335"/>
      <c r="AO358" s="316"/>
      <c r="AP358" s="337"/>
      <c r="AQ358" s="338"/>
      <c r="AR358" s="316"/>
      <c r="AS358" s="323"/>
      <c r="AT358" s="323"/>
      <c r="AU358" s="339"/>
      <c r="AV358" s="323">
        <v>205</v>
      </c>
      <c r="AW358" s="323">
        <v>16431</v>
      </c>
      <c r="AX358" s="339">
        <f t="shared" si="41"/>
        <v>4107.75</v>
      </c>
      <c r="AY358" s="323">
        <v>145</v>
      </c>
      <c r="AZ358" s="323">
        <v>9403</v>
      </c>
      <c r="BA358" s="322">
        <f t="shared" si="50"/>
        <v>2350.75</v>
      </c>
      <c r="BB358" s="323">
        <v>129</v>
      </c>
      <c r="BC358" s="323">
        <v>7871</v>
      </c>
      <c r="BD358" s="339">
        <f t="shared" si="51"/>
        <v>1967.75</v>
      </c>
      <c r="BE358" s="472">
        <v>113</v>
      </c>
      <c r="BF358" s="472">
        <v>6723</v>
      </c>
      <c r="BG358" s="339">
        <f t="shared" si="52"/>
        <v>1680.75</v>
      </c>
    </row>
    <row r="359" spans="1:59" s="296" customFormat="1" ht="14.65" customHeight="1">
      <c r="A359" s="308">
        <v>357</v>
      </c>
      <c r="B359" s="344" t="s">
        <v>1376</v>
      </c>
      <c r="C359" s="344"/>
      <c r="D359" s="344"/>
      <c r="E359" s="331" t="str">
        <f>VLOOKUP(B359,Remark!G:H,2,0)</f>
        <v>BPEE</v>
      </c>
      <c r="F359" s="333"/>
      <c r="G359" s="333"/>
      <c r="H359" s="333"/>
      <c r="I359" s="333"/>
      <c r="J359" s="333"/>
      <c r="K359" s="333"/>
      <c r="L359" s="333"/>
      <c r="M359" s="333"/>
      <c r="N359" s="333"/>
      <c r="O359" s="333"/>
      <c r="P359" s="333"/>
      <c r="Q359" s="333"/>
      <c r="R359" s="334"/>
      <c r="S359" s="335"/>
      <c r="T359" s="335"/>
      <c r="U359" s="335"/>
      <c r="V359" s="335"/>
      <c r="W359" s="335"/>
      <c r="X359" s="335"/>
      <c r="Y359" s="335"/>
      <c r="Z359" s="313"/>
      <c r="AA359" s="334"/>
      <c r="AB359" s="335"/>
      <c r="AC359" s="313"/>
      <c r="AD359" s="334"/>
      <c r="AE359" s="335"/>
      <c r="AF359" s="313"/>
      <c r="AG359" s="313"/>
      <c r="AH359" s="316"/>
      <c r="AI359" s="316"/>
      <c r="AJ359" s="316"/>
      <c r="AK359" s="316"/>
      <c r="AL359" s="316"/>
      <c r="AM359" s="335"/>
      <c r="AN359" s="335"/>
      <c r="AO359" s="316"/>
      <c r="AP359" s="337"/>
      <c r="AQ359" s="338"/>
      <c r="AR359" s="316"/>
      <c r="AS359" s="323"/>
      <c r="AT359" s="323"/>
      <c r="AU359" s="339"/>
      <c r="AV359" s="323">
        <v>84</v>
      </c>
      <c r="AW359" s="323">
        <v>5956</v>
      </c>
      <c r="AX359" s="339">
        <f t="shared" si="41"/>
        <v>1489</v>
      </c>
      <c r="AY359" s="323">
        <v>115</v>
      </c>
      <c r="AZ359" s="323">
        <v>8141</v>
      </c>
      <c r="BA359" s="322">
        <f t="shared" si="50"/>
        <v>2035.25</v>
      </c>
      <c r="BB359" s="323">
        <v>121</v>
      </c>
      <c r="BC359" s="323">
        <v>9747</v>
      </c>
      <c r="BD359" s="339">
        <f t="shared" si="51"/>
        <v>2436.75</v>
      </c>
      <c r="BE359" s="472">
        <v>147</v>
      </c>
      <c r="BF359" s="472">
        <v>10909</v>
      </c>
      <c r="BG359" s="339">
        <f t="shared" si="52"/>
        <v>2727.25</v>
      </c>
    </row>
    <row r="360" spans="1:59" s="296" customFormat="1" ht="14.65" customHeight="1">
      <c r="A360" s="308">
        <v>358</v>
      </c>
      <c r="B360" s="344" t="s">
        <v>1377</v>
      </c>
      <c r="C360" s="344"/>
      <c r="D360" s="344"/>
      <c r="E360" s="331" t="str">
        <f>VLOOKUP(B360,Remark!G:H,2,0)</f>
        <v>KKAW</v>
      </c>
      <c r="F360" s="333"/>
      <c r="G360" s="333"/>
      <c r="H360" s="333"/>
      <c r="I360" s="333"/>
      <c r="J360" s="333"/>
      <c r="K360" s="333"/>
      <c r="L360" s="333"/>
      <c r="M360" s="333"/>
      <c r="N360" s="333"/>
      <c r="O360" s="333"/>
      <c r="P360" s="333"/>
      <c r="Q360" s="333"/>
      <c r="R360" s="334"/>
      <c r="S360" s="335"/>
      <c r="T360" s="335"/>
      <c r="U360" s="335"/>
      <c r="V360" s="335"/>
      <c r="W360" s="335"/>
      <c r="X360" s="335"/>
      <c r="Y360" s="335"/>
      <c r="Z360" s="313"/>
      <c r="AA360" s="334"/>
      <c r="AB360" s="335"/>
      <c r="AC360" s="313"/>
      <c r="AD360" s="334"/>
      <c r="AE360" s="335"/>
      <c r="AF360" s="313"/>
      <c r="AG360" s="313"/>
      <c r="AH360" s="316"/>
      <c r="AI360" s="316"/>
      <c r="AJ360" s="316"/>
      <c r="AK360" s="316"/>
      <c r="AL360" s="316"/>
      <c r="AM360" s="335"/>
      <c r="AN360" s="335"/>
      <c r="AO360" s="316"/>
      <c r="AP360" s="337"/>
      <c r="AQ360" s="338"/>
      <c r="AR360" s="316"/>
      <c r="AS360" s="323"/>
      <c r="AT360" s="323"/>
      <c r="AU360" s="339"/>
      <c r="AV360" s="323">
        <v>185</v>
      </c>
      <c r="AW360" s="323">
        <v>12483</v>
      </c>
      <c r="AX360" s="339">
        <f t="shared" si="41"/>
        <v>3120.75</v>
      </c>
      <c r="AY360" s="323">
        <v>257</v>
      </c>
      <c r="AZ360" s="323">
        <v>16131</v>
      </c>
      <c r="BA360" s="322">
        <f t="shared" si="50"/>
        <v>4032.75</v>
      </c>
      <c r="BB360" s="323">
        <v>200</v>
      </c>
      <c r="BC360" s="323">
        <v>13816</v>
      </c>
      <c r="BD360" s="339">
        <f t="shared" si="51"/>
        <v>3454</v>
      </c>
      <c r="BE360" s="472">
        <v>298</v>
      </c>
      <c r="BF360" s="472">
        <v>19050</v>
      </c>
      <c r="BG360" s="339">
        <f t="shared" si="52"/>
        <v>4762.5</v>
      </c>
    </row>
    <row r="361" spans="1:59" s="296" customFormat="1" ht="14.65" customHeight="1">
      <c r="A361" s="308">
        <v>359</v>
      </c>
      <c r="B361" s="344" t="s">
        <v>1378</v>
      </c>
      <c r="C361" s="344"/>
      <c r="D361" s="344"/>
      <c r="E361" s="331" t="str">
        <f>VLOOKUP(B361,Remark!G:H,2,0)</f>
        <v>Kerry</v>
      </c>
      <c r="F361" s="333"/>
      <c r="G361" s="333"/>
      <c r="H361" s="333"/>
      <c r="I361" s="333"/>
      <c r="J361" s="333"/>
      <c r="K361" s="333"/>
      <c r="L361" s="333"/>
      <c r="M361" s="333"/>
      <c r="N361" s="333"/>
      <c r="O361" s="333"/>
      <c r="P361" s="333"/>
      <c r="Q361" s="333"/>
      <c r="R361" s="334"/>
      <c r="S361" s="335"/>
      <c r="T361" s="335"/>
      <c r="U361" s="335"/>
      <c r="V361" s="335"/>
      <c r="W361" s="335"/>
      <c r="X361" s="335"/>
      <c r="Y361" s="335"/>
      <c r="Z361" s="313"/>
      <c r="AA361" s="334"/>
      <c r="AB361" s="335"/>
      <c r="AC361" s="313"/>
      <c r="AD361" s="334"/>
      <c r="AE361" s="335"/>
      <c r="AF361" s="313"/>
      <c r="AG361" s="313"/>
      <c r="AH361" s="316"/>
      <c r="AI361" s="316"/>
      <c r="AJ361" s="316"/>
      <c r="AK361" s="316"/>
      <c r="AL361" s="316"/>
      <c r="AM361" s="335"/>
      <c r="AN361" s="335"/>
      <c r="AO361" s="316"/>
      <c r="AP361" s="337"/>
      <c r="AQ361" s="338"/>
      <c r="AR361" s="316"/>
      <c r="AS361" s="323"/>
      <c r="AT361" s="323"/>
      <c r="AU361" s="339"/>
      <c r="AV361" s="323">
        <v>101</v>
      </c>
      <c r="AW361" s="323">
        <v>6747</v>
      </c>
      <c r="AX361" s="339">
        <f t="shared" ref="AX361:AX425" si="53">AW361*25%</f>
        <v>1686.75</v>
      </c>
      <c r="AY361" s="323">
        <v>76</v>
      </c>
      <c r="AZ361" s="323">
        <v>5152</v>
      </c>
      <c r="BA361" s="322">
        <f t="shared" si="50"/>
        <v>1288</v>
      </c>
      <c r="BB361" s="323">
        <v>111</v>
      </c>
      <c r="BC361" s="323">
        <v>6565</v>
      </c>
      <c r="BD361" s="339">
        <f t="shared" si="51"/>
        <v>1641.25</v>
      </c>
      <c r="BE361" s="472">
        <v>155</v>
      </c>
      <c r="BF361" s="472">
        <v>10581</v>
      </c>
      <c r="BG361" s="339">
        <f t="shared" si="52"/>
        <v>2645.25</v>
      </c>
    </row>
    <row r="362" spans="1:59" s="296" customFormat="1" ht="14.65" customHeight="1">
      <c r="A362" s="308">
        <v>360</v>
      </c>
      <c r="B362" s="344" t="s">
        <v>1379</v>
      </c>
      <c r="C362" s="344"/>
      <c r="D362" s="344"/>
      <c r="E362" s="331" t="str">
        <f>VLOOKUP(B362,Remark!G:H,2,0)</f>
        <v>KKAW</v>
      </c>
      <c r="F362" s="333"/>
      <c r="G362" s="333"/>
      <c r="H362" s="333"/>
      <c r="I362" s="333"/>
      <c r="J362" s="333"/>
      <c r="K362" s="333"/>
      <c r="L362" s="333"/>
      <c r="M362" s="333"/>
      <c r="N362" s="333"/>
      <c r="O362" s="333"/>
      <c r="P362" s="333"/>
      <c r="Q362" s="333"/>
      <c r="R362" s="334"/>
      <c r="S362" s="335"/>
      <c r="T362" s="335"/>
      <c r="U362" s="335"/>
      <c r="V362" s="335"/>
      <c r="W362" s="335"/>
      <c r="X362" s="335"/>
      <c r="Y362" s="335"/>
      <c r="Z362" s="313"/>
      <c r="AA362" s="334"/>
      <c r="AB362" s="335"/>
      <c r="AC362" s="313"/>
      <c r="AD362" s="334"/>
      <c r="AE362" s="335"/>
      <c r="AF362" s="313"/>
      <c r="AG362" s="313"/>
      <c r="AH362" s="316"/>
      <c r="AI362" s="316"/>
      <c r="AJ362" s="316"/>
      <c r="AK362" s="316"/>
      <c r="AL362" s="316"/>
      <c r="AM362" s="335"/>
      <c r="AN362" s="335"/>
      <c r="AO362" s="316"/>
      <c r="AP362" s="337"/>
      <c r="AQ362" s="338"/>
      <c r="AR362" s="316"/>
      <c r="AS362" s="323"/>
      <c r="AT362" s="323"/>
      <c r="AU362" s="339"/>
      <c r="AV362" s="323">
        <v>140</v>
      </c>
      <c r="AW362" s="323">
        <v>10200</v>
      </c>
      <c r="AX362" s="339">
        <f t="shared" si="53"/>
        <v>2550</v>
      </c>
      <c r="AY362" s="323">
        <v>177</v>
      </c>
      <c r="AZ362" s="323">
        <v>11795</v>
      </c>
      <c r="BA362" s="322">
        <f t="shared" si="50"/>
        <v>2948.75</v>
      </c>
      <c r="BB362" s="323">
        <v>171</v>
      </c>
      <c r="BC362" s="323">
        <v>11877</v>
      </c>
      <c r="BD362" s="339">
        <f t="shared" si="51"/>
        <v>2969.25</v>
      </c>
      <c r="BE362" s="472">
        <v>159</v>
      </c>
      <c r="BF362" s="472">
        <v>10629</v>
      </c>
      <c r="BG362" s="339">
        <f t="shared" si="52"/>
        <v>2657.25</v>
      </c>
    </row>
    <row r="363" spans="1:59" s="296" customFormat="1" ht="14.65" customHeight="1">
      <c r="A363" s="308">
        <v>361</v>
      </c>
      <c r="B363" s="344" t="s">
        <v>1380</v>
      </c>
      <c r="C363" s="344"/>
      <c r="D363" s="344"/>
      <c r="E363" s="331" t="str">
        <f>VLOOKUP(B363,Remark!G:H,2,0)</f>
        <v>BSTO</v>
      </c>
      <c r="F363" s="333"/>
      <c r="G363" s="333"/>
      <c r="H363" s="333"/>
      <c r="I363" s="333"/>
      <c r="J363" s="333"/>
      <c r="K363" s="333"/>
      <c r="L363" s="333"/>
      <c r="M363" s="333"/>
      <c r="N363" s="333"/>
      <c r="O363" s="333"/>
      <c r="P363" s="333"/>
      <c r="Q363" s="333"/>
      <c r="R363" s="334"/>
      <c r="S363" s="335"/>
      <c r="T363" s="335"/>
      <c r="U363" s="335"/>
      <c r="V363" s="335"/>
      <c r="W363" s="335"/>
      <c r="X363" s="335"/>
      <c r="Y363" s="335"/>
      <c r="Z363" s="313"/>
      <c r="AA363" s="334"/>
      <c r="AB363" s="335"/>
      <c r="AC363" s="313"/>
      <c r="AD363" s="334"/>
      <c r="AE363" s="335"/>
      <c r="AF363" s="313"/>
      <c r="AG363" s="313"/>
      <c r="AH363" s="316"/>
      <c r="AI363" s="316"/>
      <c r="AJ363" s="316"/>
      <c r="AK363" s="316"/>
      <c r="AL363" s="316"/>
      <c r="AM363" s="335"/>
      <c r="AN363" s="335"/>
      <c r="AO363" s="316"/>
      <c r="AP363" s="337"/>
      <c r="AQ363" s="338"/>
      <c r="AR363" s="316"/>
      <c r="AS363" s="323"/>
      <c r="AT363" s="323"/>
      <c r="AU363" s="339"/>
      <c r="AV363" s="323">
        <v>73</v>
      </c>
      <c r="AW363" s="323">
        <v>5363</v>
      </c>
      <c r="AX363" s="339">
        <f t="shared" si="53"/>
        <v>1340.75</v>
      </c>
      <c r="AY363" s="323">
        <v>84</v>
      </c>
      <c r="AZ363" s="323">
        <v>6808</v>
      </c>
      <c r="BA363" s="322">
        <f t="shared" si="50"/>
        <v>1702</v>
      </c>
      <c r="BB363" s="323">
        <v>103</v>
      </c>
      <c r="BC363" s="323">
        <v>8641</v>
      </c>
      <c r="BD363" s="339">
        <f t="shared" si="51"/>
        <v>2160.25</v>
      </c>
      <c r="BE363" s="472">
        <v>119</v>
      </c>
      <c r="BF363" s="472">
        <v>9185</v>
      </c>
      <c r="BG363" s="339">
        <f t="shared" si="52"/>
        <v>2296.25</v>
      </c>
    </row>
    <row r="364" spans="1:59" s="296" customFormat="1" ht="14.65" customHeight="1">
      <c r="A364" s="308">
        <v>362</v>
      </c>
      <c r="B364" s="344" t="s">
        <v>1381</v>
      </c>
      <c r="C364" s="344"/>
      <c r="D364" s="344"/>
      <c r="E364" s="331" t="str">
        <f>VLOOKUP(B364,Remark!G:H,2,0)</f>
        <v>Kerry</v>
      </c>
      <c r="F364" s="333"/>
      <c r="G364" s="333"/>
      <c r="H364" s="333"/>
      <c r="I364" s="333"/>
      <c r="J364" s="333"/>
      <c r="K364" s="333"/>
      <c r="L364" s="333"/>
      <c r="M364" s="333"/>
      <c r="N364" s="333"/>
      <c r="O364" s="333"/>
      <c r="P364" s="333"/>
      <c r="Q364" s="333"/>
      <c r="R364" s="334"/>
      <c r="S364" s="335"/>
      <c r="T364" s="335"/>
      <c r="U364" s="335"/>
      <c r="V364" s="335"/>
      <c r="W364" s="335"/>
      <c r="X364" s="335"/>
      <c r="Y364" s="335"/>
      <c r="Z364" s="313"/>
      <c r="AA364" s="334"/>
      <c r="AB364" s="335"/>
      <c r="AC364" s="313"/>
      <c r="AD364" s="334"/>
      <c r="AE364" s="335"/>
      <c r="AF364" s="313"/>
      <c r="AG364" s="313"/>
      <c r="AH364" s="316"/>
      <c r="AI364" s="316"/>
      <c r="AJ364" s="316"/>
      <c r="AK364" s="316"/>
      <c r="AL364" s="316"/>
      <c r="AM364" s="335"/>
      <c r="AN364" s="335"/>
      <c r="AO364" s="316"/>
      <c r="AP364" s="337"/>
      <c r="AQ364" s="338"/>
      <c r="AR364" s="316"/>
      <c r="AS364" s="323"/>
      <c r="AT364" s="323"/>
      <c r="AU364" s="339"/>
      <c r="AV364" s="323">
        <v>134</v>
      </c>
      <c r="AW364" s="323">
        <v>8570</v>
      </c>
      <c r="AX364" s="339">
        <f t="shared" si="53"/>
        <v>2142.5</v>
      </c>
      <c r="AY364" s="323">
        <v>185</v>
      </c>
      <c r="AZ364" s="323">
        <v>11375</v>
      </c>
      <c r="BA364" s="322">
        <f t="shared" si="50"/>
        <v>2843.75</v>
      </c>
      <c r="BB364" s="323">
        <v>207</v>
      </c>
      <c r="BC364" s="323">
        <v>13465</v>
      </c>
      <c r="BD364" s="339">
        <f t="shared" si="51"/>
        <v>3366.25</v>
      </c>
      <c r="BE364" s="472">
        <v>176</v>
      </c>
      <c r="BF364" s="472">
        <v>12168</v>
      </c>
      <c r="BG364" s="339">
        <f t="shared" si="52"/>
        <v>3042</v>
      </c>
    </row>
    <row r="365" spans="1:59" s="296" customFormat="1" ht="14.65" customHeight="1">
      <c r="A365" s="308">
        <v>363</v>
      </c>
      <c r="B365" s="344" t="s">
        <v>1382</v>
      </c>
      <c r="C365" s="344"/>
      <c r="D365" s="344"/>
      <c r="E365" s="331" t="str">
        <f>VLOOKUP(B365,Remark!G:H,2,0)</f>
        <v>KKAW</v>
      </c>
      <c r="F365" s="333"/>
      <c r="G365" s="333"/>
      <c r="H365" s="333"/>
      <c r="I365" s="333"/>
      <c r="J365" s="333"/>
      <c r="K365" s="333"/>
      <c r="L365" s="333"/>
      <c r="M365" s="333"/>
      <c r="N365" s="333"/>
      <c r="O365" s="333"/>
      <c r="P365" s="333"/>
      <c r="Q365" s="333"/>
      <c r="R365" s="334"/>
      <c r="S365" s="335"/>
      <c r="T365" s="335"/>
      <c r="U365" s="335"/>
      <c r="V365" s="335"/>
      <c r="W365" s="335"/>
      <c r="X365" s="335"/>
      <c r="Y365" s="335"/>
      <c r="Z365" s="313"/>
      <c r="AA365" s="334"/>
      <c r="AB365" s="335"/>
      <c r="AC365" s="313"/>
      <c r="AD365" s="334"/>
      <c r="AE365" s="335"/>
      <c r="AF365" s="313"/>
      <c r="AG365" s="313"/>
      <c r="AH365" s="316"/>
      <c r="AI365" s="316"/>
      <c r="AJ365" s="316"/>
      <c r="AK365" s="316"/>
      <c r="AL365" s="316"/>
      <c r="AM365" s="335"/>
      <c r="AN365" s="335"/>
      <c r="AO365" s="316"/>
      <c r="AP365" s="337"/>
      <c r="AQ365" s="338"/>
      <c r="AR365" s="316"/>
      <c r="AS365" s="323"/>
      <c r="AT365" s="323"/>
      <c r="AU365" s="339"/>
      <c r="AV365" s="323">
        <v>135</v>
      </c>
      <c r="AW365" s="323">
        <v>9937</v>
      </c>
      <c r="AX365" s="339">
        <f t="shared" si="53"/>
        <v>2484.25</v>
      </c>
      <c r="AY365" s="323">
        <v>102</v>
      </c>
      <c r="AZ365" s="323">
        <v>8106</v>
      </c>
      <c r="BA365" s="322">
        <f t="shared" si="50"/>
        <v>2026.5</v>
      </c>
      <c r="BB365" s="323">
        <v>101</v>
      </c>
      <c r="BC365" s="323">
        <v>7639</v>
      </c>
      <c r="BD365" s="339">
        <f t="shared" si="51"/>
        <v>1909.75</v>
      </c>
      <c r="BE365" s="472">
        <v>101</v>
      </c>
      <c r="BF365" s="472">
        <v>8103</v>
      </c>
      <c r="BG365" s="339">
        <f t="shared" si="52"/>
        <v>2025.75</v>
      </c>
    </row>
    <row r="366" spans="1:59" s="296" customFormat="1" ht="14.65" customHeight="1">
      <c r="A366" s="308">
        <v>364</v>
      </c>
      <c r="B366" s="344" t="s">
        <v>1383</v>
      </c>
      <c r="C366" s="344"/>
      <c r="D366" s="344"/>
      <c r="E366" s="331" t="str">
        <f>VLOOKUP(B366,Remark!G:H,2,0)</f>
        <v>Kerry</v>
      </c>
      <c r="F366" s="333"/>
      <c r="G366" s="333"/>
      <c r="H366" s="333"/>
      <c r="I366" s="333"/>
      <c r="J366" s="333"/>
      <c r="K366" s="333"/>
      <c r="L366" s="333"/>
      <c r="M366" s="333"/>
      <c r="N366" s="333"/>
      <c r="O366" s="333"/>
      <c r="P366" s="333"/>
      <c r="Q366" s="333"/>
      <c r="R366" s="334"/>
      <c r="S366" s="335"/>
      <c r="T366" s="335"/>
      <c r="U366" s="335"/>
      <c r="V366" s="335"/>
      <c r="W366" s="335"/>
      <c r="X366" s="335"/>
      <c r="Y366" s="335"/>
      <c r="Z366" s="313"/>
      <c r="AA366" s="334"/>
      <c r="AB366" s="335"/>
      <c r="AC366" s="313"/>
      <c r="AD366" s="334"/>
      <c r="AE366" s="335"/>
      <c r="AF366" s="313"/>
      <c r="AG366" s="313"/>
      <c r="AH366" s="316"/>
      <c r="AI366" s="316"/>
      <c r="AJ366" s="316"/>
      <c r="AK366" s="316"/>
      <c r="AL366" s="316"/>
      <c r="AM366" s="335"/>
      <c r="AN366" s="335"/>
      <c r="AO366" s="316"/>
      <c r="AP366" s="337"/>
      <c r="AQ366" s="338"/>
      <c r="AR366" s="316"/>
      <c r="AS366" s="323"/>
      <c r="AT366" s="323"/>
      <c r="AU366" s="339"/>
      <c r="AV366" s="323">
        <v>201</v>
      </c>
      <c r="AW366" s="323">
        <v>13307</v>
      </c>
      <c r="AX366" s="339">
        <f t="shared" si="53"/>
        <v>3326.75</v>
      </c>
      <c r="AY366" s="323">
        <v>226</v>
      </c>
      <c r="AZ366" s="323">
        <v>15286</v>
      </c>
      <c r="BA366" s="322">
        <f t="shared" si="50"/>
        <v>3821.5</v>
      </c>
      <c r="BB366" s="323">
        <v>259</v>
      </c>
      <c r="BC366" s="323">
        <v>16805</v>
      </c>
      <c r="BD366" s="339">
        <f t="shared" si="51"/>
        <v>4201.25</v>
      </c>
      <c r="BE366" s="472">
        <v>412</v>
      </c>
      <c r="BF366" s="472">
        <v>28776</v>
      </c>
      <c r="BG366" s="339">
        <f t="shared" si="52"/>
        <v>7194</v>
      </c>
    </row>
    <row r="367" spans="1:59" s="296" customFormat="1" ht="14.65" customHeight="1">
      <c r="A367" s="308">
        <v>365</v>
      </c>
      <c r="B367" s="344" t="s">
        <v>1384</v>
      </c>
      <c r="C367" s="344"/>
      <c r="D367" s="344"/>
      <c r="E367" s="331" t="str">
        <f>VLOOKUP(B367,Remark!G:H,2,0)</f>
        <v>Kerry</v>
      </c>
      <c r="F367" s="333"/>
      <c r="G367" s="333"/>
      <c r="H367" s="333"/>
      <c r="I367" s="333"/>
      <c r="J367" s="333"/>
      <c r="K367" s="333"/>
      <c r="L367" s="333"/>
      <c r="M367" s="333"/>
      <c r="N367" s="333"/>
      <c r="O367" s="333"/>
      <c r="P367" s="333"/>
      <c r="Q367" s="333"/>
      <c r="R367" s="334"/>
      <c r="S367" s="335"/>
      <c r="T367" s="335"/>
      <c r="U367" s="335"/>
      <c r="V367" s="335"/>
      <c r="W367" s="335"/>
      <c r="X367" s="335"/>
      <c r="Y367" s="335"/>
      <c r="Z367" s="313"/>
      <c r="AA367" s="334"/>
      <c r="AB367" s="335"/>
      <c r="AC367" s="313"/>
      <c r="AD367" s="334"/>
      <c r="AE367" s="335"/>
      <c r="AF367" s="313"/>
      <c r="AG367" s="313"/>
      <c r="AH367" s="316"/>
      <c r="AI367" s="316"/>
      <c r="AJ367" s="316"/>
      <c r="AK367" s="316"/>
      <c r="AL367" s="316"/>
      <c r="AM367" s="335"/>
      <c r="AN367" s="335"/>
      <c r="AO367" s="316"/>
      <c r="AP367" s="337"/>
      <c r="AQ367" s="338"/>
      <c r="AR367" s="316"/>
      <c r="AS367" s="323"/>
      <c r="AT367" s="323"/>
      <c r="AU367" s="339"/>
      <c r="AV367" s="323">
        <v>224</v>
      </c>
      <c r="AW367" s="323">
        <v>15284</v>
      </c>
      <c r="AX367" s="339">
        <f t="shared" si="53"/>
        <v>3821</v>
      </c>
      <c r="AY367" s="323">
        <v>191</v>
      </c>
      <c r="AZ367" s="323">
        <v>12305</v>
      </c>
      <c r="BA367" s="322">
        <f t="shared" si="50"/>
        <v>3076.25</v>
      </c>
      <c r="BB367" s="323">
        <v>169</v>
      </c>
      <c r="BC367" s="323">
        <v>11691</v>
      </c>
      <c r="BD367" s="339">
        <f t="shared" si="51"/>
        <v>2922.75</v>
      </c>
      <c r="BE367" s="472">
        <v>222</v>
      </c>
      <c r="BF367" s="472">
        <v>14434</v>
      </c>
      <c r="BG367" s="339">
        <f t="shared" si="52"/>
        <v>3608.5</v>
      </c>
    </row>
    <row r="368" spans="1:59" s="296" customFormat="1" ht="14.65" customHeight="1">
      <c r="A368" s="308">
        <v>366</v>
      </c>
      <c r="B368" s="344" t="s">
        <v>1385</v>
      </c>
      <c r="C368" s="344"/>
      <c r="D368" s="344"/>
      <c r="E368" s="331" t="str">
        <f>VLOOKUP(B368,Remark!G:H,2,0)</f>
        <v>Kerry</v>
      </c>
      <c r="F368" s="333"/>
      <c r="G368" s="333"/>
      <c r="H368" s="333"/>
      <c r="I368" s="333"/>
      <c r="J368" s="333"/>
      <c r="K368" s="333"/>
      <c r="L368" s="333"/>
      <c r="M368" s="333"/>
      <c r="N368" s="333"/>
      <c r="O368" s="333"/>
      <c r="P368" s="333"/>
      <c r="Q368" s="333"/>
      <c r="R368" s="334"/>
      <c r="S368" s="335"/>
      <c r="T368" s="335"/>
      <c r="U368" s="335"/>
      <c r="V368" s="335"/>
      <c r="W368" s="335"/>
      <c r="X368" s="335"/>
      <c r="Y368" s="335"/>
      <c r="Z368" s="313"/>
      <c r="AA368" s="334"/>
      <c r="AB368" s="335"/>
      <c r="AC368" s="313"/>
      <c r="AD368" s="334"/>
      <c r="AE368" s="335"/>
      <c r="AF368" s="313"/>
      <c r="AG368" s="313"/>
      <c r="AH368" s="316"/>
      <c r="AI368" s="316"/>
      <c r="AJ368" s="316"/>
      <c r="AK368" s="316"/>
      <c r="AL368" s="316"/>
      <c r="AM368" s="335"/>
      <c r="AN368" s="335"/>
      <c r="AO368" s="316"/>
      <c r="AP368" s="337"/>
      <c r="AQ368" s="338"/>
      <c r="AR368" s="316"/>
      <c r="AS368" s="323"/>
      <c r="AT368" s="323"/>
      <c r="AU368" s="339"/>
      <c r="AV368" s="323">
        <v>321</v>
      </c>
      <c r="AW368" s="323">
        <v>23323</v>
      </c>
      <c r="AX368" s="339">
        <f t="shared" si="53"/>
        <v>5830.75</v>
      </c>
      <c r="AY368" s="323">
        <v>259</v>
      </c>
      <c r="AZ368" s="323">
        <v>19785</v>
      </c>
      <c r="BA368" s="322">
        <f t="shared" si="50"/>
        <v>4946.25</v>
      </c>
      <c r="BB368" s="323">
        <v>328</v>
      </c>
      <c r="BC368" s="323">
        <v>22340</v>
      </c>
      <c r="BD368" s="339">
        <f t="shared" si="51"/>
        <v>5585</v>
      </c>
      <c r="BE368" s="472">
        <v>269</v>
      </c>
      <c r="BF368" s="472">
        <v>17947</v>
      </c>
      <c r="BG368" s="339">
        <f t="shared" si="52"/>
        <v>4486.75</v>
      </c>
    </row>
    <row r="369" spans="1:59" s="296" customFormat="1" ht="14.65" customHeight="1">
      <c r="A369" s="308">
        <v>367</v>
      </c>
      <c r="B369" s="344" t="s">
        <v>1386</v>
      </c>
      <c r="C369" s="344"/>
      <c r="D369" s="344"/>
      <c r="E369" s="331" t="str">
        <f>VLOOKUP(B369,Remark!G:H,2,0)</f>
        <v>BANA</v>
      </c>
      <c r="F369" s="333"/>
      <c r="G369" s="333"/>
      <c r="H369" s="333"/>
      <c r="I369" s="333"/>
      <c r="J369" s="333"/>
      <c r="K369" s="333"/>
      <c r="L369" s="333"/>
      <c r="M369" s="333"/>
      <c r="N369" s="333"/>
      <c r="O369" s="333"/>
      <c r="P369" s="333"/>
      <c r="Q369" s="333"/>
      <c r="R369" s="334"/>
      <c r="S369" s="335"/>
      <c r="T369" s="335"/>
      <c r="U369" s="335"/>
      <c r="V369" s="335"/>
      <c r="W369" s="335"/>
      <c r="X369" s="335"/>
      <c r="Y369" s="335"/>
      <c r="Z369" s="313"/>
      <c r="AA369" s="334"/>
      <c r="AB369" s="335"/>
      <c r="AC369" s="313"/>
      <c r="AD369" s="334"/>
      <c r="AE369" s="335"/>
      <c r="AF369" s="313"/>
      <c r="AG369" s="313"/>
      <c r="AH369" s="316"/>
      <c r="AI369" s="316"/>
      <c r="AJ369" s="316"/>
      <c r="AK369" s="316"/>
      <c r="AL369" s="316"/>
      <c r="AM369" s="335"/>
      <c r="AN369" s="335"/>
      <c r="AO369" s="316"/>
      <c r="AP369" s="337"/>
      <c r="AQ369" s="338"/>
      <c r="AR369" s="316"/>
      <c r="AS369" s="323"/>
      <c r="AT369" s="323"/>
      <c r="AU369" s="339"/>
      <c r="AV369" s="323">
        <v>200</v>
      </c>
      <c r="AW369" s="323">
        <v>13548</v>
      </c>
      <c r="AX369" s="339">
        <f t="shared" si="53"/>
        <v>3387</v>
      </c>
      <c r="AY369" s="323">
        <v>153</v>
      </c>
      <c r="AZ369" s="323">
        <v>11251</v>
      </c>
      <c r="BA369" s="322">
        <f t="shared" si="50"/>
        <v>2812.75</v>
      </c>
      <c r="BB369" s="323">
        <v>192</v>
      </c>
      <c r="BC369" s="323">
        <v>12880</v>
      </c>
      <c r="BD369" s="339">
        <f t="shared" si="51"/>
        <v>3220</v>
      </c>
      <c r="BE369" s="472">
        <v>171</v>
      </c>
      <c r="BF369" s="472">
        <v>13057</v>
      </c>
      <c r="BG369" s="339">
        <f t="shared" si="52"/>
        <v>3264.25</v>
      </c>
    </row>
    <row r="370" spans="1:59" s="296" customFormat="1" ht="14.65" customHeight="1">
      <c r="A370" s="308">
        <v>368</v>
      </c>
      <c r="B370" s="344" t="s">
        <v>1387</v>
      </c>
      <c r="C370" s="344"/>
      <c r="D370" s="344"/>
      <c r="E370" s="331" t="str">
        <f>VLOOKUP(B370,Remark!G:H,2,0)</f>
        <v>SUKS</v>
      </c>
      <c r="F370" s="333"/>
      <c r="G370" s="333"/>
      <c r="H370" s="333"/>
      <c r="I370" s="333"/>
      <c r="J370" s="333"/>
      <c r="K370" s="333"/>
      <c r="L370" s="333"/>
      <c r="M370" s="333"/>
      <c r="N370" s="333"/>
      <c r="O370" s="333"/>
      <c r="P370" s="333"/>
      <c r="Q370" s="333"/>
      <c r="R370" s="334"/>
      <c r="S370" s="335"/>
      <c r="T370" s="335"/>
      <c r="U370" s="335"/>
      <c r="V370" s="335"/>
      <c r="W370" s="335"/>
      <c r="X370" s="335"/>
      <c r="Y370" s="335"/>
      <c r="Z370" s="313"/>
      <c r="AA370" s="334"/>
      <c r="AB370" s="335"/>
      <c r="AC370" s="313"/>
      <c r="AD370" s="334"/>
      <c r="AE370" s="335"/>
      <c r="AF370" s="313"/>
      <c r="AG370" s="313"/>
      <c r="AH370" s="316"/>
      <c r="AI370" s="316"/>
      <c r="AJ370" s="316"/>
      <c r="AK370" s="316"/>
      <c r="AL370" s="316"/>
      <c r="AM370" s="335"/>
      <c r="AN370" s="335"/>
      <c r="AO370" s="316"/>
      <c r="AP370" s="337"/>
      <c r="AQ370" s="338"/>
      <c r="AR370" s="316"/>
      <c r="AS370" s="323"/>
      <c r="AT370" s="323"/>
      <c r="AU370" s="339"/>
      <c r="AV370" s="323">
        <v>64</v>
      </c>
      <c r="AW370" s="323">
        <v>4540</v>
      </c>
      <c r="AX370" s="339">
        <f t="shared" si="53"/>
        <v>1135</v>
      </c>
      <c r="AY370" s="323">
        <v>46</v>
      </c>
      <c r="AZ370" s="323">
        <v>3538</v>
      </c>
      <c r="BA370" s="322">
        <f t="shared" si="50"/>
        <v>884.5</v>
      </c>
      <c r="BB370" s="323">
        <v>78</v>
      </c>
      <c r="BC370" s="323">
        <v>5622</v>
      </c>
      <c r="BD370" s="339">
        <f t="shared" si="51"/>
        <v>1405.5</v>
      </c>
      <c r="BE370" s="472">
        <v>108</v>
      </c>
      <c r="BF370" s="472">
        <v>8048</v>
      </c>
      <c r="BG370" s="339">
        <f t="shared" si="52"/>
        <v>2012</v>
      </c>
    </row>
    <row r="371" spans="1:59" s="296" customFormat="1" ht="14.65" customHeight="1">
      <c r="A371" s="308">
        <v>369</v>
      </c>
      <c r="B371" s="344" t="s">
        <v>1388</v>
      </c>
      <c r="C371" s="344"/>
      <c r="D371" s="344"/>
      <c r="E371" s="331" t="str">
        <f>VLOOKUP(B371,Remark!G:H,2,0)</f>
        <v>Kerry</v>
      </c>
      <c r="F371" s="333"/>
      <c r="G371" s="333"/>
      <c r="H371" s="333"/>
      <c r="I371" s="333"/>
      <c r="J371" s="333"/>
      <c r="K371" s="333"/>
      <c r="L371" s="333"/>
      <c r="M371" s="333"/>
      <c r="N371" s="333"/>
      <c r="O371" s="333"/>
      <c r="P371" s="333"/>
      <c r="Q371" s="333"/>
      <c r="R371" s="334"/>
      <c r="S371" s="335"/>
      <c r="T371" s="335"/>
      <c r="U371" s="335"/>
      <c r="V371" s="335"/>
      <c r="W371" s="335"/>
      <c r="X371" s="335"/>
      <c r="Y371" s="335"/>
      <c r="Z371" s="313"/>
      <c r="AA371" s="334"/>
      <c r="AB371" s="335"/>
      <c r="AC371" s="313"/>
      <c r="AD371" s="334"/>
      <c r="AE371" s="335"/>
      <c r="AF371" s="313"/>
      <c r="AG371" s="313"/>
      <c r="AH371" s="316"/>
      <c r="AI371" s="316"/>
      <c r="AJ371" s="316"/>
      <c r="AK371" s="316"/>
      <c r="AL371" s="316"/>
      <c r="AM371" s="335"/>
      <c r="AN371" s="335"/>
      <c r="AO371" s="316"/>
      <c r="AP371" s="337"/>
      <c r="AQ371" s="338"/>
      <c r="AR371" s="316"/>
      <c r="AS371" s="323"/>
      <c r="AT371" s="323"/>
      <c r="AU371" s="339"/>
      <c r="AV371" s="323">
        <v>105</v>
      </c>
      <c r="AW371" s="323">
        <v>7191</v>
      </c>
      <c r="AX371" s="339">
        <f t="shared" si="53"/>
        <v>1797.75</v>
      </c>
      <c r="AY371" s="323">
        <v>150</v>
      </c>
      <c r="AZ371" s="323">
        <v>9254</v>
      </c>
      <c r="BA371" s="322">
        <f t="shared" si="50"/>
        <v>2313.5</v>
      </c>
      <c r="BB371" s="323">
        <v>133</v>
      </c>
      <c r="BC371" s="323">
        <v>9007</v>
      </c>
      <c r="BD371" s="339">
        <f t="shared" si="51"/>
        <v>2251.75</v>
      </c>
      <c r="BE371" s="472">
        <v>175</v>
      </c>
      <c r="BF371" s="472">
        <v>12889</v>
      </c>
      <c r="BG371" s="339">
        <f t="shared" si="52"/>
        <v>3222.25</v>
      </c>
    </row>
    <row r="372" spans="1:59" s="296" customFormat="1" ht="14.65" customHeight="1">
      <c r="A372" s="308">
        <v>370</v>
      </c>
      <c r="B372" s="344" t="s">
        <v>1389</v>
      </c>
      <c r="C372" s="344"/>
      <c r="D372" s="344"/>
      <c r="E372" s="331" t="str">
        <f>VLOOKUP(B372,Remark!G:H,2,0)</f>
        <v>TEPA</v>
      </c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4"/>
      <c r="S372" s="335"/>
      <c r="T372" s="335"/>
      <c r="U372" s="335"/>
      <c r="V372" s="335"/>
      <c r="W372" s="335"/>
      <c r="X372" s="335"/>
      <c r="Y372" s="335"/>
      <c r="Z372" s="313"/>
      <c r="AA372" s="334"/>
      <c r="AB372" s="335"/>
      <c r="AC372" s="313"/>
      <c r="AD372" s="334"/>
      <c r="AE372" s="335"/>
      <c r="AF372" s="313"/>
      <c r="AG372" s="313"/>
      <c r="AH372" s="316"/>
      <c r="AI372" s="316"/>
      <c r="AJ372" s="316"/>
      <c r="AK372" s="316"/>
      <c r="AL372" s="316"/>
      <c r="AM372" s="335"/>
      <c r="AN372" s="335"/>
      <c r="AO372" s="316"/>
      <c r="AP372" s="337"/>
      <c r="AQ372" s="338"/>
      <c r="AR372" s="316"/>
      <c r="AS372" s="323"/>
      <c r="AT372" s="323"/>
      <c r="AU372" s="339"/>
      <c r="AV372" s="323">
        <v>233</v>
      </c>
      <c r="AW372" s="323">
        <v>15399</v>
      </c>
      <c r="AX372" s="339">
        <f t="shared" si="53"/>
        <v>3849.75</v>
      </c>
      <c r="AY372" s="323">
        <v>243</v>
      </c>
      <c r="AZ372" s="323">
        <v>16401</v>
      </c>
      <c r="BA372" s="322">
        <f t="shared" si="50"/>
        <v>4100.25</v>
      </c>
      <c r="BB372" s="323">
        <v>224</v>
      </c>
      <c r="BC372" s="323">
        <v>14592</v>
      </c>
      <c r="BD372" s="339">
        <f t="shared" si="51"/>
        <v>3648</v>
      </c>
      <c r="BE372" s="472">
        <v>200</v>
      </c>
      <c r="BF372" s="472">
        <v>12728</v>
      </c>
      <c r="BG372" s="339">
        <f t="shared" si="52"/>
        <v>3182</v>
      </c>
    </row>
    <row r="373" spans="1:59" s="296" customFormat="1" ht="14.65" customHeight="1">
      <c r="A373" s="308">
        <v>371</v>
      </c>
      <c r="B373" s="344" t="s">
        <v>1390</v>
      </c>
      <c r="C373" s="344"/>
      <c r="D373" s="344"/>
      <c r="E373" s="331" t="str">
        <f>VLOOKUP(B373,Remark!G:H,2,0)</f>
        <v>BAPU</v>
      </c>
      <c r="F373" s="333"/>
      <c r="G373" s="333"/>
      <c r="H373" s="333"/>
      <c r="I373" s="333"/>
      <c r="J373" s="333"/>
      <c r="K373" s="333"/>
      <c r="L373" s="333"/>
      <c r="M373" s="333"/>
      <c r="N373" s="333"/>
      <c r="O373" s="333"/>
      <c r="P373" s="333"/>
      <c r="Q373" s="333"/>
      <c r="R373" s="334"/>
      <c r="S373" s="335"/>
      <c r="T373" s="335"/>
      <c r="U373" s="335"/>
      <c r="V373" s="335"/>
      <c r="W373" s="335"/>
      <c r="X373" s="335"/>
      <c r="Y373" s="335"/>
      <c r="Z373" s="313"/>
      <c r="AA373" s="334"/>
      <c r="AB373" s="335"/>
      <c r="AC373" s="313"/>
      <c r="AD373" s="334"/>
      <c r="AE373" s="335"/>
      <c r="AF373" s="313"/>
      <c r="AG373" s="313"/>
      <c r="AH373" s="316"/>
      <c r="AI373" s="316"/>
      <c r="AJ373" s="316"/>
      <c r="AK373" s="316"/>
      <c r="AL373" s="316"/>
      <c r="AM373" s="335"/>
      <c r="AN373" s="335"/>
      <c r="AO373" s="316"/>
      <c r="AP373" s="337"/>
      <c r="AQ373" s="338"/>
      <c r="AR373" s="316"/>
      <c r="AS373" s="323"/>
      <c r="AT373" s="323"/>
      <c r="AU373" s="339"/>
      <c r="AV373" s="323">
        <v>70</v>
      </c>
      <c r="AW373" s="323">
        <v>4250</v>
      </c>
      <c r="AX373" s="339">
        <f t="shared" si="53"/>
        <v>1062.5</v>
      </c>
      <c r="AY373" s="323">
        <v>59</v>
      </c>
      <c r="AZ373" s="323">
        <v>3009</v>
      </c>
      <c r="BA373" s="322">
        <f t="shared" si="50"/>
        <v>752.25</v>
      </c>
      <c r="BB373" s="323">
        <v>25</v>
      </c>
      <c r="BC373" s="323">
        <v>1611</v>
      </c>
      <c r="BD373" s="339">
        <f t="shared" si="51"/>
        <v>402.75</v>
      </c>
      <c r="BE373" s="472">
        <v>17</v>
      </c>
      <c r="BF373" s="472">
        <v>891</v>
      </c>
      <c r="BG373" s="339">
        <f t="shared" si="52"/>
        <v>222.75</v>
      </c>
    </row>
    <row r="374" spans="1:59" s="296" customFormat="1" ht="14.65" customHeight="1">
      <c r="A374" s="308">
        <v>372</v>
      </c>
      <c r="B374" s="344" t="s">
        <v>1391</v>
      </c>
      <c r="C374" s="344"/>
      <c r="D374" s="344"/>
      <c r="E374" s="331" t="str">
        <f>VLOOKUP(B374,Remark!G:H,2,0)</f>
        <v>Kerry</v>
      </c>
      <c r="F374" s="333"/>
      <c r="G374" s="333"/>
      <c r="H374" s="333"/>
      <c r="I374" s="333"/>
      <c r="J374" s="333"/>
      <c r="K374" s="333"/>
      <c r="L374" s="333"/>
      <c r="M374" s="333"/>
      <c r="N374" s="333"/>
      <c r="O374" s="333"/>
      <c r="P374" s="333"/>
      <c r="Q374" s="333"/>
      <c r="R374" s="334"/>
      <c r="S374" s="335"/>
      <c r="T374" s="335"/>
      <c r="U374" s="335"/>
      <c r="V374" s="335"/>
      <c r="W374" s="335"/>
      <c r="X374" s="335"/>
      <c r="Y374" s="335"/>
      <c r="Z374" s="313"/>
      <c r="AA374" s="334"/>
      <c r="AB374" s="335"/>
      <c r="AC374" s="313"/>
      <c r="AD374" s="334"/>
      <c r="AE374" s="335"/>
      <c r="AF374" s="313"/>
      <c r="AG374" s="313"/>
      <c r="AH374" s="316"/>
      <c r="AI374" s="316"/>
      <c r="AJ374" s="316"/>
      <c r="AK374" s="316"/>
      <c r="AL374" s="316"/>
      <c r="AM374" s="335"/>
      <c r="AN374" s="335"/>
      <c r="AO374" s="316"/>
      <c r="AP374" s="337"/>
      <c r="AQ374" s="338"/>
      <c r="AR374" s="316"/>
      <c r="AS374" s="323"/>
      <c r="AT374" s="323"/>
      <c r="AU374" s="339"/>
      <c r="AV374" s="323">
        <v>113</v>
      </c>
      <c r="AW374" s="323">
        <v>8251</v>
      </c>
      <c r="AX374" s="339">
        <f t="shared" si="53"/>
        <v>2062.75</v>
      </c>
      <c r="AY374" s="323">
        <v>114</v>
      </c>
      <c r="AZ374" s="323">
        <v>7926</v>
      </c>
      <c r="BA374" s="322">
        <f t="shared" si="50"/>
        <v>1981.5</v>
      </c>
      <c r="BB374" s="323">
        <v>157</v>
      </c>
      <c r="BC374" s="323">
        <v>10055</v>
      </c>
      <c r="BD374" s="339">
        <f t="shared" si="51"/>
        <v>2513.75</v>
      </c>
      <c r="BE374" s="472">
        <v>169</v>
      </c>
      <c r="BF374" s="472">
        <v>11011</v>
      </c>
      <c r="BG374" s="339">
        <f t="shared" si="52"/>
        <v>2752.75</v>
      </c>
    </row>
    <row r="375" spans="1:59" s="296" customFormat="1" ht="14.65" customHeight="1">
      <c r="A375" s="308">
        <v>373</v>
      </c>
      <c r="B375" s="344" t="s">
        <v>1392</v>
      </c>
      <c r="C375" s="344"/>
      <c r="D375" s="344"/>
      <c r="E375" s="331" t="str">
        <f>VLOOKUP(B375,Remark!G:H,2,0)</f>
        <v>TEPA</v>
      </c>
      <c r="F375" s="333"/>
      <c r="G375" s="333"/>
      <c r="H375" s="333"/>
      <c r="I375" s="333"/>
      <c r="J375" s="333"/>
      <c r="K375" s="333"/>
      <c r="L375" s="333"/>
      <c r="M375" s="333"/>
      <c r="N375" s="333"/>
      <c r="O375" s="333"/>
      <c r="P375" s="333"/>
      <c r="Q375" s="333"/>
      <c r="R375" s="334"/>
      <c r="S375" s="335"/>
      <c r="T375" s="335"/>
      <c r="U375" s="335"/>
      <c r="V375" s="335"/>
      <c r="W375" s="335"/>
      <c r="X375" s="335"/>
      <c r="Y375" s="335"/>
      <c r="Z375" s="313"/>
      <c r="AA375" s="334"/>
      <c r="AB375" s="335"/>
      <c r="AC375" s="313"/>
      <c r="AD375" s="334"/>
      <c r="AE375" s="335"/>
      <c r="AF375" s="313"/>
      <c r="AG375" s="313"/>
      <c r="AH375" s="316"/>
      <c r="AI375" s="316"/>
      <c r="AJ375" s="316"/>
      <c r="AK375" s="316"/>
      <c r="AL375" s="316"/>
      <c r="AM375" s="335"/>
      <c r="AN375" s="335"/>
      <c r="AO375" s="316"/>
      <c r="AP375" s="337"/>
      <c r="AQ375" s="338"/>
      <c r="AR375" s="316"/>
      <c r="AS375" s="323"/>
      <c r="AT375" s="323"/>
      <c r="AU375" s="339"/>
      <c r="AV375" s="323">
        <v>184</v>
      </c>
      <c r="AW375" s="323">
        <v>11544</v>
      </c>
      <c r="AX375" s="339">
        <f t="shared" si="53"/>
        <v>2886</v>
      </c>
      <c r="AY375" s="323">
        <v>194</v>
      </c>
      <c r="AZ375" s="323">
        <v>12374</v>
      </c>
      <c r="BA375" s="322">
        <f t="shared" si="50"/>
        <v>3093.5</v>
      </c>
      <c r="BB375" s="323">
        <v>208</v>
      </c>
      <c r="BC375" s="323">
        <v>13392</v>
      </c>
      <c r="BD375" s="339">
        <f t="shared" si="51"/>
        <v>3348</v>
      </c>
      <c r="BE375" s="472">
        <v>310</v>
      </c>
      <c r="BF375" s="472">
        <v>18218</v>
      </c>
      <c r="BG375" s="339">
        <f t="shared" si="52"/>
        <v>4554.5</v>
      </c>
    </row>
    <row r="376" spans="1:59" s="296" customFormat="1" ht="14.65" customHeight="1">
      <c r="A376" s="308">
        <v>374</v>
      </c>
      <c r="B376" s="344" t="s">
        <v>1393</v>
      </c>
      <c r="C376" s="344"/>
      <c r="D376" s="344"/>
      <c r="E376" s="331" t="str">
        <f>VLOOKUP(B376,Remark!G:H,2,0)</f>
        <v>TEPA</v>
      </c>
      <c r="F376" s="333"/>
      <c r="G376" s="333"/>
      <c r="H376" s="333"/>
      <c r="I376" s="333"/>
      <c r="J376" s="333"/>
      <c r="K376" s="333"/>
      <c r="L376" s="333"/>
      <c r="M376" s="333"/>
      <c r="N376" s="333"/>
      <c r="O376" s="333"/>
      <c r="P376" s="333"/>
      <c r="Q376" s="333"/>
      <c r="R376" s="334"/>
      <c r="S376" s="335"/>
      <c r="T376" s="335"/>
      <c r="U376" s="335"/>
      <c r="V376" s="335"/>
      <c r="W376" s="335"/>
      <c r="X376" s="335"/>
      <c r="Y376" s="335"/>
      <c r="Z376" s="313"/>
      <c r="AA376" s="334"/>
      <c r="AB376" s="335"/>
      <c r="AC376" s="313"/>
      <c r="AD376" s="334"/>
      <c r="AE376" s="335"/>
      <c r="AF376" s="313"/>
      <c r="AG376" s="313"/>
      <c r="AH376" s="316"/>
      <c r="AI376" s="316"/>
      <c r="AJ376" s="316"/>
      <c r="AK376" s="316"/>
      <c r="AL376" s="316"/>
      <c r="AM376" s="335"/>
      <c r="AN376" s="335"/>
      <c r="AO376" s="316"/>
      <c r="AP376" s="337"/>
      <c r="AQ376" s="338"/>
      <c r="AR376" s="316"/>
      <c r="AS376" s="323"/>
      <c r="AT376" s="323"/>
      <c r="AU376" s="339"/>
      <c r="AV376" s="323">
        <v>59</v>
      </c>
      <c r="AW376" s="323">
        <v>3913</v>
      </c>
      <c r="AX376" s="339">
        <f t="shared" si="53"/>
        <v>978.25</v>
      </c>
      <c r="AY376" s="323">
        <v>59</v>
      </c>
      <c r="AZ376" s="323">
        <v>3705</v>
      </c>
      <c r="BA376" s="322">
        <f t="shared" si="50"/>
        <v>926.25</v>
      </c>
      <c r="BB376" s="323">
        <v>74</v>
      </c>
      <c r="BC376" s="323">
        <v>4706</v>
      </c>
      <c r="BD376" s="339">
        <f t="shared" si="51"/>
        <v>1176.5</v>
      </c>
      <c r="BE376" s="472">
        <v>58</v>
      </c>
      <c r="BF376" s="472">
        <v>3650</v>
      </c>
      <c r="BG376" s="339">
        <f t="shared" si="52"/>
        <v>912.5</v>
      </c>
    </row>
    <row r="377" spans="1:59" s="296" customFormat="1" ht="14.65" customHeight="1">
      <c r="A377" s="308">
        <v>375</v>
      </c>
      <c r="B377" s="344" t="s">
        <v>1394</v>
      </c>
      <c r="C377" s="344"/>
      <c r="D377" s="344"/>
      <c r="E377" s="331" t="str">
        <f>VLOOKUP(B377,Remark!G:H,2,0)</f>
        <v>SUKS</v>
      </c>
      <c r="F377" s="333"/>
      <c r="G377" s="333"/>
      <c r="H377" s="333"/>
      <c r="I377" s="333"/>
      <c r="J377" s="333"/>
      <c r="K377" s="333"/>
      <c r="L377" s="333"/>
      <c r="M377" s="333"/>
      <c r="N377" s="333"/>
      <c r="O377" s="333"/>
      <c r="P377" s="333"/>
      <c r="Q377" s="333"/>
      <c r="R377" s="334"/>
      <c r="S377" s="335"/>
      <c r="T377" s="335"/>
      <c r="U377" s="335"/>
      <c r="V377" s="335"/>
      <c r="W377" s="335"/>
      <c r="X377" s="335"/>
      <c r="Y377" s="335"/>
      <c r="Z377" s="313"/>
      <c r="AA377" s="334"/>
      <c r="AB377" s="335"/>
      <c r="AC377" s="313"/>
      <c r="AD377" s="334"/>
      <c r="AE377" s="335"/>
      <c r="AF377" s="313"/>
      <c r="AG377" s="313"/>
      <c r="AH377" s="316"/>
      <c r="AI377" s="316"/>
      <c r="AJ377" s="316"/>
      <c r="AK377" s="316"/>
      <c r="AL377" s="316"/>
      <c r="AM377" s="335"/>
      <c r="AN377" s="335"/>
      <c r="AO377" s="316"/>
      <c r="AP377" s="337"/>
      <c r="AQ377" s="338"/>
      <c r="AR377" s="316"/>
      <c r="AS377" s="323"/>
      <c r="AT377" s="323"/>
      <c r="AU377" s="339"/>
      <c r="AV377" s="323">
        <v>42</v>
      </c>
      <c r="AW377" s="323">
        <v>3106</v>
      </c>
      <c r="AX377" s="339">
        <f t="shared" si="53"/>
        <v>776.5</v>
      </c>
      <c r="AY377" s="323">
        <v>45</v>
      </c>
      <c r="AZ377" s="323">
        <v>3099</v>
      </c>
      <c r="BA377" s="322">
        <f t="shared" si="50"/>
        <v>774.75</v>
      </c>
      <c r="BB377" s="323">
        <v>32</v>
      </c>
      <c r="BC377" s="323">
        <v>2260</v>
      </c>
      <c r="BD377" s="339">
        <f t="shared" si="51"/>
        <v>565</v>
      </c>
      <c r="BE377" s="472">
        <v>49</v>
      </c>
      <c r="BF377" s="472">
        <v>3019</v>
      </c>
      <c r="BG377" s="339">
        <f t="shared" si="52"/>
        <v>754.75</v>
      </c>
    </row>
    <row r="378" spans="1:59" s="296" customFormat="1" ht="14.65" customHeight="1">
      <c r="A378" s="308">
        <v>376</v>
      </c>
      <c r="B378" s="344" t="s">
        <v>1395</v>
      </c>
      <c r="C378" s="344"/>
      <c r="D378" s="344"/>
      <c r="E378" s="331" t="str">
        <f>VLOOKUP(B378,Remark!G:H,2,0)</f>
        <v>SUKS</v>
      </c>
      <c r="F378" s="333"/>
      <c r="G378" s="333"/>
      <c r="H378" s="333"/>
      <c r="I378" s="333"/>
      <c r="J378" s="333"/>
      <c r="K378" s="333"/>
      <c r="L378" s="333"/>
      <c r="M378" s="333"/>
      <c r="N378" s="333"/>
      <c r="O378" s="333"/>
      <c r="P378" s="333"/>
      <c r="Q378" s="333"/>
      <c r="R378" s="334"/>
      <c r="S378" s="335"/>
      <c r="T378" s="335"/>
      <c r="U378" s="335"/>
      <c r="V378" s="335"/>
      <c r="W378" s="335"/>
      <c r="X378" s="335"/>
      <c r="Y378" s="335"/>
      <c r="Z378" s="313"/>
      <c r="AA378" s="334"/>
      <c r="AB378" s="335"/>
      <c r="AC378" s="313"/>
      <c r="AD378" s="334"/>
      <c r="AE378" s="335"/>
      <c r="AF378" s="313"/>
      <c r="AG378" s="313"/>
      <c r="AH378" s="316"/>
      <c r="AI378" s="316"/>
      <c r="AJ378" s="316"/>
      <c r="AK378" s="316"/>
      <c r="AL378" s="316"/>
      <c r="AM378" s="335"/>
      <c r="AN378" s="335"/>
      <c r="AO378" s="316"/>
      <c r="AP378" s="337"/>
      <c r="AQ378" s="338"/>
      <c r="AR378" s="316"/>
      <c r="AS378" s="323"/>
      <c r="AT378" s="323"/>
      <c r="AU378" s="339"/>
      <c r="AV378" s="323">
        <v>117</v>
      </c>
      <c r="AW378" s="323">
        <v>7879</v>
      </c>
      <c r="AX378" s="339">
        <f t="shared" si="53"/>
        <v>1969.75</v>
      </c>
      <c r="AY378" s="323">
        <v>214</v>
      </c>
      <c r="AZ378" s="323">
        <v>13154</v>
      </c>
      <c r="BA378" s="322">
        <f t="shared" si="50"/>
        <v>3288.5</v>
      </c>
      <c r="BB378" s="323">
        <v>119</v>
      </c>
      <c r="BC378" s="323">
        <v>11221</v>
      </c>
      <c r="BD378" s="339">
        <f t="shared" si="51"/>
        <v>2805.25</v>
      </c>
      <c r="BE378" s="472">
        <v>173</v>
      </c>
      <c r="BF378" s="472">
        <v>10743</v>
      </c>
      <c r="BG378" s="339">
        <f t="shared" si="52"/>
        <v>2685.75</v>
      </c>
    </row>
    <row r="379" spans="1:59" s="296" customFormat="1" ht="14.65" customHeight="1">
      <c r="A379" s="308">
        <v>377</v>
      </c>
      <c r="B379" s="344" t="s">
        <v>1396</v>
      </c>
      <c r="C379" s="344"/>
      <c r="D379" s="344"/>
      <c r="E379" s="331" t="str">
        <f>VLOOKUP(B379,Remark!G:H,2,0)</f>
        <v>SUKS</v>
      </c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4"/>
      <c r="S379" s="335"/>
      <c r="T379" s="335"/>
      <c r="U379" s="335"/>
      <c r="V379" s="335"/>
      <c r="W379" s="335"/>
      <c r="X379" s="335"/>
      <c r="Y379" s="335"/>
      <c r="Z379" s="313"/>
      <c r="AA379" s="334"/>
      <c r="AB379" s="335"/>
      <c r="AC379" s="313"/>
      <c r="AD379" s="334"/>
      <c r="AE379" s="335"/>
      <c r="AF379" s="313"/>
      <c r="AG379" s="313"/>
      <c r="AH379" s="316"/>
      <c r="AI379" s="316"/>
      <c r="AJ379" s="316"/>
      <c r="AK379" s="316"/>
      <c r="AL379" s="316"/>
      <c r="AM379" s="335"/>
      <c r="AN379" s="335"/>
      <c r="AO379" s="316"/>
      <c r="AP379" s="337"/>
      <c r="AQ379" s="338"/>
      <c r="AR379" s="316"/>
      <c r="AS379" s="323"/>
      <c r="AT379" s="323"/>
      <c r="AU379" s="339"/>
      <c r="AV379" s="323">
        <v>34</v>
      </c>
      <c r="AW379" s="323">
        <v>2418</v>
      </c>
      <c r="AX379" s="339">
        <f t="shared" si="53"/>
        <v>604.5</v>
      </c>
      <c r="AY379" s="323">
        <v>32</v>
      </c>
      <c r="AZ379" s="323">
        <v>2540</v>
      </c>
      <c r="BA379" s="322">
        <f t="shared" si="50"/>
        <v>635</v>
      </c>
      <c r="BB379" s="323">
        <v>46</v>
      </c>
      <c r="BC379" s="323">
        <v>3222</v>
      </c>
      <c r="BD379" s="339">
        <f t="shared" si="51"/>
        <v>805.5</v>
      </c>
      <c r="BE379" s="472">
        <v>31</v>
      </c>
      <c r="BF379" s="472">
        <v>2093</v>
      </c>
      <c r="BG379" s="339">
        <f t="shared" si="52"/>
        <v>523.25</v>
      </c>
    </row>
    <row r="380" spans="1:59" s="296" customFormat="1" ht="14.65" customHeight="1">
      <c r="A380" s="308">
        <v>378</v>
      </c>
      <c r="B380" s="344" t="s">
        <v>1397</v>
      </c>
      <c r="C380" s="344"/>
      <c r="D380" s="344"/>
      <c r="E380" s="331" t="str">
        <f>VLOOKUP(B380,Remark!G:H,2,0)</f>
        <v>Kerry</v>
      </c>
      <c r="F380" s="333"/>
      <c r="G380" s="333"/>
      <c r="H380" s="333"/>
      <c r="I380" s="333"/>
      <c r="J380" s="333"/>
      <c r="K380" s="333"/>
      <c r="L380" s="333"/>
      <c r="M380" s="333"/>
      <c r="N380" s="333"/>
      <c r="O380" s="333"/>
      <c r="P380" s="333"/>
      <c r="Q380" s="333"/>
      <c r="R380" s="334"/>
      <c r="S380" s="335"/>
      <c r="T380" s="335"/>
      <c r="U380" s="335"/>
      <c r="V380" s="335"/>
      <c r="W380" s="335"/>
      <c r="X380" s="335"/>
      <c r="Y380" s="335"/>
      <c r="Z380" s="313"/>
      <c r="AA380" s="334"/>
      <c r="AB380" s="335"/>
      <c r="AC380" s="313"/>
      <c r="AD380" s="334"/>
      <c r="AE380" s="335"/>
      <c r="AF380" s="313"/>
      <c r="AG380" s="313"/>
      <c r="AH380" s="316"/>
      <c r="AI380" s="316"/>
      <c r="AJ380" s="316"/>
      <c r="AK380" s="316"/>
      <c r="AL380" s="316"/>
      <c r="AM380" s="335"/>
      <c r="AN380" s="335"/>
      <c r="AO380" s="316"/>
      <c r="AP380" s="337"/>
      <c r="AQ380" s="338"/>
      <c r="AR380" s="316"/>
      <c r="AS380" s="323"/>
      <c r="AT380" s="323"/>
      <c r="AU380" s="339"/>
      <c r="AV380" s="323">
        <v>80</v>
      </c>
      <c r="AW380" s="323">
        <v>5780</v>
      </c>
      <c r="AX380" s="339">
        <f t="shared" si="53"/>
        <v>1445</v>
      </c>
      <c r="AY380" s="323">
        <v>81</v>
      </c>
      <c r="AZ380" s="323">
        <v>5619</v>
      </c>
      <c r="BA380" s="322">
        <f t="shared" si="50"/>
        <v>1404.75</v>
      </c>
      <c r="BB380" s="323">
        <v>117</v>
      </c>
      <c r="BC380" s="323">
        <v>7939</v>
      </c>
      <c r="BD380" s="339">
        <f t="shared" si="51"/>
        <v>1984.75</v>
      </c>
      <c r="BE380" s="472">
        <v>123</v>
      </c>
      <c r="BF380" s="472">
        <v>7797</v>
      </c>
      <c r="BG380" s="339">
        <f t="shared" si="52"/>
        <v>1949.25</v>
      </c>
    </row>
    <row r="381" spans="1:59" s="296" customFormat="1" ht="14.65" customHeight="1">
      <c r="A381" s="308">
        <v>379</v>
      </c>
      <c r="B381" s="344" t="s">
        <v>1398</v>
      </c>
      <c r="C381" s="344"/>
      <c r="D381" s="344"/>
      <c r="E381" s="331" t="str">
        <f>VLOOKUP(B381,Remark!G:H,2,0)</f>
        <v>Kerry</v>
      </c>
      <c r="F381" s="333"/>
      <c r="G381" s="333"/>
      <c r="H381" s="333"/>
      <c r="I381" s="333"/>
      <c r="J381" s="333"/>
      <c r="K381" s="333"/>
      <c r="L381" s="333"/>
      <c r="M381" s="333"/>
      <c r="N381" s="333"/>
      <c r="O381" s="333"/>
      <c r="P381" s="333"/>
      <c r="Q381" s="333"/>
      <c r="R381" s="334"/>
      <c r="S381" s="335"/>
      <c r="T381" s="335"/>
      <c r="U381" s="335"/>
      <c r="V381" s="335"/>
      <c r="W381" s="335"/>
      <c r="X381" s="335"/>
      <c r="Y381" s="335"/>
      <c r="Z381" s="313"/>
      <c r="AA381" s="334"/>
      <c r="AB381" s="335"/>
      <c r="AC381" s="313"/>
      <c r="AD381" s="334"/>
      <c r="AE381" s="335"/>
      <c r="AF381" s="313"/>
      <c r="AG381" s="313"/>
      <c r="AH381" s="316"/>
      <c r="AI381" s="316"/>
      <c r="AJ381" s="316"/>
      <c r="AK381" s="316"/>
      <c r="AL381" s="316"/>
      <c r="AM381" s="335"/>
      <c r="AN381" s="335"/>
      <c r="AO381" s="316"/>
      <c r="AP381" s="337"/>
      <c r="AQ381" s="338"/>
      <c r="AR381" s="316"/>
      <c r="AS381" s="323"/>
      <c r="AT381" s="323"/>
      <c r="AU381" s="339"/>
      <c r="AV381" s="323">
        <v>78</v>
      </c>
      <c r="AW381" s="323">
        <v>5326</v>
      </c>
      <c r="AX381" s="339">
        <f t="shared" si="53"/>
        <v>1331.5</v>
      </c>
      <c r="AY381" s="323">
        <v>128</v>
      </c>
      <c r="AZ381" s="323">
        <v>10076</v>
      </c>
      <c r="BA381" s="322">
        <f t="shared" si="50"/>
        <v>2519</v>
      </c>
      <c r="BB381" s="323">
        <v>137</v>
      </c>
      <c r="BC381" s="323">
        <v>10287</v>
      </c>
      <c r="BD381" s="339">
        <f t="shared" si="51"/>
        <v>2571.75</v>
      </c>
      <c r="BE381" s="472">
        <v>148</v>
      </c>
      <c r="BF381" s="472">
        <v>10544</v>
      </c>
      <c r="BG381" s="339">
        <f t="shared" si="52"/>
        <v>2636</v>
      </c>
    </row>
    <row r="382" spans="1:59" s="296" customFormat="1" ht="14.65" customHeight="1">
      <c r="A382" s="308">
        <v>380</v>
      </c>
      <c r="B382" s="344" t="s">
        <v>1399</v>
      </c>
      <c r="C382" s="344"/>
      <c r="D382" s="344"/>
      <c r="E382" s="331" t="str">
        <f>VLOOKUP(B382,Remark!G:H,2,0)</f>
        <v>TKRU</v>
      </c>
      <c r="F382" s="333"/>
      <c r="G382" s="333"/>
      <c r="H382" s="333"/>
      <c r="I382" s="333"/>
      <c r="J382" s="333"/>
      <c r="K382" s="333"/>
      <c r="L382" s="333"/>
      <c r="M382" s="333"/>
      <c r="N382" s="333"/>
      <c r="O382" s="333"/>
      <c r="P382" s="333"/>
      <c r="Q382" s="333"/>
      <c r="R382" s="334"/>
      <c r="S382" s="335"/>
      <c r="T382" s="335"/>
      <c r="U382" s="335"/>
      <c r="V382" s="335"/>
      <c r="W382" s="335"/>
      <c r="X382" s="335"/>
      <c r="Y382" s="335"/>
      <c r="Z382" s="313"/>
      <c r="AA382" s="334"/>
      <c r="AB382" s="335"/>
      <c r="AC382" s="313"/>
      <c r="AD382" s="334"/>
      <c r="AE382" s="335"/>
      <c r="AF382" s="313"/>
      <c r="AG382" s="313"/>
      <c r="AH382" s="316"/>
      <c r="AI382" s="316"/>
      <c r="AJ382" s="316"/>
      <c r="AK382" s="316"/>
      <c r="AL382" s="316"/>
      <c r="AM382" s="335"/>
      <c r="AN382" s="335"/>
      <c r="AO382" s="316"/>
      <c r="AP382" s="337"/>
      <c r="AQ382" s="338"/>
      <c r="AR382" s="316"/>
      <c r="AS382" s="323"/>
      <c r="AT382" s="323"/>
      <c r="AU382" s="339"/>
      <c r="AV382" s="323">
        <v>61</v>
      </c>
      <c r="AW382" s="323">
        <v>3879</v>
      </c>
      <c r="AX382" s="339">
        <f t="shared" si="53"/>
        <v>969.75</v>
      </c>
      <c r="AY382" s="323">
        <v>47</v>
      </c>
      <c r="AZ382" s="323">
        <v>3181</v>
      </c>
      <c r="BA382" s="322">
        <f t="shared" si="50"/>
        <v>795.25</v>
      </c>
      <c r="BB382" s="323">
        <v>72</v>
      </c>
      <c r="BC382" s="323">
        <v>4952</v>
      </c>
      <c r="BD382" s="339">
        <f t="shared" si="51"/>
        <v>1238</v>
      </c>
      <c r="BE382" s="472">
        <v>81</v>
      </c>
      <c r="BF382" s="472">
        <v>5071</v>
      </c>
      <c r="BG382" s="339">
        <f t="shared" si="52"/>
        <v>1267.75</v>
      </c>
    </row>
    <row r="383" spans="1:59" s="296" customFormat="1" ht="14.65" customHeight="1">
      <c r="A383" s="308">
        <v>381</v>
      </c>
      <c r="B383" s="344" t="s">
        <v>1400</v>
      </c>
      <c r="C383" s="344"/>
      <c r="D383" s="344"/>
      <c r="E383" s="331" t="str">
        <f>VLOOKUP(B383,Remark!G:H,2,0)</f>
        <v>Kerry</v>
      </c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4"/>
      <c r="S383" s="335"/>
      <c r="T383" s="335"/>
      <c r="U383" s="335"/>
      <c r="V383" s="335"/>
      <c r="W383" s="335"/>
      <c r="X383" s="335"/>
      <c r="Y383" s="335"/>
      <c r="Z383" s="313"/>
      <c r="AA383" s="334"/>
      <c r="AB383" s="335"/>
      <c r="AC383" s="313"/>
      <c r="AD383" s="334"/>
      <c r="AE383" s="335"/>
      <c r="AF383" s="313"/>
      <c r="AG383" s="313"/>
      <c r="AH383" s="316"/>
      <c r="AI383" s="316"/>
      <c r="AJ383" s="316"/>
      <c r="AK383" s="316"/>
      <c r="AL383" s="316"/>
      <c r="AM383" s="335"/>
      <c r="AN383" s="335"/>
      <c r="AO383" s="316"/>
      <c r="AP383" s="337"/>
      <c r="AQ383" s="338"/>
      <c r="AR383" s="316"/>
      <c r="AS383" s="323"/>
      <c r="AT383" s="323"/>
      <c r="AU383" s="339"/>
      <c r="AV383" s="323">
        <v>629</v>
      </c>
      <c r="AW383" s="323">
        <v>33959</v>
      </c>
      <c r="AX383" s="339">
        <f t="shared" si="53"/>
        <v>8489.75</v>
      </c>
      <c r="AY383" s="323">
        <v>620</v>
      </c>
      <c r="AZ383" s="323">
        <v>33364</v>
      </c>
      <c r="BA383" s="322">
        <f t="shared" si="50"/>
        <v>8341</v>
      </c>
      <c r="BB383" s="323">
        <v>493</v>
      </c>
      <c r="BC383" s="323">
        <v>27443</v>
      </c>
      <c r="BD383" s="339">
        <f t="shared" si="51"/>
        <v>6860.75</v>
      </c>
      <c r="BE383" s="472">
        <v>334</v>
      </c>
      <c r="BF383" s="472">
        <v>20434</v>
      </c>
      <c r="BG383" s="339">
        <f t="shared" si="52"/>
        <v>5108.5</v>
      </c>
    </row>
    <row r="384" spans="1:59" s="296" customFormat="1" ht="14.65" customHeight="1">
      <c r="A384" s="308">
        <v>382</v>
      </c>
      <c r="B384" s="344" t="s">
        <v>1401</v>
      </c>
      <c r="C384" s="344"/>
      <c r="D384" s="344"/>
      <c r="E384" s="331" t="str">
        <f>VLOOKUP(B384,Remark!G:H,2,0)</f>
        <v>BPEE</v>
      </c>
      <c r="F384" s="333"/>
      <c r="G384" s="333"/>
      <c r="H384" s="333"/>
      <c r="I384" s="333"/>
      <c r="J384" s="333"/>
      <c r="K384" s="333"/>
      <c r="L384" s="333"/>
      <c r="M384" s="333"/>
      <c r="N384" s="333"/>
      <c r="O384" s="333"/>
      <c r="P384" s="333"/>
      <c r="Q384" s="333"/>
      <c r="R384" s="334"/>
      <c r="S384" s="335"/>
      <c r="T384" s="335"/>
      <c r="U384" s="335"/>
      <c r="V384" s="335"/>
      <c r="W384" s="335"/>
      <c r="X384" s="335"/>
      <c r="Y384" s="335"/>
      <c r="Z384" s="313"/>
      <c r="AA384" s="334"/>
      <c r="AB384" s="335"/>
      <c r="AC384" s="313"/>
      <c r="AD384" s="334"/>
      <c r="AE384" s="335"/>
      <c r="AF384" s="313"/>
      <c r="AG384" s="313"/>
      <c r="AH384" s="316"/>
      <c r="AI384" s="316"/>
      <c r="AJ384" s="316"/>
      <c r="AK384" s="316"/>
      <c r="AL384" s="316"/>
      <c r="AM384" s="335"/>
      <c r="AN384" s="335"/>
      <c r="AO384" s="316"/>
      <c r="AP384" s="337"/>
      <c r="AQ384" s="338"/>
      <c r="AR384" s="316"/>
      <c r="AS384" s="323"/>
      <c r="AT384" s="323"/>
      <c r="AU384" s="339"/>
      <c r="AV384" s="323">
        <v>182</v>
      </c>
      <c r="AW384" s="323">
        <v>11958</v>
      </c>
      <c r="AX384" s="339">
        <f t="shared" si="53"/>
        <v>2989.5</v>
      </c>
      <c r="AY384" s="323">
        <v>189</v>
      </c>
      <c r="AZ384" s="323">
        <v>13491</v>
      </c>
      <c r="BA384" s="322">
        <f t="shared" si="50"/>
        <v>3372.75</v>
      </c>
      <c r="BB384" s="323">
        <v>190</v>
      </c>
      <c r="BC384" s="323">
        <v>13686</v>
      </c>
      <c r="BD384" s="339">
        <f t="shared" si="51"/>
        <v>3421.5</v>
      </c>
      <c r="BE384" s="472">
        <v>254</v>
      </c>
      <c r="BF384" s="472">
        <v>18190</v>
      </c>
      <c r="BG384" s="339">
        <f t="shared" si="52"/>
        <v>4547.5</v>
      </c>
    </row>
    <row r="385" spans="1:59" s="296" customFormat="1" ht="14.65" customHeight="1">
      <c r="A385" s="308">
        <v>383</v>
      </c>
      <c r="B385" s="344" t="s">
        <v>1402</v>
      </c>
      <c r="C385" s="344"/>
      <c r="D385" s="344"/>
      <c r="E385" s="331" t="str">
        <f>VLOOKUP(B385,Remark!G:H,2,0)</f>
        <v>BPEE</v>
      </c>
      <c r="F385" s="333"/>
      <c r="G385" s="333"/>
      <c r="H385" s="333"/>
      <c r="I385" s="333"/>
      <c r="J385" s="333"/>
      <c r="K385" s="333"/>
      <c r="L385" s="333"/>
      <c r="M385" s="333"/>
      <c r="N385" s="333"/>
      <c r="O385" s="333"/>
      <c r="P385" s="333"/>
      <c r="Q385" s="333"/>
      <c r="R385" s="334"/>
      <c r="S385" s="335"/>
      <c r="T385" s="335"/>
      <c r="U385" s="335"/>
      <c r="V385" s="335"/>
      <c r="W385" s="335"/>
      <c r="X385" s="335"/>
      <c r="Y385" s="335"/>
      <c r="Z385" s="313"/>
      <c r="AA385" s="334"/>
      <c r="AB385" s="335"/>
      <c r="AC385" s="313"/>
      <c r="AD385" s="334"/>
      <c r="AE385" s="335"/>
      <c r="AF385" s="313"/>
      <c r="AG385" s="313"/>
      <c r="AH385" s="316"/>
      <c r="AI385" s="316"/>
      <c r="AJ385" s="316"/>
      <c r="AK385" s="316"/>
      <c r="AL385" s="316"/>
      <c r="AM385" s="335"/>
      <c r="AN385" s="335"/>
      <c r="AO385" s="316"/>
      <c r="AP385" s="337"/>
      <c r="AQ385" s="338"/>
      <c r="AR385" s="316"/>
      <c r="AS385" s="323"/>
      <c r="AT385" s="323"/>
      <c r="AU385" s="339"/>
      <c r="AV385" s="323">
        <v>363</v>
      </c>
      <c r="AW385" s="323">
        <v>25005</v>
      </c>
      <c r="AX385" s="339">
        <f t="shared" si="53"/>
        <v>6251.25</v>
      </c>
      <c r="AY385" s="323">
        <v>397</v>
      </c>
      <c r="AZ385" s="323">
        <v>28331</v>
      </c>
      <c r="BA385" s="322">
        <f t="shared" si="50"/>
        <v>7082.75</v>
      </c>
      <c r="BB385" s="323">
        <v>537</v>
      </c>
      <c r="BC385" s="323">
        <v>35015</v>
      </c>
      <c r="BD385" s="339">
        <f t="shared" si="51"/>
        <v>8753.75</v>
      </c>
      <c r="BE385" s="472">
        <v>564</v>
      </c>
      <c r="BF385" s="472">
        <v>38172</v>
      </c>
      <c r="BG385" s="339">
        <f t="shared" si="52"/>
        <v>9543</v>
      </c>
    </row>
    <row r="386" spans="1:59" s="296" customFormat="1" ht="14.65" customHeight="1">
      <c r="A386" s="308">
        <v>384</v>
      </c>
      <c r="B386" s="344" t="s">
        <v>1403</v>
      </c>
      <c r="C386" s="344"/>
      <c r="D386" s="344"/>
      <c r="E386" s="331" t="str">
        <f>VLOOKUP(B386,Remark!G:H,2,0)</f>
        <v>Kerry</v>
      </c>
      <c r="F386" s="333"/>
      <c r="G386" s="333"/>
      <c r="H386" s="333"/>
      <c r="I386" s="333"/>
      <c r="J386" s="333"/>
      <c r="K386" s="333"/>
      <c r="L386" s="333"/>
      <c r="M386" s="333"/>
      <c r="N386" s="333"/>
      <c r="O386" s="333"/>
      <c r="P386" s="333"/>
      <c r="Q386" s="333"/>
      <c r="R386" s="334"/>
      <c r="S386" s="335"/>
      <c r="T386" s="335"/>
      <c r="U386" s="335"/>
      <c r="V386" s="335"/>
      <c r="W386" s="335"/>
      <c r="X386" s="335"/>
      <c r="Y386" s="335"/>
      <c r="Z386" s="313"/>
      <c r="AA386" s="334"/>
      <c r="AB386" s="335"/>
      <c r="AC386" s="313"/>
      <c r="AD386" s="334"/>
      <c r="AE386" s="335"/>
      <c r="AF386" s="313"/>
      <c r="AG386" s="313"/>
      <c r="AH386" s="316"/>
      <c r="AI386" s="316"/>
      <c r="AJ386" s="316"/>
      <c r="AK386" s="316"/>
      <c r="AL386" s="316"/>
      <c r="AM386" s="335"/>
      <c r="AN386" s="335"/>
      <c r="AO386" s="316"/>
      <c r="AP386" s="337"/>
      <c r="AQ386" s="338"/>
      <c r="AR386" s="316"/>
      <c r="AS386" s="323"/>
      <c r="AT386" s="323"/>
      <c r="AU386" s="339"/>
      <c r="AV386" s="323">
        <v>101</v>
      </c>
      <c r="AW386" s="323">
        <v>7767</v>
      </c>
      <c r="AX386" s="339">
        <f t="shared" si="53"/>
        <v>1941.75</v>
      </c>
      <c r="AY386" s="323">
        <v>139</v>
      </c>
      <c r="AZ386" s="323">
        <v>10021</v>
      </c>
      <c r="BA386" s="322">
        <f t="shared" si="50"/>
        <v>2505.25</v>
      </c>
      <c r="BB386" s="323">
        <v>111</v>
      </c>
      <c r="BC386" s="323">
        <v>8061</v>
      </c>
      <c r="BD386" s="339">
        <f t="shared" si="51"/>
        <v>2015.25</v>
      </c>
      <c r="BE386" s="472">
        <v>107</v>
      </c>
      <c r="BF386" s="472">
        <v>7653</v>
      </c>
      <c r="BG386" s="339">
        <f t="shared" si="52"/>
        <v>1913.25</v>
      </c>
    </row>
    <row r="387" spans="1:59" s="296" customFormat="1" ht="14.65" customHeight="1">
      <c r="A387" s="308">
        <v>385</v>
      </c>
      <c r="B387" s="344" t="s">
        <v>1404</v>
      </c>
      <c r="C387" s="344"/>
      <c r="D387" s="344"/>
      <c r="E387" s="331" t="str">
        <f>VLOOKUP(B387,Remark!G:H,2,0)</f>
        <v>BSTO</v>
      </c>
      <c r="F387" s="333"/>
      <c r="G387" s="333"/>
      <c r="H387" s="333"/>
      <c r="I387" s="333"/>
      <c r="J387" s="333"/>
      <c r="K387" s="333"/>
      <c r="L387" s="333"/>
      <c r="M387" s="333"/>
      <c r="N387" s="333"/>
      <c r="O387" s="333"/>
      <c r="P387" s="333"/>
      <c r="Q387" s="333"/>
      <c r="R387" s="334"/>
      <c r="S387" s="335"/>
      <c r="T387" s="335"/>
      <c r="U387" s="335"/>
      <c r="V387" s="335"/>
      <c r="W387" s="335"/>
      <c r="X387" s="335"/>
      <c r="Y387" s="335"/>
      <c r="Z387" s="313"/>
      <c r="AA387" s="334"/>
      <c r="AB387" s="335"/>
      <c r="AC387" s="313"/>
      <c r="AD387" s="334"/>
      <c r="AE387" s="335"/>
      <c r="AF387" s="313"/>
      <c r="AG387" s="313"/>
      <c r="AH387" s="316"/>
      <c r="AI387" s="316"/>
      <c r="AJ387" s="316"/>
      <c r="AK387" s="316"/>
      <c r="AL387" s="316"/>
      <c r="AM387" s="335"/>
      <c r="AN387" s="335"/>
      <c r="AO387" s="316"/>
      <c r="AP387" s="337"/>
      <c r="AQ387" s="338"/>
      <c r="AR387" s="316"/>
      <c r="AS387" s="323"/>
      <c r="AT387" s="323"/>
      <c r="AU387" s="339"/>
      <c r="AV387" s="323">
        <v>109</v>
      </c>
      <c r="AW387" s="323">
        <v>7623</v>
      </c>
      <c r="AX387" s="339">
        <f t="shared" si="53"/>
        <v>1905.75</v>
      </c>
      <c r="AY387" s="323">
        <v>119</v>
      </c>
      <c r="AZ387" s="323">
        <v>8581</v>
      </c>
      <c r="BA387" s="322">
        <f t="shared" ref="BA387:BA450" si="54">AZ387*25%</f>
        <v>2145.25</v>
      </c>
      <c r="BB387" s="323">
        <v>115</v>
      </c>
      <c r="BC387" s="323">
        <v>8261</v>
      </c>
      <c r="BD387" s="339">
        <f t="shared" ref="BD387:BD450" si="55">BC387*25%</f>
        <v>2065.25</v>
      </c>
      <c r="BE387" s="472">
        <v>147</v>
      </c>
      <c r="BF387" s="472">
        <v>10501</v>
      </c>
      <c r="BG387" s="339">
        <f t="shared" ref="BG387:BG450" si="56">BF387*25%</f>
        <v>2625.25</v>
      </c>
    </row>
    <row r="388" spans="1:59" s="296" customFormat="1" ht="14.65" customHeight="1">
      <c r="A388" s="308">
        <v>386</v>
      </c>
      <c r="B388" s="344" t="s">
        <v>1405</v>
      </c>
      <c r="C388" s="344"/>
      <c r="D388" s="344"/>
      <c r="E388" s="331" t="str">
        <f>VLOOKUP(B388,Remark!G:H,2,0)</f>
        <v>BSTO</v>
      </c>
      <c r="F388" s="333"/>
      <c r="G388" s="333"/>
      <c r="H388" s="333"/>
      <c r="I388" s="333"/>
      <c r="J388" s="333"/>
      <c r="K388" s="333"/>
      <c r="L388" s="333"/>
      <c r="M388" s="333"/>
      <c r="N388" s="333"/>
      <c r="O388" s="333"/>
      <c r="P388" s="333"/>
      <c r="Q388" s="333"/>
      <c r="R388" s="334"/>
      <c r="S388" s="335"/>
      <c r="T388" s="335"/>
      <c r="U388" s="335"/>
      <c r="V388" s="335"/>
      <c r="W388" s="335"/>
      <c r="X388" s="335"/>
      <c r="Y388" s="335"/>
      <c r="Z388" s="313"/>
      <c r="AA388" s="334"/>
      <c r="AB388" s="335"/>
      <c r="AC388" s="313"/>
      <c r="AD388" s="334"/>
      <c r="AE388" s="335"/>
      <c r="AF388" s="313"/>
      <c r="AG388" s="313"/>
      <c r="AH388" s="316"/>
      <c r="AI388" s="316"/>
      <c r="AJ388" s="316"/>
      <c r="AK388" s="316"/>
      <c r="AL388" s="316"/>
      <c r="AM388" s="335"/>
      <c r="AN388" s="335"/>
      <c r="AO388" s="316"/>
      <c r="AP388" s="337"/>
      <c r="AQ388" s="338"/>
      <c r="AR388" s="316"/>
      <c r="AS388" s="323"/>
      <c r="AT388" s="323"/>
      <c r="AU388" s="339"/>
      <c r="AV388" s="323">
        <v>90</v>
      </c>
      <c r="AW388" s="323">
        <v>5990</v>
      </c>
      <c r="AX388" s="339">
        <f t="shared" si="53"/>
        <v>1497.5</v>
      </c>
      <c r="AY388" s="323">
        <v>94</v>
      </c>
      <c r="AZ388" s="323">
        <v>6590</v>
      </c>
      <c r="BA388" s="322">
        <f t="shared" si="54"/>
        <v>1647.5</v>
      </c>
      <c r="BB388" s="323">
        <v>122</v>
      </c>
      <c r="BC388" s="323">
        <v>8086</v>
      </c>
      <c r="BD388" s="339">
        <f t="shared" si="55"/>
        <v>2021.5</v>
      </c>
      <c r="BE388" s="472">
        <v>155</v>
      </c>
      <c r="BF388" s="472">
        <v>11649</v>
      </c>
      <c r="BG388" s="339">
        <f t="shared" si="56"/>
        <v>2912.25</v>
      </c>
    </row>
    <row r="389" spans="1:59" s="296" customFormat="1" ht="14.65" customHeight="1">
      <c r="A389" s="308">
        <v>387</v>
      </c>
      <c r="B389" s="344" t="s">
        <v>1406</v>
      </c>
      <c r="C389" s="344"/>
      <c r="D389" s="344"/>
      <c r="E389" s="331" t="str">
        <f>VLOOKUP(B389,Remark!G:H,2,0)</f>
        <v>Kerry</v>
      </c>
      <c r="F389" s="333"/>
      <c r="G389" s="333"/>
      <c r="H389" s="333"/>
      <c r="I389" s="333"/>
      <c r="J389" s="333"/>
      <c r="K389" s="333"/>
      <c r="L389" s="333"/>
      <c r="M389" s="333"/>
      <c r="N389" s="333"/>
      <c r="O389" s="333"/>
      <c r="P389" s="333"/>
      <c r="Q389" s="333"/>
      <c r="R389" s="334"/>
      <c r="S389" s="335"/>
      <c r="T389" s="335"/>
      <c r="U389" s="335"/>
      <c r="V389" s="335"/>
      <c r="W389" s="335"/>
      <c r="X389" s="335"/>
      <c r="Y389" s="335"/>
      <c r="Z389" s="313"/>
      <c r="AA389" s="334"/>
      <c r="AB389" s="335"/>
      <c r="AC389" s="313"/>
      <c r="AD389" s="334"/>
      <c r="AE389" s="335"/>
      <c r="AF389" s="313"/>
      <c r="AG389" s="313"/>
      <c r="AH389" s="316"/>
      <c r="AI389" s="316"/>
      <c r="AJ389" s="316"/>
      <c r="AK389" s="316"/>
      <c r="AL389" s="316"/>
      <c r="AM389" s="335"/>
      <c r="AN389" s="335"/>
      <c r="AO389" s="316"/>
      <c r="AP389" s="337"/>
      <c r="AQ389" s="338"/>
      <c r="AR389" s="316"/>
      <c r="AS389" s="323"/>
      <c r="AT389" s="323"/>
      <c r="AU389" s="339"/>
      <c r="AV389" s="323">
        <v>214</v>
      </c>
      <c r="AW389" s="323">
        <v>13754</v>
      </c>
      <c r="AX389" s="339">
        <f t="shared" si="53"/>
        <v>3438.5</v>
      </c>
      <c r="AY389" s="323">
        <v>330</v>
      </c>
      <c r="AZ389" s="323">
        <v>19658</v>
      </c>
      <c r="BA389" s="322">
        <f t="shared" si="54"/>
        <v>4914.5</v>
      </c>
      <c r="BB389" s="323">
        <v>298</v>
      </c>
      <c r="BC389" s="323">
        <v>18358</v>
      </c>
      <c r="BD389" s="339">
        <f t="shared" si="55"/>
        <v>4589.5</v>
      </c>
      <c r="BE389" s="472">
        <v>373</v>
      </c>
      <c r="BF389" s="472">
        <v>22923</v>
      </c>
      <c r="BG389" s="339">
        <f t="shared" si="56"/>
        <v>5730.75</v>
      </c>
    </row>
    <row r="390" spans="1:59" s="296" customFormat="1" ht="14.65" customHeight="1">
      <c r="A390" s="308">
        <v>388</v>
      </c>
      <c r="B390" s="344" t="s">
        <v>1407</v>
      </c>
      <c r="C390" s="344"/>
      <c r="D390" s="344"/>
      <c r="E390" s="331" t="str">
        <f>VLOOKUP(B390,Remark!G:H,2,0)</f>
        <v>BANA</v>
      </c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4"/>
      <c r="S390" s="335"/>
      <c r="T390" s="335"/>
      <c r="U390" s="335"/>
      <c r="V390" s="335"/>
      <c r="W390" s="335"/>
      <c r="X390" s="335"/>
      <c r="Y390" s="335"/>
      <c r="Z390" s="313"/>
      <c r="AA390" s="334"/>
      <c r="AB390" s="335"/>
      <c r="AC390" s="313"/>
      <c r="AD390" s="334"/>
      <c r="AE390" s="335"/>
      <c r="AF390" s="313"/>
      <c r="AG390" s="313"/>
      <c r="AH390" s="316"/>
      <c r="AI390" s="316"/>
      <c r="AJ390" s="316"/>
      <c r="AK390" s="316"/>
      <c r="AL390" s="316"/>
      <c r="AM390" s="335"/>
      <c r="AN390" s="335"/>
      <c r="AO390" s="316"/>
      <c r="AP390" s="337"/>
      <c r="AQ390" s="338"/>
      <c r="AR390" s="316"/>
      <c r="AS390" s="323"/>
      <c r="AT390" s="323"/>
      <c r="AU390" s="339"/>
      <c r="AV390" s="323">
        <v>231</v>
      </c>
      <c r="AW390" s="323">
        <v>16301</v>
      </c>
      <c r="AX390" s="339">
        <f t="shared" si="53"/>
        <v>4075.25</v>
      </c>
      <c r="AY390" s="323">
        <v>273</v>
      </c>
      <c r="AZ390" s="323">
        <v>18619</v>
      </c>
      <c r="BA390" s="322">
        <f t="shared" si="54"/>
        <v>4654.75</v>
      </c>
      <c r="BB390" s="323">
        <v>294</v>
      </c>
      <c r="BC390" s="323">
        <v>20058</v>
      </c>
      <c r="BD390" s="339">
        <f t="shared" si="55"/>
        <v>5014.5</v>
      </c>
      <c r="BE390" s="472">
        <v>304</v>
      </c>
      <c r="BF390" s="472">
        <v>21088</v>
      </c>
      <c r="BG390" s="339">
        <f t="shared" si="56"/>
        <v>5272</v>
      </c>
    </row>
    <row r="391" spans="1:59" s="296" customFormat="1" ht="14.65" customHeight="1">
      <c r="A391" s="308">
        <v>389</v>
      </c>
      <c r="B391" s="344" t="s">
        <v>1408</v>
      </c>
      <c r="C391" s="344"/>
      <c r="D391" s="344"/>
      <c r="E391" s="331" t="str">
        <f>VLOOKUP(B391,Remark!G:H,2,0)</f>
        <v>BPEE</v>
      </c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4"/>
      <c r="S391" s="335"/>
      <c r="T391" s="335"/>
      <c r="U391" s="335"/>
      <c r="V391" s="335"/>
      <c r="W391" s="335"/>
      <c r="X391" s="335"/>
      <c r="Y391" s="335"/>
      <c r="Z391" s="313"/>
      <c r="AA391" s="334"/>
      <c r="AB391" s="335"/>
      <c r="AC391" s="313"/>
      <c r="AD391" s="334"/>
      <c r="AE391" s="335"/>
      <c r="AF391" s="313"/>
      <c r="AG391" s="313"/>
      <c r="AH391" s="316"/>
      <c r="AI391" s="316"/>
      <c r="AJ391" s="316"/>
      <c r="AK391" s="316"/>
      <c r="AL391" s="316"/>
      <c r="AM391" s="335"/>
      <c r="AN391" s="335"/>
      <c r="AO391" s="316"/>
      <c r="AP391" s="337"/>
      <c r="AQ391" s="338"/>
      <c r="AR391" s="316"/>
      <c r="AS391" s="323"/>
      <c r="AT391" s="323"/>
      <c r="AU391" s="339"/>
      <c r="AV391" s="323">
        <v>150</v>
      </c>
      <c r="AW391" s="323">
        <v>10730</v>
      </c>
      <c r="AX391" s="339">
        <f t="shared" si="53"/>
        <v>2682.5</v>
      </c>
      <c r="AY391" s="323">
        <v>116</v>
      </c>
      <c r="AZ391" s="323">
        <v>7792</v>
      </c>
      <c r="BA391" s="322">
        <f t="shared" si="54"/>
        <v>1948</v>
      </c>
      <c r="BB391" s="323">
        <v>165</v>
      </c>
      <c r="BC391" s="323">
        <v>10603</v>
      </c>
      <c r="BD391" s="339">
        <f t="shared" si="55"/>
        <v>2650.75</v>
      </c>
      <c r="BE391" s="472">
        <v>196</v>
      </c>
      <c r="BF391" s="472">
        <v>12632</v>
      </c>
      <c r="BG391" s="339">
        <f t="shared" si="56"/>
        <v>3158</v>
      </c>
    </row>
    <row r="392" spans="1:59" s="296" customFormat="1" ht="14.65" customHeight="1">
      <c r="A392" s="308">
        <v>390</v>
      </c>
      <c r="B392" s="344" t="s">
        <v>1409</v>
      </c>
      <c r="C392" s="344"/>
      <c r="D392" s="344"/>
      <c r="E392" s="331" t="str">
        <f>VLOOKUP(B392,Remark!G:H,2,0)</f>
        <v>TEPA</v>
      </c>
      <c r="F392" s="333"/>
      <c r="G392" s="333"/>
      <c r="H392" s="333"/>
      <c r="I392" s="333"/>
      <c r="J392" s="333"/>
      <c r="K392" s="333"/>
      <c r="L392" s="333"/>
      <c r="M392" s="333"/>
      <c r="N392" s="333"/>
      <c r="O392" s="333"/>
      <c r="P392" s="333"/>
      <c r="Q392" s="333"/>
      <c r="R392" s="334"/>
      <c r="S392" s="335"/>
      <c r="T392" s="335"/>
      <c r="U392" s="335"/>
      <c r="V392" s="335"/>
      <c r="W392" s="335"/>
      <c r="X392" s="335"/>
      <c r="Y392" s="335"/>
      <c r="Z392" s="313"/>
      <c r="AA392" s="334"/>
      <c r="AB392" s="335"/>
      <c r="AC392" s="313"/>
      <c r="AD392" s="334"/>
      <c r="AE392" s="335"/>
      <c r="AF392" s="313"/>
      <c r="AG392" s="313"/>
      <c r="AH392" s="316"/>
      <c r="AI392" s="316"/>
      <c r="AJ392" s="316"/>
      <c r="AK392" s="316"/>
      <c r="AL392" s="316"/>
      <c r="AM392" s="335"/>
      <c r="AN392" s="335"/>
      <c r="AO392" s="316"/>
      <c r="AP392" s="337"/>
      <c r="AQ392" s="338"/>
      <c r="AR392" s="316"/>
      <c r="AS392" s="323"/>
      <c r="AT392" s="323"/>
      <c r="AU392" s="339"/>
      <c r="AV392" s="323">
        <v>113</v>
      </c>
      <c r="AW392" s="323">
        <v>7023</v>
      </c>
      <c r="AX392" s="339">
        <f t="shared" si="53"/>
        <v>1755.75</v>
      </c>
      <c r="AY392" s="323">
        <v>151</v>
      </c>
      <c r="AZ392" s="323">
        <v>8473</v>
      </c>
      <c r="BA392" s="322">
        <f t="shared" si="54"/>
        <v>2118.25</v>
      </c>
      <c r="BB392" s="323">
        <v>144</v>
      </c>
      <c r="BC392" s="323">
        <v>9024</v>
      </c>
      <c r="BD392" s="339">
        <f t="shared" si="55"/>
        <v>2256</v>
      </c>
      <c r="BE392" s="472">
        <v>125</v>
      </c>
      <c r="BF392" s="472">
        <v>8647</v>
      </c>
      <c r="BG392" s="339">
        <f t="shared" si="56"/>
        <v>2161.75</v>
      </c>
    </row>
    <row r="393" spans="1:59" s="296" customFormat="1" ht="14.65" customHeight="1">
      <c r="A393" s="308">
        <v>391</v>
      </c>
      <c r="B393" s="344" t="s">
        <v>1410</v>
      </c>
      <c r="C393" s="344"/>
      <c r="D393" s="344"/>
      <c r="E393" s="331" t="str">
        <f>VLOOKUP(B393,Remark!G:H,2,0)</f>
        <v>TEPA</v>
      </c>
      <c r="F393" s="333"/>
      <c r="G393" s="333"/>
      <c r="H393" s="333"/>
      <c r="I393" s="333"/>
      <c r="J393" s="333"/>
      <c r="K393" s="333"/>
      <c r="L393" s="333"/>
      <c r="M393" s="333"/>
      <c r="N393" s="333"/>
      <c r="O393" s="333"/>
      <c r="P393" s="333"/>
      <c r="Q393" s="333"/>
      <c r="R393" s="334"/>
      <c r="S393" s="335"/>
      <c r="T393" s="335"/>
      <c r="U393" s="335"/>
      <c r="V393" s="335"/>
      <c r="W393" s="335"/>
      <c r="X393" s="335"/>
      <c r="Y393" s="335"/>
      <c r="Z393" s="313"/>
      <c r="AA393" s="334"/>
      <c r="AB393" s="335"/>
      <c r="AC393" s="313"/>
      <c r="AD393" s="334"/>
      <c r="AE393" s="335"/>
      <c r="AF393" s="313"/>
      <c r="AG393" s="313"/>
      <c r="AH393" s="316"/>
      <c r="AI393" s="316"/>
      <c r="AJ393" s="316"/>
      <c r="AK393" s="316"/>
      <c r="AL393" s="316"/>
      <c r="AM393" s="335"/>
      <c r="AN393" s="335"/>
      <c r="AO393" s="316"/>
      <c r="AP393" s="337"/>
      <c r="AQ393" s="338"/>
      <c r="AR393" s="316"/>
      <c r="AS393" s="323"/>
      <c r="AT393" s="323"/>
      <c r="AU393" s="339"/>
      <c r="AV393" s="323">
        <v>127</v>
      </c>
      <c r="AW393" s="323">
        <v>7761</v>
      </c>
      <c r="AX393" s="339">
        <f t="shared" si="53"/>
        <v>1940.25</v>
      </c>
      <c r="AY393" s="323">
        <v>124</v>
      </c>
      <c r="AZ393" s="323">
        <v>7796</v>
      </c>
      <c r="BA393" s="322">
        <f t="shared" si="54"/>
        <v>1949</v>
      </c>
      <c r="BB393" s="323">
        <v>137</v>
      </c>
      <c r="BC393" s="323">
        <v>8883</v>
      </c>
      <c r="BD393" s="339">
        <f t="shared" si="55"/>
        <v>2220.75</v>
      </c>
      <c r="BE393" s="472">
        <v>158</v>
      </c>
      <c r="BF393" s="472">
        <v>9302</v>
      </c>
      <c r="BG393" s="339">
        <f t="shared" si="56"/>
        <v>2325.5</v>
      </c>
    </row>
    <row r="394" spans="1:59" s="296" customFormat="1" ht="14.65" customHeight="1">
      <c r="A394" s="308">
        <v>392</v>
      </c>
      <c r="B394" s="344" t="s">
        <v>1411</v>
      </c>
      <c r="C394" s="344"/>
      <c r="D394" s="344"/>
      <c r="E394" s="331" t="str">
        <f>VLOOKUP(B394,Remark!G:H,2,0)</f>
        <v>TEPA</v>
      </c>
      <c r="F394" s="333"/>
      <c r="G394" s="333"/>
      <c r="H394" s="333"/>
      <c r="I394" s="333"/>
      <c r="J394" s="333"/>
      <c r="K394" s="333"/>
      <c r="L394" s="333"/>
      <c r="M394" s="333"/>
      <c r="N394" s="333"/>
      <c r="O394" s="333"/>
      <c r="P394" s="333"/>
      <c r="Q394" s="333"/>
      <c r="R394" s="334"/>
      <c r="S394" s="335"/>
      <c r="T394" s="335"/>
      <c r="U394" s="335"/>
      <c r="V394" s="335"/>
      <c r="W394" s="335"/>
      <c r="X394" s="335"/>
      <c r="Y394" s="335"/>
      <c r="Z394" s="313"/>
      <c r="AA394" s="334"/>
      <c r="AB394" s="335"/>
      <c r="AC394" s="313"/>
      <c r="AD394" s="334"/>
      <c r="AE394" s="335"/>
      <c r="AF394" s="313"/>
      <c r="AG394" s="313"/>
      <c r="AH394" s="316"/>
      <c r="AI394" s="316"/>
      <c r="AJ394" s="316"/>
      <c r="AK394" s="316"/>
      <c r="AL394" s="316"/>
      <c r="AM394" s="335"/>
      <c r="AN394" s="335"/>
      <c r="AO394" s="316"/>
      <c r="AP394" s="337"/>
      <c r="AQ394" s="338"/>
      <c r="AR394" s="316"/>
      <c r="AS394" s="323"/>
      <c r="AT394" s="323"/>
      <c r="AU394" s="339"/>
      <c r="AV394" s="323">
        <v>138</v>
      </c>
      <c r="AW394" s="323">
        <v>8834</v>
      </c>
      <c r="AX394" s="339">
        <f t="shared" si="53"/>
        <v>2208.5</v>
      </c>
      <c r="AY394" s="323">
        <v>239</v>
      </c>
      <c r="AZ394" s="323">
        <v>13869</v>
      </c>
      <c r="BA394" s="322">
        <f t="shared" si="54"/>
        <v>3467.25</v>
      </c>
      <c r="BB394" s="323">
        <v>254</v>
      </c>
      <c r="BC394" s="323">
        <v>15462</v>
      </c>
      <c r="BD394" s="339">
        <f t="shared" si="55"/>
        <v>3865.5</v>
      </c>
      <c r="BE394" s="472">
        <v>214</v>
      </c>
      <c r="BF394" s="472">
        <v>12630</v>
      </c>
      <c r="BG394" s="339">
        <f t="shared" si="56"/>
        <v>3157.5</v>
      </c>
    </row>
    <row r="395" spans="1:59" s="296" customFormat="1" ht="14.65" customHeight="1">
      <c r="A395" s="308">
        <v>393</v>
      </c>
      <c r="B395" s="344" t="s">
        <v>1412</v>
      </c>
      <c r="C395" s="344"/>
      <c r="D395" s="344"/>
      <c r="E395" s="331" t="str">
        <f>VLOOKUP(B395,Remark!G:H,2,0)</f>
        <v>SMUT</v>
      </c>
      <c r="F395" s="333"/>
      <c r="G395" s="333"/>
      <c r="H395" s="333"/>
      <c r="I395" s="333"/>
      <c r="J395" s="333"/>
      <c r="K395" s="333"/>
      <c r="L395" s="333"/>
      <c r="M395" s="333"/>
      <c r="N395" s="333"/>
      <c r="O395" s="333"/>
      <c r="P395" s="333"/>
      <c r="Q395" s="333"/>
      <c r="R395" s="334"/>
      <c r="S395" s="335"/>
      <c r="T395" s="335"/>
      <c r="U395" s="335"/>
      <c r="V395" s="335"/>
      <c r="W395" s="335"/>
      <c r="X395" s="335"/>
      <c r="Y395" s="335"/>
      <c r="Z395" s="313"/>
      <c r="AA395" s="334"/>
      <c r="AB395" s="335"/>
      <c r="AC395" s="313"/>
      <c r="AD395" s="334"/>
      <c r="AE395" s="335"/>
      <c r="AF395" s="313"/>
      <c r="AG395" s="313"/>
      <c r="AH395" s="316"/>
      <c r="AI395" s="316"/>
      <c r="AJ395" s="316"/>
      <c r="AK395" s="316"/>
      <c r="AL395" s="316"/>
      <c r="AM395" s="335"/>
      <c r="AN395" s="335"/>
      <c r="AO395" s="316"/>
      <c r="AP395" s="337"/>
      <c r="AQ395" s="338"/>
      <c r="AR395" s="316"/>
      <c r="AS395" s="323"/>
      <c r="AT395" s="323"/>
      <c r="AU395" s="339"/>
      <c r="AV395" s="323">
        <v>35</v>
      </c>
      <c r="AW395" s="323">
        <v>2497</v>
      </c>
      <c r="AX395" s="339">
        <f t="shared" si="53"/>
        <v>624.25</v>
      </c>
      <c r="AY395" s="323">
        <v>28</v>
      </c>
      <c r="AZ395" s="323">
        <v>1996</v>
      </c>
      <c r="BA395" s="322">
        <f t="shared" si="54"/>
        <v>499</v>
      </c>
      <c r="BB395" s="323">
        <v>58</v>
      </c>
      <c r="BC395" s="323">
        <v>3610</v>
      </c>
      <c r="BD395" s="339">
        <f t="shared" si="55"/>
        <v>902.5</v>
      </c>
      <c r="BE395" s="472">
        <v>0</v>
      </c>
      <c r="BF395" s="472">
        <v>0</v>
      </c>
      <c r="BG395" s="339">
        <f t="shared" si="56"/>
        <v>0</v>
      </c>
    </row>
    <row r="396" spans="1:59" s="296" customFormat="1" ht="14.65" customHeight="1">
      <c r="A396" s="308">
        <v>394</v>
      </c>
      <c r="B396" s="344" t="s">
        <v>1413</v>
      </c>
      <c r="C396" s="344"/>
      <c r="D396" s="344"/>
      <c r="E396" s="331" t="str">
        <f>VLOOKUP(B396,Remark!G:H,2,0)</f>
        <v>TEPA</v>
      </c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4"/>
      <c r="S396" s="335"/>
      <c r="T396" s="335"/>
      <c r="U396" s="335"/>
      <c r="V396" s="335"/>
      <c r="W396" s="335"/>
      <c r="X396" s="335"/>
      <c r="Y396" s="335"/>
      <c r="Z396" s="313"/>
      <c r="AA396" s="334"/>
      <c r="AB396" s="335"/>
      <c r="AC396" s="313"/>
      <c r="AD396" s="334"/>
      <c r="AE396" s="335"/>
      <c r="AF396" s="313"/>
      <c r="AG396" s="313"/>
      <c r="AH396" s="316"/>
      <c r="AI396" s="316"/>
      <c r="AJ396" s="316"/>
      <c r="AK396" s="316"/>
      <c r="AL396" s="316"/>
      <c r="AM396" s="335"/>
      <c r="AN396" s="335"/>
      <c r="AO396" s="316"/>
      <c r="AP396" s="337"/>
      <c r="AQ396" s="338"/>
      <c r="AR396" s="316"/>
      <c r="AS396" s="323"/>
      <c r="AT396" s="323"/>
      <c r="AU396" s="339"/>
      <c r="AV396" s="323">
        <v>70</v>
      </c>
      <c r="AW396" s="323">
        <v>4926</v>
      </c>
      <c r="AX396" s="339">
        <f t="shared" si="53"/>
        <v>1231.5</v>
      </c>
      <c r="AY396" s="323">
        <v>40</v>
      </c>
      <c r="AZ396" s="323">
        <v>2784</v>
      </c>
      <c r="BA396" s="322">
        <f t="shared" si="54"/>
        <v>696</v>
      </c>
      <c r="BB396" s="323">
        <v>46</v>
      </c>
      <c r="BC396" s="323">
        <v>3398</v>
      </c>
      <c r="BD396" s="339">
        <f t="shared" si="55"/>
        <v>849.5</v>
      </c>
      <c r="BE396" s="472">
        <v>47</v>
      </c>
      <c r="BF396" s="472">
        <v>2889</v>
      </c>
      <c r="BG396" s="339">
        <f t="shared" si="56"/>
        <v>722.25</v>
      </c>
    </row>
    <row r="397" spans="1:59" s="296" customFormat="1" ht="14.65" customHeight="1">
      <c r="A397" s="308">
        <v>395</v>
      </c>
      <c r="B397" s="344" t="s">
        <v>1414</v>
      </c>
      <c r="C397" s="344"/>
      <c r="D397" s="344"/>
      <c r="E397" s="331" t="str">
        <f>VLOOKUP(B397,Remark!G:H,2,0)</f>
        <v>BAPU</v>
      </c>
      <c r="F397" s="333"/>
      <c r="G397" s="333"/>
      <c r="H397" s="333"/>
      <c r="I397" s="333"/>
      <c r="J397" s="333"/>
      <c r="K397" s="333"/>
      <c r="L397" s="333"/>
      <c r="M397" s="333"/>
      <c r="N397" s="333"/>
      <c r="O397" s="333"/>
      <c r="P397" s="333"/>
      <c r="Q397" s="333"/>
      <c r="R397" s="334"/>
      <c r="S397" s="335"/>
      <c r="T397" s="335"/>
      <c r="U397" s="335"/>
      <c r="V397" s="335"/>
      <c r="W397" s="335"/>
      <c r="X397" s="335"/>
      <c r="Y397" s="335"/>
      <c r="Z397" s="313"/>
      <c r="AA397" s="334"/>
      <c r="AB397" s="335"/>
      <c r="AC397" s="313"/>
      <c r="AD397" s="334"/>
      <c r="AE397" s="335"/>
      <c r="AF397" s="313"/>
      <c r="AG397" s="313"/>
      <c r="AH397" s="316"/>
      <c r="AI397" s="316"/>
      <c r="AJ397" s="316"/>
      <c r="AK397" s="316"/>
      <c r="AL397" s="316"/>
      <c r="AM397" s="335"/>
      <c r="AN397" s="335"/>
      <c r="AO397" s="316"/>
      <c r="AP397" s="337"/>
      <c r="AQ397" s="338"/>
      <c r="AR397" s="316"/>
      <c r="AS397" s="323"/>
      <c r="AT397" s="323"/>
      <c r="AU397" s="339"/>
      <c r="AV397" s="323">
        <v>39</v>
      </c>
      <c r="AW397" s="323">
        <v>2509</v>
      </c>
      <c r="AX397" s="339">
        <f t="shared" si="53"/>
        <v>627.25</v>
      </c>
      <c r="AY397" s="323">
        <v>30</v>
      </c>
      <c r="AZ397" s="323">
        <v>2442</v>
      </c>
      <c r="BA397" s="322">
        <f t="shared" si="54"/>
        <v>610.5</v>
      </c>
      <c r="BB397" s="323">
        <v>42</v>
      </c>
      <c r="BC397" s="323">
        <v>2858</v>
      </c>
      <c r="BD397" s="339">
        <f t="shared" si="55"/>
        <v>714.5</v>
      </c>
      <c r="BE397" s="472">
        <v>64</v>
      </c>
      <c r="BF397" s="472">
        <v>5092</v>
      </c>
      <c r="BG397" s="339">
        <f t="shared" si="56"/>
        <v>1273</v>
      </c>
    </row>
    <row r="398" spans="1:59" s="296" customFormat="1" ht="14.65" customHeight="1">
      <c r="A398" s="308">
        <v>396</v>
      </c>
      <c r="B398" s="344" t="s">
        <v>1415</v>
      </c>
      <c r="C398" s="344"/>
      <c r="D398" s="344"/>
      <c r="E398" s="331" t="str">
        <f>VLOOKUP(B398,Remark!G:H,2,0)</f>
        <v>BAPU</v>
      </c>
      <c r="F398" s="333"/>
      <c r="G398" s="333"/>
      <c r="H398" s="333"/>
      <c r="I398" s="333"/>
      <c r="J398" s="333"/>
      <c r="K398" s="333"/>
      <c r="L398" s="333"/>
      <c r="M398" s="333"/>
      <c r="N398" s="333"/>
      <c r="O398" s="333"/>
      <c r="P398" s="333"/>
      <c r="Q398" s="333"/>
      <c r="R398" s="334"/>
      <c r="S398" s="335"/>
      <c r="T398" s="335"/>
      <c r="U398" s="335"/>
      <c r="V398" s="335"/>
      <c r="W398" s="335"/>
      <c r="X398" s="335"/>
      <c r="Y398" s="335"/>
      <c r="Z398" s="313"/>
      <c r="AA398" s="334"/>
      <c r="AB398" s="335"/>
      <c r="AC398" s="313"/>
      <c r="AD398" s="334"/>
      <c r="AE398" s="335"/>
      <c r="AF398" s="313"/>
      <c r="AG398" s="313"/>
      <c r="AH398" s="316"/>
      <c r="AI398" s="316"/>
      <c r="AJ398" s="316"/>
      <c r="AK398" s="316"/>
      <c r="AL398" s="316"/>
      <c r="AM398" s="335"/>
      <c r="AN398" s="335"/>
      <c r="AO398" s="316"/>
      <c r="AP398" s="337"/>
      <c r="AQ398" s="338"/>
      <c r="AR398" s="316"/>
      <c r="AS398" s="323"/>
      <c r="AT398" s="323"/>
      <c r="AU398" s="339"/>
      <c r="AV398" s="323">
        <v>166</v>
      </c>
      <c r="AW398" s="323">
        <v>9726</v>
      </c>
      <c r="AX398" s="339">
        <f t="shared" si="53"/>
        <v>2431.5</v>
      </c>
      <c r="AY398" s="323">
        <v>158</v>
      </c>
      <c r="AZ398" s="323">
        <v>9398</v>
      </c>
      <c r="BA398" s="322">
        <f t="shared" si="54"/>
        <v>2349.5</v>
      </c>
      <c r="BB398" s="323">
        <v>105</v>
      </c>
      <c r="BC398" s="323">
        <v>7595</v>
      </c>
      <c r="BD398" s="339">
        <f t="shared" si="55"/>
        <v>1898.75</v>
      </c>
      <c r="BE398" s="472">
        <v>106</v>
      </c>
      <c r="BF398" s="472">
        <v>7030</v>
      </c>
      <c r="BG398" s="339">
        <f t="shared" si="56"/>
        <v>1757.5</v>
      </c>
    </row>
    <row r="399" spans="1:59" s="296" customFormat="1" ht="14.65" customHeight="1">
      <c r="A399" s="308">
        <v>397</v>
      </c>
      <c r="B399" s="344" t="s">
        <v>1416</v>
      </c>
      <c r="C399" s="344"/>
      <c r="D399" s="344"/>
      <c r="E399" s="331" t="str">
        <f>VLOOKUP(B399,Remark!G:H,2,0)</f>
        <v>BAPU</v>
      </c>
      <c r="F399" s="333"/>
      <c r="G399" s="333"/>
      <c r="H399" s="333"/>
      <c r="I399" s="333"/>
      <c r="J399" s="333"/>
      <c r="K399" s="333"/>
      <c r="L399" s="333"/>
      <c r="M399" s="333"/>
      <c r="N399" s="333"/>
      <c r="O399" s="333"/>
      <c r="P399" s="333"/>
      <c r="Q399" s="333"/>
      <c r="R399" s="334"/>
      <c r="S399" s="335"/>
      <c r="T399" s="335"/>
      <c r="U399" s="335"/>
      <c r="V399" s="335"/>
      <c r="W399" s="335"/>
      <c r="X399" s="335"/>
      <c r="Y399" s="335"/>
      <c r="Z399" s="313"/>
      <c r="AA399" s="334"/>
      <c r="AB399" s="335"/>
      <c r="AC399" s="313"/>
      <c r="AD399" s="334"/>
      <c r="AE399" s="335"/>
      <c r="AF399" s="313"/>
      <c r="AG399" s="313"/>
      <c r="AH399" s="316"/>
      <c r="AI399" s="316"/>
      <c r="AJ399" s="316"/>
      <c r="AK399" s="316"/>
      <c r="AL399" s="316"/>
      <c r="AM399" s="335"/>
      <c r="AN399" s="335"/>
      <c r="AO399" s="316"/>
      <c r="AP399" s="337"/>
      <c r="AQ399" s="338"/>
      <c r="AR399" s="316"/>
      <c r="AS399" s="323"/>
      <c r="AT399" s="323"/>
      <c r="AU399" s="339"/>
      <c r="AV399" s="323">
        <v>97</v>
      </c>
      <c r="AW399" s="323">
        <v>6127</v>
      </c>
      <c r="AX399" s="339">
        <f t="shared" si="53"/>
        <v>1531.75</v>
      </c>
      <c r="AY399" s="323">
        <v>88</v>
      </c>
      <c r="AZ399" s="323">
        <v>5984</v>
      </c>
      <c r="BA399" s="322">
        <f t="shared" si="54"/>
        <v>1496</v>
      </c>
      <c r="BB399" s="323">
        <v>126</v>
      </c>
      <c r="BC399" s="323">
        <v>8354</v>
      </c>
      <c r="BD399" s="339">
        <f t="shared" si="55"/>
        <v>2088.5</v>
      </c>
      <c r="BE399" s="472">
        <v>152</v>
      </c>
      <c r="BF399" s="472">
        <v>10224</v>
      </c>
      <c r="BG399" s="339">
        <f t="shared" si="56"/>
        <v>2556</v>
      </c>
    </row>
    <row r="400" spans="1:59" s="296" customFormat="1" ht="14.65" customHeight="1">
      <c r="A400" s="308">
        <v>398</v>
      </c>
      <c r="B400" s="344" t="s">
        <v>1365</v>
      </c>
      <c r="C400" s="344"/>
      <c r="D400" s="344"/>
      <c r="E400" s="331" t="str">
        <f>VLOOKUP(B400,Remark!G:H,2,0)</f>
        <v>Kerry</v>
      </c>
      <c r="F400" s="333"/>
      <c r="G400" s="333"/>
      <c r="H400" s="333"/>
      <c r="I400" s="333"/>
      <c r="J400" s="333"/>
      <c r="K400" s="333"/>
      <c r="L400" s="333"/>
      <c r="M400" s="333"/>
      <c r="N400" s="333"/>
      <c r="O400" s="333"/>
      <c r="P400" s="333"/>
      <c r="Q400" s="333"/>
      <c r="R400" s="334"/>
      <c r="S400" s="335"/>
      <c r="T400" s="335"/>
      <c r="U400" s="335"/>
      <c r="V400" s="335"/>
      <c r="W400" s="335"/>
      <c r="X400" s="335"/>
      <c r="Y400" s="335"/>
      <c r="Z400" s="313"/>
      <c r="AA400" s="334"/>
      <c r="AB400" s="335"/>
      <c r="AC400" s="313"/>
      <c r="AD400" s="334"/>
      <c r="AE400" s="335"/>
      <c r="AF400" s="313"/>
      <c r="AG400" s="313"/>
      <c r="AH400" s="316"/>
      <c r="AI400" s="316"/>
      <c r="AJ400" s="316"/>
      <c r="AK400" s="316"/>
      <c r="AL400" s="316"/>
      <c r="AM400" s="335"/>
      <c r="AN400" s="335"/>
      <c r="AO400" s="316"/>
      <c r="AP400" s="337"/>
      <c r="AQ400" s="338"/>
      <c r="AR400" s="316"/>
      <c r="AS400" s="323"/>
      <c r="AT400" s="323"/>
      <c r="AU400" s="339"/>
      <c r="AV400" s="323">
        <v>199</v>
      </c>
      <c r="AW400" s="323">
        <v>12613</v>
      </c>
      <c r="AX400" s="339">
        <f t="shared" si="53"/>
        <v>3153.25</v>
      </c>
      <c r="AY400" s="342">
        <v>226</v>
      </c>
      <c r="AZ400" s="342">
        <v>15290</v>
      </c>
      <c r="BA400" s="322">
        <f t="shared" si="54"/>
        <v>3822.5</v>
      </c>
      <c r="BB400" s="323">
        <v>239</v>
      </c>
      <c r="BC400" s="323">
        <v>15341</v>
      </c>
      <c r="BD400" s="339">
        <f t="shared" si="55"/>
        <v>3835.25</v>
      </c>
      <c r="BE400" s="472">
        <v>253</v>
      </c>
      <c r="BF400" s="472">
        <v>16131</v>
      </c>
      <c r="BG400" s="339">
        <f t="shared" si="56"/>
        <v>4032.75</v>
      </c>
    </row>
    <row r="401" spans="1:59" s="296" customFormat="1" ht="14.65" customHeight="1">
      <c r="A401" s="308">
        <v>399</v>
      </c>
      <c r="B401" s="344" t="s">
        <v>1560</v>
      </c>
      <c r="C401" s="344"/>
      <c r="D401" s="344"/>
      <c r="E401" s="331" t="str">
        <f>VLOOKUP(B401,Remark!G:H,2,0)</f>
        <v>HPPY</v>
      </c>
      <c r="F401" s="333"/>
      <c r="G401" s="333"/>
      <c r="H401" s="333"/>
      <c r="I401" s="333"/>
      <c r="J401" s="333"/>
      <c r="K401" s="333"/>
      <c r="L401" s="333"/>
      <c r="M401" s="333"/>
      <c r="N401" s="333"/>
      <c r="O401" s="333"/>
      <c r="P401" s="333"/>
      <c r="Q401" s="333"/>
      <c r="R401" s="334"/>
      <c r="S401" s="335"/>
      <c r="T401" s="335"/>
      <c r="U401" s="335"/>
      <c r="V401" s="335"/>
      <c r="W401" s="335"/>
      <c r="X401" s="335"/>
      <c r="Y401" s="335"/>
      <c r="Z401" s="313"/>
      <c r="AA401" s="334"/>
      <c r="AB401" s="335"/>
      <c r="AC401" s="313"/>
      <c r="AD401" s="334"/>
      <c r="AE401" s="335"/>
      <c r="AF401" s="313"/>
      <c r="AG401" s="313"/>
      <c r="AH401" s="316"/>
      <c r="AI401" s="316"/>
      <c r="AJ401" s="316"/>
      <c r="AK401" s="316"/>
      <c r="AL401" s="316"/>
      <c r="AM401" s="335"/>
      <c r="AN401" s="335"/>
      <c r="AO401" s="316"/>
      <c r="AP401" s="337"/>
      <c r="AQ401" s="338"/>
      <c r="AR401" s="316"/>
      <c r="AS401" s="323"/>
      <c r="AT401" s="323"/>
      <c r="AU401" s="339"/>
      <c r="AV401" s="323">
        <v>0</v>
      </c>
      <c r="AW401" s="323">
        <v>0</v>
      </c>
      <c r="AX401" s="339">
        <f t="shared" si="53"/>
        <v>0</v>
      </c>
      <c r="AY401" s="340">
        <v>0</v>
      </c>
      <c r="AZ401" s="340">
        <v>0</v>
      </c>
      <c r="BA401" s="322">
        <f t="shared" si="54"/>
        <v>0</v>
      </c>
      <c r="BB401" s="340">
        <v>0</v>
      </c>
      <c r="BC401" s="340">
        <v>0</v>
      </c>
      <c r="BD401" s="339">
        <f t="shared" si="55"/>
        <v>0</v>
      </c>
      <c r="BE401" s="472">
        <v>99</v>
      </c>
      <c r="BF401" s="472">
        <v>6557</v>
      </c>
      <c r="BG401" s="339">
        <f t="shared" si="56"/>
        <v>1639.25</v>
      </c>
    </row>
    <row r="402" spans="1:59" s="296" customFormat="1" ht="14.65" customHeight="1">
      <c r="A402" s="308">
        <v>400</v>
      </c>
      <c r="B402" s="344" t="s">
        <v>1756</v>
      </c>
      <c r="C402" s="344"/>
      <c r="D402" s="344"/>
      <c r="E402" s="331" t="str">
        <f>VLOOKUP(B402,Remark!G:H,2,0)</f>
        <v>Kerry</v>
      </c>
      <c r="F402" s="333"/>
      <c r="G402" s="333"/>
      <c r="H402" s="333"/>
      <c r="I402" s="333"/>
      <c r="J402" s="333"/>
      <c r="K402" s="333"/>
      <c r="L402" s="333"/>
      <c r="M402" s="333"/>
      <c r="N402" s="333"/>
      <c r="O402" s="333"/>
      <c r="P402" s="333"/>
      <c r="Q402" s="333"/>
      <c r="R402" s="334"/>
      <c r="S402" s="335"/>
      <c r="T402" s="335"/>
      <c r="U402" s="335"/>
      <c r="V402" s="335"/>
      <c r="W402" s="335"/>
      <c r="X402" s="335"/>
      <c r="Y402" s="335"/>
      <c r="Z402" s="313"/>
      <c r="AA402" s="334"/>
      <c r="AB402" s="335"/>
      <c r="AC402" s="313"/>
      <c r="AD402" s="334"/>
      <c r="AE402" s="335"/>
      <c r="AF402" s="313"/>
      <c r="AG402" s="313"/>
      <c r="AH402" s="316"/>
      <c r="AI402" s="316"/>
      <c r="AJ402" s="316"/>
      <c r="AK402" s="316"/>
      <c r="AL402" s="316"/>
      <c r="AM402" s="335"/>
      <c r="AN402" s="335"/>
      <c r="AO402" s="316"/>
      <c r="AP402" s="337"/>
      <c r="AQ402" s="338"/>
      <c r="AR402" s="316"/>
      <c r="AS402" s="323"/>
      <c r="AT402" s="323"/>
      <c r="AU402" s="339"/>
      <c r="AV402" s="323">
        <v>268</v>
      </c>
      <c r="AW402" s="323">
        <v>16884</v>
      </c>
      <c r="AX402" s="339">
        <f t="shared" si="53"/>
        <v>4221</v>
      </c>
      <c r="AY402" s="323">
        <v>244</v>
      </c>
      <c r="AZ402" s="323">
        <v>15108</v>
      </c>
      <c r="BA402" s="322">
        <f t="shared" si="54"/>
        <v>3777</v>
      </c>
      <c r="BB402" s="323">
        <v>323</v>
      </c>
      <c r="BC402" s="323">
        <v>19337</v>
      </c>
      <c r="BD402" s="339">
        <f t="shared" si="55"/>
        <v>4834.25</v>
      </c>
      <c r="BE402" s="472">
        <v>398</v>
      </c>
      <c r="BF402" s="472">
        <v>31850</v>
      </c>
      <c r="BG402" s="339">
        <f t="shared" si="56"/>
        <v>7962.5</v>
      </c>
    </row>
    <row r="403" spans="1:59" s="296" customFormat="1" ht="14.65" customHeight="1">
      <c r="A403" s="308">
        <v>401</v>
      </c>
      <c r="B403" s="344" t="s">
        <v>1757</v>
      </c>
      <c r="C403" s="344"/>
      <c r="D403" s="344"/>
      <c r="E403" s="331" t="str">
        <f>VLOOKUP(B403,Remark!G:H,2,0)</f>
        <v>Kerry</v>
      </c>
      <c r="F403" s="333"/>
      <c r="G403" s="333"/>
      <c r="H403" s="333"/>
      <c r="I403" s="333"/>
      <c r="J403" s="333"/>
      <c r="K403" s="333"/>
      <c r="L403" s="333"/>
      <c r="M403" s="333"/>
      <c r="N403" s="333"/>
      <c r="O403" s="333"/>
      <c r="P403" s="333"/>
      <c r="Q403" s="333"/>
      <c r="R403" s="334"/>
      <c r="S403" s="335"/>
      <c r="T403" s="335"/>
      <c r="U403" s="335"/>
      <c r="V403" s="335"/>
      <c r="W403" s="335"/>
      <c r="X403" s="335"/>
      <c r="Y403" s="335"/>
      <c r="Z403" s="313"/>
      <c r="AA403" s="334"/>
      <c r="AB403" s="335"/>
      <c r="AC403" s="313"/>
      <c r="AD403" s="334"/>
      <c r="AE403" s="335"/>
      <c r="AF403" s="313"/>
      <c r="AG403" s="313"/>
      <c r="AH403" s="316"/>
      <c r="AI403" s="316"/>
      <c r="AJ403" s="316"/>
      <c r="AK403" s="316"/>
      <c r="AL403" s="316"/>
      <c r="AM403" s="335"/>
      <c r="AN403" s="335"/>
      <c r="AO403" s="316"/>
      <c r="AP403" s="337"/>
      <c r="AQ403" s="338"/>
      <c r="AR403" s="316"/>
      <c r="AS403" s="323"/>
      <c r="AT403" s="323"/>
      <c r="AU403" s="339"/>
      <c r="AV403" s="323">
        <v>256</v>
      </c>
      <c r="AW403" s="323">
        <v>18556</v>
      </c>
      <c r="AX403" s="339">
        <f t="shared" si="53"/>
        <v>4639</v>
      </c>
      <c r="AY403" s="323">
        <v>345</v>
      </c>
      <c r="AZ403" s="323">
        <v>23859</v>
      </c>
      <c r="BA403" s="322">
        <f t="shared" si="54"/>
        <v>5964.75</v>
      </c>
      <c r="BB403" s="323">
        <v>373</v>
      </c>
      <c r="BC403" s="323">
        <v>28111</v>
      </c>
      <c r="BD403" s="339">
        <f t="shared" si="55"/>
        <v>7027.75</v>
      </c>
      <c r="BE403" s="472">
        <v>416</v>
      </c>
      <c r="BF403" s="472">
        <v>31408</v>
      </c>
      <c r="BG403" s="339">
        <f t="shared" si="56"/>
        <v>7852</v>
      </c>
    </row>
    <row r="404" spans="1:59" s="296" customFormat="1" ht="14.65" customHeight="1">
      <c r="A404" s="308">
        <v>402</v>
      </c>
      <c r="B404" s="243" t="s">
        <v>1933</v>
      </c>
      <c r="C404" s="243"/>
      <c r="D404" s="243"/>
      <c r="E404" s="331" t="s">
        <v>34</v>
      </c>
      <c r="F404" s="333"/>
      <c r="G404" s="333"/>
      <c r="H404" s="333"/>
      <c r="I404" s="333"/>
      <c r="J404" s="333"/>
      <c r="K404" s="333"/>
      <c r="L404" s="333"/>
      <c r="M404" s="333"/>
      <c r="N404" s="333"/>
      <c r="O404" s="333"/>
      <c r="P404" s="333"/>
      <c r="Q404" s="333"/>
      <c r="R404" s="334"/>
      <c r="S404" s="335"/>
      <c r="T404" s="335"/>
      <c r="U404" s="335"/>
      <c r="V404" s="335"/>
      <c r="W404" s="335"/>
      <c r="X404" s="335"/>
      <c r="Y404" s="335"/>
      <c r="Z404" s="313"/>
      <c r="AA404" s="334"/>
      <c r="AB404" s="335"/>
      <c r="AC404" s="313"/>
      <c r="AD404" s="334"/>
      <c r="AE404" s="335"/>
      <c r="AF404" s="313"/>
      <c r="AG404" s="313"/>
      <c r="AH404" s="316"/>
      <c r="AI404" s="316"/>
      <c r="AJ404" s="316"/>
      <c r="AK404" s="316"/>
      <c r="AL404" s="316"/>
      <c r="AM404" s="335"/>
      <c r="AN404" s="335"/>
      <c r="AO404" s="316"/>
      <c r="AP404" s="337"/>
      <c r="AQ404" s="338"/>
      <c r="AR404" s="316"/>
      <c r="AS404" s="323"/>
      <c r="AT404" s="323"/>
      <c r="AU404" s="339"/>
      <c r="AV404" s="323">
        <v>59</v>
      </c>
      <c r="AW404" s="323">
        <v>3505</v>
      </c>
      <c r="AX404" s="339">
        <f t="shared" si="53"/>
        <v>876.25</v>
      </c>
      <c r="AY404" s="323">
        <v>64</v>
      </c>
      <c r="AZ404" s="323">
        <v>3896</v>
      </c>
      <c r="BA404" s="322">
        <f t="shared" si="54"/>
        <v>974</v>
      </c>
      <c r="BB404" s="323">
        <v>86</v>
      </c>
      <c r="BC404" s="323">
        <v>5082</v>
      </c>
      <c r="BD404" s="339">
        <f t="shared" si="55"/>
        <v>1270.5</v>
      </c>
      <c r="BE404" s="472">
        <v>98</v>
      </c>
      <c r="BF404" s="472">
        <v>6202</v>
      </c>
      <c r="BG404" s="339">
        <f t="shared" si="56"/>
        <v>1550.5</v>
      </c>
    </row>
    <row r="405" spans="1:59" s="296" customFormat="1" ht="14.65" customHeight="1">
      <c r="A405" s="308">
        <v>403</v>
      </c>
      <c r="B405" s="243" t="s">
        <v>1934</v>
      </c>
      <c r="C405" s="243"/>
      <c r="D405" s="243"/>
      <c r="E405" s="331" t="s">
        <v>310</v>
      </c>
      <c r="F405" s="333"/>
      <c r="G405" s="333"/>
      <c r="H405" s="333"/>
      <c r="I405" s="333"/>
      <c r="J405" s="333"/>
      <c r="K405" s="333"/>
      <c r="L405" s="333"/>
      <c r="M405" s="333"/>
      <c r="N405" s="333"/>
      <c r="O405" s="333"/>
      <c r="P405" s="333"/>
      <c r="Q405" s="333"/>
      <c r="R405" s="334"/>
      <c r="S405" s="335"/>
      <c r="T405" s="335"/>
      <c r="U405" s="335"/>
      <c r="V405" s="335"/>
      <c r="W405" s="335"/>
      <c r="X405" s="335"/>
      <c r="Y405" s="335"/>
      <c r="Z405" s="313"/>
      <c r="AA405" s="334"/>
      <c r="AB405" s="335"/>
      <c r="AC405" s="313"/>
      <c r="AD405" s="334"/>
      <c r="AE405" s="335"/>
      <c r="AF405" s="313"/>
      <c r="AG405" s="313"/>
      <c r="AH405" s="316"/>
      <c r="AI405" s="316"/>
      <c r="AJ405" s="316"/>
      <c r="AK405" s="316"/>
      <c r="AL405" s="316"/>
      <c r="AM405" s="335"/>
      <c r="AN405" s="335"/>
      <c r="AO405" s="316"/>
      <c r="AP405" s="337"/>
      <c r="AQ405" s="338"/>
      <c r="AR405" s="316"/>
      <c r="AS405" s="323"/>
      <c r="AT405" s="323"/>
      <c r="AU405" s="339"/>
      <c r="AV405" s="323">
        <v>179</v>
      </c>
      <c r="AW405" s="323">
        <v>11653</v>
      </c>
      <c r="AX405" s="339">
        <f t="shared" si="53"/>
        <v>2913.25</v>
      </c>
      <c r="AY405" s="323">
        <v>189</v>
      </c>
      <c r="AZ405" s="323">
        <v>12239</v>
      </c>
      <c r="BA405" s="322">
        <f t="shared" si="54"/>
        <v>3059.75</v>
      </c>
      <c r="BB405" s="323">
        <v>216</v>
      </c>
      <c r="BC405" s="323">
        <v>13520</v>
      </c>
      <c r="BD405" s="339">
        <f t="shared" si="55"/>
        <v>3380</v>
      </c>
      <c r="BE405" s="472">
        <v>205</v>
      </c>
      <c r="BF405" s="472">
        <v>13155</v>
      </c>
      <c r="BG405" s="339">
        <f t="shared" si="56"/>
        <v>3288.75</v>
      </c>
    </row>
    <row r="406" spans="1:59" s="296" customFormat="1" ht="14.65" customHeight="1">
      <c r="A406" s="308">
        <v>404</v>
      </c>
      <c r="B406" s="243" t="s">
        <v>2214</v>
      </c>
      <c r="C406" s="243"/>
      <c r="D406" s="243"/>
      <c r="E406" s="331" t="s">
        <v>23</v>
      </c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4"/>
      <c r="S406" s="335"/>
      <c r="T406" s="335"/>
      <c r="U406" s="335"/>
      <c r="V406" s="335"/>
      <c r="W406" s="335"/>
      <c r="X406" s="335"/>
      <c r="Y406" s="335"/>
      <c r="Z406" s="313"/>
      <c r="AA406" s="334"/>
      <c r="AB406" s="335"/>
      <c r="AC406" s="313"/>
      <c r="AD406" s="334"/>
      <c r="AE406" s="335"/>
      <c r="AF406" s="313"/>
      <c r="AG406" s="313"/>
      <c r="AH406" s="316"/>
      <c r="AI406" s="316"/>
      <c r="AJ406" s="316"/>
      <c r="AK406" s="316"/>
      <c r="AL406" s="316"/>
      <c r="AM406" s="335"/>
      <c r="AN406" s="335"/>
      <c r="AO406" s="316"/>
      <c r="AP406" s="337"/>
      <c r="AQ406" s="338"/>
      <c r="AR406" s="316"/>
      <c r="AS406" s="323"/>
      <c r="AT406" s="323"/>
      <c r="AU406" s="339"/>
      <c r="AV406" s="323">
        <v>34</v>
      </c>
      <c r="AW406" s="323">
        <v>2090</v>
      </c>
      <c r="AX406" s="339"/>
      <c r="AY406" s="323">
        <v>193</v>
      </c>
      <c r="AZ406" s="323">
        <v>12195</v>
      </c>
      <c r="BA406" s="322">
        <f t="shared" si="54"/>
        <v>3048.75</v>
      </c>
      <c r="BB406" s="323">
        <v>248</v>
      </c>
      <c r="BC406" s="323">
        <v>17992</v>
      </c>
      <c r="BD406" s="339">
        <f t="shared" si="55"/>
        <v>4498</v>
      </c>
      <c r="BE406" s="472">
        <v>275</v>
      </c>
      <c r="BF406" s="472">
        <v>19033</v>
      </c>
      <c r="BG406" s="339">
        <f t="shared" si="56"/>
        <v>4758.25</v>
      </c>
    </row>
    <row r="407" spans="1:59" s="296" customFormat="1" ht="14.65" customHeight="1">
      <c r="A407" s="308">
        <v>405</v>
      </c>
      <c r="B407" s="243" t="s">
        <v>2215</v>
      </c>
      <c r="C407" s="243"/>
      <c r="D407" s="243"/>
      <c r="E407" s="331" t="s">
        <v>501</v>
      </c>
      <c r="F407" s="333"/>
      <c r="G407" s="333"/>
      <c r="H407" s="333"/>
      <c r="I407" s="333"/>
      <c r="J407" s="333"/>
      <c r="K407" s="333"/>
      <c r="L407" s="333"/>
      <c r="M407" s="333"/>
      <c r="N407" s="333"/>
      <c r="O407" s="333"/>
      <c r="P407" s="333"/>
      <c r="Q407" s="333"/>
      <c r="R407" s="334"/>
      <c r="S407" s="335"/>
      <c r="T407" s="335"/>
      <c r="U407" s="335"/>
      <c r="V407" s="335"/>
      <c r="W407" s="335"/>
      <c r="X407" s="335"/>
      <c r="Y407" s="335"/>
      <c r="Z407" s="313"/>
      <c r="AA407" s="334"/>
      <c r="AB407" s="335"/>
      <c r="AC407" s="313"/>
      <c r="AD407" s="334"/>
      <c r="AE407" s="335"/>
      <c r="AF407" s="313"/>
      <c r="AG407" s="313"/>
      <c r="AH407" s="316"/>
      <c r="AI407" s="316"/>
      <c r="AJ407" s="316"/>
      <c r="AK407" s="316"/>
      <c r="AL407" s="316"/>
      <c r="AM407" s="335"/>
      <c r="AN407" s="335"/>
      <c r="AO407" s="316"/>
      <c r="AP407" s="337"/>
      <c r="AQ407" s="338"/>
      <c r="AR407" s="316"/>
      <c r="AS407" s="323"/>
      <c r="AT407" s="323"/>
      <c r="AU407" s="339"/>
      <c r="AV407" s="323">
        <v>48</v>
      </c>
      <c r="AW407" s="323">
        <v>2392</v>
      </c>
      <c r="AX407" s="339">
        <f t="shared" si="53"/>
        <v>598</v>
      </c>
      <c r="AY407" s="323">
        <v>193</v>
      </c>
      <c r="AZ407" s="323">
        <v>11071</v>
      </c>
      <c r="BA407" s="322">
        <f t="shared" si="54"/>
        <v>2767.75</v>
      </c>
      <c r="BB407" s="323">
        <v>277</v>
      </c>
      <c r="BC407" s="323">
        <v>15991</v>
      </c>
      <c r="BD407" s="339">
        <f t="shared" si="55"/>
        <v>3997.75</v>
      </c>
      <c r="BE407" s="472">
        <v>338</v>
      </c>
      <c r="BF407" s="472">
        <v>16710</v>
      </c>
      <c r="BG407" s="339">
        <f t="shared" si="56"/>
        <v>4177.5</v>
      </c>
    </row>
    <row r="408" spans="1:59" s="296" customFormat="1" ht="14.65" customHeight="1">
      <c r="A408" s="308">
        <v>406</v>
      </c>
      <c r="B408" s="243" t="s">
        <v>2216</v>
      </c>
      <c r="C408" s="243"/>
      <c r="D408" s="243"/>
      <c r="E408" s="331" t="s">
        <v>5</v>
      </c>
      <c r="F408" s="333"/>
      <c r="G408" s="333"/>
      <c r="H408" s="333"/>
      <c r="I408" s="333"/>
      <c r="J408" s="333"/>
      <c r="K408" s="333"/>
      <c r="L408" s="333"/>
      <c r="M408" s="333"/>
      <c r="N408" s="333"/>
      <c r="O408" s="333"/>
      <c r="P408" s="333"/>
      <c r="Q408" s="333"/>
      <c r="R408" s="334"/>
      <c r="S408" s="335"/>
      <c r="T408" s="335"/>
      <c r="U408" s="335"/>
      <c r="V408" s="335"/>
      <c r="W408" s="335"/>
      <c r="X408" s="335"/>
      <c r="Y408" s="335"/>
      <c r="Z408" s="313"/>
      <c r="AA408" s="334"/>
      <c r="AB408" s="335"/>
      <c r="AC408" s="313"/>
      <c r="AD408" s="334"/>
      <c r="AE408" s="335"/>
      <c r="AF408" s="313"/>
      <c r="AG408" s="313"/>
      <c r="AH408" s="316"/>
      <c r="AI408" s="316"/>
      <c r="AJ408" s="316"/>
      <c r="AK408" s="316"/>
      <c r="AL408" s="316"/>
      <c r="AM408" s="335"/>
      <c r="AN408" s="335"/>
      <c r="AO408" s="316"/>
      <c r="AP408" s="337"/>
      <c r="AQ408" s="338"/>
      <c r="AR408" s="316"/>
      <c r="AS408" s="323"/>
      <c r="AT408" s="323"/>
      <c r="AU408" s="339"/>
      <c r="AV408" s="323">
        <v>5</v>
      </c>
      <c r="AW408" s="323">
        <v>455</v>
      </c>
      <c r="AX408" s="339">
        <f t="shared" si="53"/>
        <v>113.75</v>
      </c>
      <c r="AY408" s="323">
        <v>99</v>
      </c>
      <c r="AZ408" s="323">
        <v>6589</v>
      </c>
      <c r="BA408" s="322">
        <f t="shared" si="54"/>
        <v>1647.25</v>
      </c>
      <c r="BB408" s="323">
        <v>146</v>
      </c>
      <c r="BC408" s="323">
        <v>8990</v>
      </c>
      <c r="BD408" s="339">
        <f t="shared" si="55"/>
        <v>2247.5</v>
      </c>
      <c r="BE408" s="472">
        <v>159</v>
      </c>
      <c r="BF408" s="472">
        <v>11721</v>
      </c>
      <c r="BG408" s="339">
        <f t="shared" si="56"/>
        <v>2930.25</v>
      </c>
    </row>
    <row r="409" spans="1:59" s="296" customFormat="1" ht="14.65" customHeight="1">
      <c r="A409" s="308">
        <v>407</v>
      </c>
      <c r="B409" s="243" t="s">
        <v>2217</v>
      </c>
      <c r="C409" s="243"/>
      <c r="D409" s="243"/>
      <c r="E409" s="331" t="s">
        <v>5</v>
      </c>
      <c r="F409" s="333"/>
      <c r="G409" s="333"/>
      <c r="H409" s="333"/>
      <c r="I409" s="333"/>
      <c r="J409" s="333"/>
      <c r="K409" s="333"/>
      <c r="L409" s="333"/>
      <c r="M409" s="333"/>
      <c r="N409" s="333"/>
      <c r="O409" s="333"/>
      <c r="P409" s="333"/>
      <c r="Q409" s="333"/>
      <c r="R409" s="334"/>
      <c r="S409" s="335"/>
      <c r="T409" s="335"/>
      <c r="U409" s="335"/>
      <c r="V409" s="335"/>
      <c r="W409" s="335"/>
      <c r="X409" s="335"/>
      <c r="Y409" s="335"/>
      <c r="Z409" s="313"/>
      <c r="AA409" s="334"/>
      <c r="AB409" s="335"/>
      <c r="AC409" s="313"/>
      <c r="AD409" s="334"/>
      <c r="AE409" s="335"/>
      <c r="AF409" s="313"/>
      <c r="AG409" s="313"/>
      <c r="AH409" s="316"/>
      <c r="AI409" s="316"/>
      <c r="AJ409" s="316"/>
      <c r="AK409" s="316"/>
      <c r="AL409" s="316"/>
      <c r="AM409" s="335"/>
      <c r="AN409" s="335"/>
      <c r="AO409" s="316"/>
      <c r="AP409" s="337"/>
      <c r="AQ409" s="338"/>
      <c r="AR409" s="316"/>
      <c r="AS409" s="323"/>
      <c r="AT409" s="323"/>
      <c r="AU409" s="339"/>
      <c r="AV409" s="323">
        <v>0</v>
      </c>
      <c r="AW409" s="323">
        <v>0</v>
      </c>
      <c r="AX409" s="339">
        <f t="shared" si="53"/>
        <v>0</v>
      </c>
      <c r="AY409" s="323">
        <v>39</v>
      </c>
      <c r="AZ409" s="323">
        <v>2133</v>
      </c>
      <c r="BA409" s="322">
        <f t="shared" si="54"/>
        <v>533.25</v>
      </c>
      <c r="BB409" s="323">
        <v>93</v>
      </c>
      <c r="BC409" s="323">
        <v>5543</v>
      </c>
      <c r="BD409" s="339">
        <f t="shared" si="55"/>
        <v>1385.75</v>
      </c>
      <c r="BE409" s="472">
        <v>72</v>
      </c>
      <c r="BF409" s="472">
        <v>6952</v>
      </c>
      <c r="BG409" s="339">
        <f t="shared" si="56"/>
        <v>1738</v>
      </c>
    </row>
    <row r="410" spans="1:59" s="296" customFormat="1" ht="14.65" customHeight="1">
      <c r="A410" s="308">
        <v>408</v>
      </c>
      <c r="B410" s="243" t="s">
        <v>2218</v>
      </c>
      <c r="C410" s="243"/>
      <c r="D410" s="243"/>
      <c r="E410" s="331" t="s">
        <v>34</v>
      </c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4"/>
      <c r="S410" s="335"/>
      <c r="T410" s="335"/>
      <c r="U410" s="335"/>
      <c r="V410" s="335"/>
      <c r="W410" s="335"/>
      <c r="X410" s="335"/>
      <c r="Y410" s="335"/>
      <c r="Z410" s="313"/>
      <c r="AA410" s="334"/>
      <c r="AB410" s="335"/>
      <c r="AC410" s="313"/>
      <c r="AD410" s="334"/>
      <c r="AE410" s="335"/>
      <c r="AF410" s="313"/>
      <c r="AG410" s="313"/>
      <c r="AH410" s="316"/>
      <c r="AI410" s="316"/>
      <c r="AJ410" s="316"/>
      <c r="AK410" s="316"/>
      <c r="AL410" s="316"/>
      <c r="AM410" s="335"/>
      <c r="AN410" s="335"/>
      <c r="AO410" s="316"/>
      <c r="AP410" s="337"/>
      <c r="AQ410" s="338"/>
      <c r="AR410" s="316"/>
      <c r="AS410" s="323"/>
      <c r="AT410" s="323"/>
      <c r="AU410" s="339"/>
      <c r="AV410" s="323">
        <v>0</v>
      </c>
      <c r="AW410" s="323">
        <v>0</v>
      </c>
      <c r="AX410" s="339">
        <f t="shared" si="53"/>
        <v>0</v>
      </c>
      <c r="AY410" s="323">
        <v>77</v>
      </c>
      <c r="AZ410" s="323">
        <v>4675</v>
      </c>
      <c r="BA410" s="322">
        <f t="shared" si="54"/>
        <v>1168.75</v>
      </c>
      <c r="BB410" s="323">
        <v>97</v>
      </c>
      <c r="BC410" s="323">
        <v>5643</v>
      </c>
      <c r="BD410" s="339">
        <f t="shared" si="55"/>
        <v>1410.75</v>
      </c>
      <c r="BE410" s="472">
        <v>94</v>
      </c>
      <c r="BF410" s="472">
        <v>5086</v>
      </c>
      <c r="BG410" s="339">
        <f t="shared" si="56"/>
        <v>1271.5</v>
      </c>
    </row>
    <row r="411" spans="1:59" s="296" customFormat="1" ht="14.65" customHeight="1">
      <c r="A411" s="308">
        <v>409</v>
      </c>
      <c r="B411" s="243" t="s">
        <v>2219</v>
      </c>
      <c r="C411" s="243"/>
      <c r="D411" s="243"/>
      <c r="E411" s="331" t="s">
        <v>5</v>
      </c>
      <c r="F411" s="333"/>
      <c r="G411" s="333"/>
      <c r="H411" s="333"/>
      <c r="I411" s="333"/>
      <c r="J411" s="333"/>
      <c r="K411" s="333"/>
      <c r="L411" s="333"/>
      <c r="M411" s="333"/>
      <c r="N411" s="333"/>
      <c r="O411" s="333"/>
      <c r="P411" s="333"/>
      <c r="Q411" s="333"/>
      <c r="R411" s="334"/>
      <c r="S411" s="335"/>
      <c r="T411" s="335"/>
      <c r="U411" s="335"/>
      <c r="V411" s="335"/>
      <c r="W411" s="335"/>
      <c r="X411" s="335"/>
      <c r="Y411" s="335"/>
      <c r="Z411" s="313"/>
      <c r="AA411" s="334"/>
      <c r="AB411" s="335"/>
      <c r="AC411" s="313"/>
      <c r="AD411" s="334"/>
      <c r="AE411" s="335"/>
      <c r="AF411" s="313"/>
      <c r="AG411" s="313"/>
      <c r="AH411" s="316"/>
      <c r="AI411" s="316"/>
      <c r="AJ411" s="316"/>
      <c r="AK411" s="316"/>
      <c r="AL411" s="316"/>
      <c r="AM411" s="335"/>
      <c r="AN411" s="335"/>
      <c r="AO411" s="316"/>
      <c r="AP411" s="337"/>
      <c r="AQ411" s="338"/>
      <c r="AR411" s="316"/>
      <c r="AS411" s="323"/>
      <c r="AT411" s="323"/>
      <c r="AU411" s="339"/>
      <c r="AV411" s="323">
        <v>1</v>
      </c>
      <c r="AW411" s="323">
        <v>99</v>
      </c>
      <c r="AX411" s="339">
        <f t="shared" si="53"/>
        <v>24.75</v>
      </c>
      <c r="AY411" s="323">
        <v>42</v>
      </c>
      <c r="AZ411" s="323">
        <v>2510</v>
      </c>
      <c r="BA411" s="322">
        <f t="shared" si="54"/>
        <v>627.5</v>
      </c>
      <c r="BB411" s="323">
        <v>51</v>
      </c>
      <c r="BC411" s="323">
        <v>3277</v>
      </c>
      <c r="BD411" s="339">
        <f t="shared" si="55"/>
        <v>819.25</v>
      </c>
      <c r="BE411" s="472">
        <v>85</v>
      </c>
      <c r="BF411" s="472">
        <v>6039</v>
      </c>
      <c r="BG411" s="339">
        <f t="shared" si="56"/>
        <v>1509.75</v>
      </c>
    </row>
    <row r="412" spans="1:59" s="296" customFormat="1" ht="14.65" customHeight="1">
      <c r="A412" s="308">
        <v>410</v>
      </c>
      <c r="B412" s="243" t="s">
        <v>2220</v>
      </c>
      <c r="C412" s="243"/>
      <c r="D412" s="243"/>
      <c r="E412" s="331" t="s">
        <v>552</v>
      </c>
      <c r="F412" s="333"/>
      <c r="G412" s="333"/>
      <c r="H412" s="333"/>
      <c r="I412" s="333"/>
      <c r="J412" s="333"/>
      <c r="K412" s="333"/>
      <c r="L412" s="333"/>
      <c r="M412" s="333"/>
      <c r="N412" s="333"/>
      <c r="O412" s="333"/>
      <c r="P412" s="333"/>
      <c r="Q412" s="333"/>
      <c r="R412" s="334"/>
      <c r="S412" s="335"/>
      <c r="T412" s="335"/>
      <c r="U412" s="335"/>
      <c r="V412" s="335"/>
      <c r="W412" s="335"/>
      <c r="X412" s="335"/>
      <c r="Y412" s="335"/>
      <c r="Z412" s="313"/>
      <c r="AA412" s="334"/>
      <c r="AB412" s="335"/>
      <c r="AC412" s="313"/>
      <c r="AD412" s="334"/>
      <c r="AE412" s="335"/>
      <c r="AF412" s="313"/>
      <c r="AG412" s="313"/>
      <c r="AH412" s="316"/>
      <c r="AI412" s="316"/>
      <c r="AJ412" s="316"/>
      <c r="AK412" s="316"/>
      <c r="AL412" s="316"/>
      <c r="AM412" s="335"/>
      <c r="AN412" s="335"/>
      <c r="AO412" s="316"/>
      <c r="AP412" s="337"/>
      <c r="AQ412" s="338"/>
      <c r="AR412" s="316"/>
      <c r="AS412" s="323"/>
      <c r="AT412" s="323"/>
      <c r="AU412" s="339"/>
      <c r="AV412" s="323">
        <v>9</v>
      </c>
      <c r="AW412" s="323">
        <v>579</v>
      </c>
      <c r="AX412" s="339">
        <f t="shared" si="53"/>
        <v>144.75</v>
      </c>
      <c r="AY412" s="323">
        <v>66</v>
      </c>
      <c r="AZ412" s="323">
        <v>4398</v>
      </c>
      <c r="BA412" s="322">
        <f t="shared" si="54"/>
        <v>1099.5</v>
      </c>
      <c r="BB412" s="323">
        <v>87</v>
      </c>
      <c r="BC412" s="323">
        <v>5629</v>
      </c>
      <c r="BD412" s="339">
        <f t="shared" si="55"/>
        <v>1407.25</v>
      </c>
      <c r="BE412" s="472">
        <v>89</v>
      </c>
      <c r="BF412" s="472">
        <v>5051</v>
      </c>
      <c r="BG412" s="339">
        <f t="shared" si="56"/>
        <v>1262.75</v>
      </c>
    </row>
    <row r="413" spans="1:59" s="296" customFormat="1" ht="14.65" customHeight="1">
      <c r="A413" s="308">
        <v>411</v>
      </c>
      <c r="B413" s="243" t="s">
        <v>2221</v>
      </c>
      <c r="C413" s="243"/>
      <c r="D413" s="243"/>
      <c r="E413" s="331" t="s">
        <v>5</v>
      </c>
      <c r="F413" s="333"/>
      <c r="G413" s="333"/>
      <c r="H413" s="333"/>
      <c r="I413" s="333"/>
      <c r="J413" s="333"/>
      <c r="K413" s="333"/>
      <c r="L413" s="333"/>
      <c r="M413" s="333"/>
      <c r="N413" s="333"/>
      <c r="O413" s="333"/>
      <c r="P413" s="333"/>
      <c r="Q413" s="333"/>
      <c r="R413" s="334"/>
      <c r="S413" s="335"/>
      <c r="T413" s="335"/>
      <c r="U413" s="335"/>
      <c r="V413" s="335"/>
      <c r="W413" s="335"/>
      <c r="X413" s="335"/>
      <c r="Y413" s="335"/>
      <c r="Z413" s="313"/>
      <c r="AA413" s="334"/>
      <c r="AB413" s="335"/>
      <c r="AC413" s="313"/>
      <c r="AD413" s="334"/>
      <c r="AE413" s="335"/>
      <c r="AF413" s="313"/>
      <c r="AG413" s="313"/>
      <c r="AH413" s="316"/>
      <c r="AI413" s="316"/>
      <c r="AJ413" s="316"/>
      <c r="AK413" s="316"/>
      <c r="AL413" s="316"/>
      <c r="AM413" s="335"/>
      <c r="AN413" s="335"/>
      <c r="AO413" s="316"/>
      <c r="AP413" s="337"/>
      <c r="AQ413" s="338"/>
      <c r="AR413" s="316"/>
      <c r="AS413" s="323"/>
      <c r="AT413" s="323"/>
      <c r="AU413" s="339"/>
      <c r="AV413" s="323">
        <v>0</v>
      </c>
      <c r="AW413" s="323">
        <v>0</v>
      </c>
      <c r="AX413" s="339">
        <f t="shared" si="53"/>
        <v>0</v>
      </c>
      <c r="AY413" s="323">
        <v>16</v>
      </c>
      <c r="AZ413" s="323">
        <v>1148</v>
      </c>
      <c r="BA413" s="322">
        <f t="shared" si="54"/>
        <v>287</v>
      </c>
      <c r="BB413" s="323">
        <v>71</v>
      </c>
      <c r="BC413" s="323">
        <v>5325</v>
      </c>
      <c r="BD413" s="339">
        <f t="shared" si="55"/>
        <v>1331.25</v>
      </c>
      <c r="BE413" s="472">
        <v>125</v>
      </c>
      <c r="BF413" s="472">
        <v>8047</v>
      </c>
      <c r="BG413" s="339">
        <f t="shared" si="56"/>
        <v>2011.75</v>
      </c>
    </row>
    <row r="414" spans="1:59" s="296" customFormat="1" ht="14.65" customHeight="1">
      <c r="A414" s="308">
        <v>412</v>
      </c>
      <c r="B414" s="243" t="s">
        <v>2222</v>
      </c>
      <c r="C414" s="243"/>
      <c r="D414" s="243"/>
      <c r="E414" s="331" t="s">
        <v>207</v>
      </c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4"/>
      <c r="S414" s="335"/>
      <c r="T414" s="335"/>
      <c r="U414" s="335"/>
      <c r="V414" s="335"/>
      <c r="W414" s="335"/>
      <c r="X414" s="335"/>
      <c r="Y414" s="335"/>
      <c r="Z414" s="313"/>
      <c r="AA414" s="334"/>
      <c r="AB414" s="335"/>
      <c r="AC414" s="313"/>
      <c r="AD414" s="334"/>
      <c r="AE414" s="335"/>
      <c r="AF414" s="313"/>
      <c r="AG414" s="313"/>
      <c r="AH414" s="316"/>
      <c r="AI414" s="316"/>
      <c r="AJ414" s="316"/>
      <c r="AK414" s="316"/>
      <c r="AL414" s="316"/>
      <c r="AM414" s="335"/>
      <c r="AN414" s="335"/>
      <c r="AO414" s="316"/>
      <c r="AP414" s="337"/>
      <c r="AQ414" s="338"/>
      <c r="AR414" s="316"/>
      <c r="AS414" s="323"/>
      <c r="AT414" s="323"/>
      <c r="AU414" s="339"/>
      <c r="AV414" s="323">
        <v>59</v>
      </c>
      <c r="AW414" s="323">
        <v>3537</v>
      </c>
      <c r="AX414" s="339">
        <f t="shared" si="53"/>
        <v>884.25</v>
      </c>
      <c r="AY414" s="323">
        <v>254</v>
      </c>
      <c r="AZ414" s="323">
        <v>17494</v>
      </c>
      <c r="BA414" s="322">
        <f t="shared" si="54"/>
        <v>4373.5</v>
      </c>
      <c r="BB414" s="323">
        <v>383</v>
      </c>
      <c r="BC414" s="323">
        <v>23949</v>
      </c>
      <c r="BD414" s="339">
        <f t="shared" si="55"/>
        <v>5987.25</v>
      </c>
      <c r="BE414" s="472">
        <v>406</v>
      </c>
      <c r="BF414" s="472">
        <v>25298</v>
      </c>
      <c r="BG414" s="339">
        <f t="shared" si="56"/>
        <v>6324.5</v>
      </c>
    </row>
    <row r="415" spans="1:59" s="296" customFormat="1" ht="14.65" customHeight="1">
      <c r="A415" s="308">
        <v>413</v>
      </c>
      <c r="B415" s="243" t="s">
        <v>2223</v>
      </c>
      <c r="C415" s="243"/>
      <c r="D415" s="243"/>
      <c r="E415" s="331" t="s">
        <v>84</v>
      </c>
      <c r="F415" s="333"/>
      <c r="G415" s="333"/>
      <c r="H415" s="333"/>
      <c r="I415" s="333"/>
      <c r="J415" s="333"/>
      <c r="K415" s="333"/>
      <c r="L415" s="333"/>
      <c r="M415" s="333"/>
      <c r="N415" s="333"/>
      <c r="O415" s="333"/>
      <c r="P415" s="333"/>
      <c r="Q415" s="333"/>
      <c r="R415" s="334"/>
      <c r="S415" s="335"/>
      <c r="T415" s="335"/>
      <c r="U415" s="335"/>
      <c r="V415" s="335"/>
      <c r="W415" s="335"/>
      <c r="X415" s="335"/>
      <c r="Y415" s="335"/>
      <c r="Z415" s="313"/>
      <c r="AA415" s="334"/>
      <c r="AB415" s="335"/>
      <c r="AC415" s="313"/>
      <c r="AD415" s="334"/>
      <c r="AE415" s="335"/>
      <c r="AF415" s="313"/>
      <c r="AG415" s="313"/>
      <c r="AH415" s="316"/>
      <c r="AI415" s="316"/>
      <c r="AJ415" s="316"/>
      <c r="AK415" s="316"/>
      <c r="AL415" s="316"/>
      <c r="AM415" s="335"/>
      <c r="AN415" s="335"/>
      <c r="AO415" s="316"/>
      <c r="AP415" s="337"/>
      <c r="AQ415" s="338"/>
      <c r="AR415" s="316"/>
      <c r="AS415" s="323"/>
      <c r="AT415" s="323"/>
      <c r="AU415" s="339"/>
      <c r="AV415" s="323">
        <v>14</v>
      </c>
      <c r="AW415" s="323">
        <v>1050</v>
      </c>
      <c r="AX415" s="339">
        <f t="shared" si="53"/>
        <v>262.5</v>
      </c>
      <c r="AY415" s="323">
        <v>188</v>
      </c>
      <c r="AZ415" s="323">
        <v>11952</v>
      </c>
      <c r="BA415" s="322">
        <f t="shared" si="54"/>
        <v>2988</v>
      </c>
      <c r="BB415" s="323">
        <v>165</v>
      </c>
      <c r="BC415" s="323">
        <v>12283</v>
      </c>
      <c r="BD415" s="339">
        <f t="shared" si="55"/>
        <v>3070.75</v>
      </c>
      <c r="BE415" s="472">
        <v>226</v>
      </c>
      <c r="BF415" s="472">
        <v>16266</v>
      </c>
      <c r="BG415" s="339">
        <f t="shared" si="56"/>
        <v>4066.5</v>
      </c>
    </row>
    <row r="416" spans="1:59" s="296" customFormat="1" ht="14.65" customHeight="1">
      <c r="A416" s="308">
        <v>414</v>
      </c>
      <c r="B416" s="243" t="s">
        <v>2224</v>
      </c>
      <c r="C416" s="243"/>
      <c r="D416" s="243"/>
      <c r="E416" s="331" t="s">
        <v>552</v>
      </c>
      <c r="F416" s="333"/>
      <c r="G416" s="333"/>
      <c r="H416" s="333"/>
      <c r="I416" s="333"/>
      <c r="J416" s="333"/>
      <c r="K416" s="333"/>
      <c r="L416" s="333"/>
      <c r="M416" s="333"/>
      <c r="N416" s="333"/>
      <c r="O416" s="333"/>
      <c r="P416" s="333"/>
      <c r="Q416" s="333"/>
      <c r="R416" s="334"/>
      <c r="S416" s="335"/>
      <c r="T416" s="335"/>
      <c r="U416" s="335"/>
      <c r="V416" s="335"/>
      <c r="W416" s="335"/>
      <c r="X416" s="335"/>
      <c r="Y416" s="335"/>
      <c r="Z416" s="313"/>
      <c r="AA416" s="334"/>
      <c r="AB416" s="335"/>
      <c r="AC416" s="313"/>
      <c r="AD416" s="334"/>
      <c r="AE416" s="335"/>
      <c r="AF416" s="313"/>
      <c r="AG416" s="313"/>
      <c r="AH416" s="316"/>
      <c r="AI416" s="316"/>
      <c r="AJ416" s="316"/>
      <c r="AK416" s="316"/>
      <c r="AL416" s="316"/>
      <c r="AM416" s="335"/>
      <c r="AN416" s="335"/>
      <c r="AO416" s="316"/>
      <c r="AP416" s="337"/>
      <c r="AQ416" s="338"/>
      <c r="AR416" s="316"/>
      <c r="AS416" s="323"/>
      <c r="AT416" s="323"/>
      <c r="AU416" s="339"/>
      <c r="AV416" s="323">
        <v>10</v>
      </c>
      <c r="AW416" s="323">
        <v>582</v>
      </c>
      <c r="AX416" s="339">
        <f t="shared" si="53"/>
        <v>145.5</v>
      </c>
      <c r="AY416" s="323">
        <v>135</v>
      </c>
      <c r="AZ416" s="323">
        <v>9773</v>
      </c>
      <c r="BA416" s="322">
        <f t="shared" si="54"/>
        <v>2443.25</v>
      </c>
      <c r="BB416" s="323">
        <v>173</v>
      </c>
      <c r="BC416" s="323">
        <v>13411</v>
      </c>
      <c r="BD416" s="339">
        <f t="shared" si="55"/>
        <v>3352.75</v>
      </c>
      <c r="BE416" s="472">
        <v>242</v>
      </c>
      <c r="BF416" s="472">
        <v>18806</v>
      </c>
      <c r="BG416" s="339">
        <f t="shared" si="56"/>
        <v>4701.5</v>
      </c>
    </row>
    <row r="417" spans="1:59" s="296" customFormat="1" ht="14.65" customHeight="1">
      <c r="A417" s="308">
        <v>415</v>
      </c>
      <c r="B417" s="243" t="s">
        <v>2225</v>
      </c>
      <c r="C417" s="243"/>
      <c r="D417" s="243"/>
      <c r="E417" s="331" t="s">
        <v>23</v>
      </c>
      <c r="F417" s="333"/>
      <c r="G417" s="333"/>
      <c r="H417" s="333"/>
      <c r="I417" s="333"/>
      <c r="J417" s="333"/>
      <c r="K417" s="333"/>
      <c r="L417" s="333"/>
      <c r="M417" s="333"/>
      <c r="N417" s="333"/>
      <c r="O417" s="333"/>
      <c r="P417" s="333"/>
      <c r="Q417" s="333"/>
      <c r="R417" s="334"/>
      <c r="S417" s="335"/>
      <c r="T417" s="335"/>
      <c r="U417" s="335"/>
      <c r="V417" s="335"/>
      <c r="W417" s="335"/>
      <c r="X417" s="335"/>
      <c r="Y417" s="335"/>
      <c r="Z417" s="313"/>
      <c r="AA417" s="334"/>
      <c r="AB417" s="335"/>
      <c r="AC417" s="313"/>
      <c r="AD417" s="334"/>
      <c r="AE417" s="335"/>
      <c r="AF417" s="313"/>
      <c r="AG417" s="313"/>
      <c r="AH417" s="316"/>
      <c r="AI417" s="316"/>
      <c r="AJ417" s="316"/>
      <c r="AK417" s="316"/>
      <c r="AL417" s="316"/>
      <c r="AM417" s="335"/>
      <c r="AN417" s="335"/>
      <c r="AO417" s="316"/>
      <c r="AP417" s="337"/>
      <c r="AQ417" s="338"/>
      <c r="AR417" s="316"/>
      <c r="AS417" s="323"/>
      <c r="AT417" s="323"/>
      <c r="AU417" s="339"/>
      <c r="AV417" s="323">
        <v>11</v>
      </c>
      <c r="AW417" s="323">
        <v>937</v>
      </c>
      <c r="AX417" s="339">
        <f t="shared" si="53"/>
        <v>234.25</v>
      </c>
      <c r="AY417" s="323">
        <v>61</v>
      </c>
      <c r="AZ417" s="323">
        <v>4651</v>
      </c>
      <c r="BA417" s="322">
        <f t="shared" si="54"/>
        <v>1162.75</v>
      </c>
      <c r="BB417" s="323">
        <v>64</v>
      </c>
      <c r="BC417" s="323">
        <v>4556</v>
      </c>
      <c r="BD417" s="339">
        <f t="shared" si="55"/>
        <v>1139</v>
      </c>
      <c r="BE417" s="472">
        <v>81</v>
      </c>
      <c r="BF417" s="472">
        <v>5507</v>
      </c>
      <c r="BG417" s="339">
        <f t="shared" si="56"/>
        <v>1376.75</v>
      </c>
    </row>
    <row r="418" spans="1:59" s="296" customFormat="1" ht="14.65" customHeight="1">
      <c r="A418" s="308">
        <v>416</v>
      </c>
      <c r="B418" s="243" t="s">
        <v>2226</v>
      </c>
      <c r="C418" s="243"/>
      <c r="D418" s="243"/>
      <c r="E418" s="331" t="s">
        <v>5</v>
      </c>
      <c r="F418" s="333"/>
      <c r="G418" s="333"/>
      <c r="H418" s="333"/>
      <c r="I418" s="333"/>
      <c r="J418" s="333"/>
      <c r="K418" s="333"/>
      <c r="L418" s="333"/>
      <c r="M418" s="333"/>
      <c r="N418" s="333"/>
      <c r="O418" s="333"/>
      <c r="P418" s="333"/>
      <c r="Q418" s="333"/>
      <c r="R418" s="334"/>
      <c r="S418" s="335"/>
      <c r="T418" s="335"/>
      <c r="U418" s="335"/>
      <c r="V418" s="335"/>
      <c r="W418" s="335"/>
      <c r="X418" s="335"/>
      <c r="Y418" s="335"/>
      <c r="Z418" s="313"/>
      <c r="AA418" s="334"/>
      <c r="AB418" s="335"/>
      <c r="AC418" s="313"/>
      <c r="AD418" s="334"/>
      <c r="AE418" s="335"/>
      <c r="AF418" s="313"/>
      <c r="AG418" s="313"/>
      <c r="AH418" s="316"/>
      <c r="AI418" s="316"/>
      <c r="AJ418" s="316"/>
      <c r="AK418" s="316"/>
      <c r="AL418" s="316"/>
      <c r="AM418" s="335"/>
      <c r="AN418" s="335"/>
      <c r="AO418" s="316"/>
      <c r="AP418" s="337"/>
      <c r="AQ418" s="338"/>
      <c r="AR418" s="316"/>
      <c r="AS418" s="323"/>
      <c r="AT418" s="323"/>
      <c r="AU418" s="339"/>
      <c r="AV418" s="323">
        <v>0</v>
      </c>
      <c r="AW418" s="323">
        <v>0</v>
      </c>
      <c r="AX418" s="339">
        <f t="shared" si="53"/>
        <v>0</v>
      </c>
      <c r="AY418" s="323">
        <v>67</v>
      </c>
      <c r="AZ418" s="323">
        <v>4861</v>
      </c>
      <c r="BA418" s="322">
        <f t="shared" si="54"/>
        <v>1215.25</v>
      </c>
      <c r="BB418" s="323">
        <v>86</v>
      </c>
      <c r="BC418" s="323">
        <v>6390</v>
      </c>
      <c r="BD418" s="339">
        <f t="shared" si="55"/>
        <v>1597.5</v>
      </c>
      <c r="BE418" s="472">
        <v>93</v>
      </c>
      <c r="BF418" s="472">
        <v>6963</v>
      </c>
      <c r="BG418" s="339">
        <f t="shared" si="56"/>
        <v>1740.75</v>
      </c>
    </row>
    <row r="419" spans="1:59" s="296" customFormat="1" ht="14.65" customHeight="1">
      <c r="A419" s="308">
        <v>417</v>
      </c>
      <c r="B419" s="243" t="s">
        <v>2227</v>
      </c>
      <c r="C419" s="243"/>
      <c r="D419" s="243"/>
      <c r="E419" s="331" t="s">
        <v>38</v>
      </c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4"/>
      <c r="S419" s="335"/>
      <c r="T419" s="335"/>
      <c r="U419" s="335"/>
      <c r="V419" s="335"/>
      <c r="W419" s="335"/>
      <c r="X419" s="335"/>
      <c r="Y419" s="335"/>
      <c r="Z419" s="313"/>
      <c r="AA419" s="334"/>
      <c r="AB419" s="335"/>
      <c r="AC419" s="313"/>
      <c r="AD419" s="334"/>
      <c r="AE419" s="335"/>
      <c r="AF419" s="313"/>
      <c r="AG419" s="313"/>
      <c r="AH419" s="316"/>
      <c r="AI419" s="316"/>
      <c r="AJ419" s="316"/>
      <c r="AK419" s="316"/>
      <c r="AL419" s="316"/>
      <c r="AM419" s="335"/>
      <c r="AN419" s="335"/>
      <c r="AO419" s="316"/>
      <c r="AP419" s="337"/>
      <c r="AQ419" s="338"/>
      <c r="AR419" s="316"/>
      <c r="AS419" s="323"/>
      <c r="AT419" s="323"/>
      <c r="AU419" s="339"/>
      <c r="AV419" s="323">
        <v>4</v>
      </c>
      <c r="AW419" s="323">
        <v>352</v>
      </c>
      <c r="AX419" s="339">
        <f t="shared" si="53"/>
        <v>88</v>
      </c>
      <c r="AY419" s="323">
        <v>127</v>
      </c>
      <c r="AZ419" s="323">
        <v>8749</v>
      </c>
      <c r="BA419" s="322">
        <f t="shared" si="54"/>
        <v>2187.25</v>
      </c>
      <c r="BB419" s="323">
        <v>175</v>
      </c>
      <c r="BC419" s="323">
        <v>10605</v>
      </c>
      <c r="BD419" s="339">
        <f t="shared" si="55"/>
        <v>2651.25</v>
      </c>
      <c r="BE419" s="472">
        <v>176</v>
      </c>
      <c r="BF419" s="472">
        <v>12664</v>
      </c>
      <c r="BG419" s="339">
        <f t="shared" si="56"/>
        <v>3166</v>
      </c>
    </row>
    <row r="420" spans="1:59" s="296" customFormat="1" ht="14.65" customHeight="1">
      <c r="A420" s="308">
        <v>418</v>
      </c>
      <c r="B420" s="243" t="s">
        <v>2228</v>
      </c>
      <c r="C420" s="243"/>
      <c r="D420" s="243"/>
      <c r="E420" s="331" t="s">
        <v>23</v>
      </c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4"/>
      <c r="S420" s="335"/>
      <c r="T420" s="335"/>
      <c r="U420" s="335"/>
      <c r="V420" s="335"/>
      <c r="W420" s="335"/>
      <c r="X420" s="335"/>
      <c r="Y420" s="335"/>
      <c r="Z420" s="313"/>
      <c r="AA420" s="334"/>
      <c r="AB420" s="335"/>
      <c r="AC420" s="313"/>
      <c r="AD420" s="334"/>
      <c r="AE420" s="335"/>
      <c r="AF420" s="313"/>
      <c r="AG420" s="313"/>
      <c r="AH420" s="316"/>
      <c r="AI420" s="316"/>
      <c r="AJ420" s="316"/>
      <c r="AK420" s="316"/>
      <c r="AL420" s="316"/>
      <c r="AM420" s="335"/>
      <c r="AN420" s="335"/>
      <c r="AO420" s="316"/>
      <c r="AP420" s="337"/>
      <c r="AQ420" s="338"/>
      <c r="AR420" s="316"/>
      <c r="AS420" s="323"/>
      <c r="AT420" s="323"/>
      <c r="AU420" s="339"/>
      <c r="AV420" s="323">
        <v>23</v>
      </c>
      <c r="AW420" s="323">
        <v>1517</v>
      </c>
      <c r="AX420" s="339">
        <f t="shared" si="53"/>
        <v>379.25</v>
      </c>
      <c r="AY420" s="323">
        <v>242</v>
      </c>
      <c r="AZ420" s="323">
        <v>16926</v>
      </c>
      <c r="BA420" s="322">
        <f t="shared" si="54"/>
        <v>4231.5</v>
      </c>
      <c r="BB420" s="323">
        <v>374</v>
      </c>
      <c r="BC420" s="323">
        <v>26470</v>
      </c>
      <c r="BD420" s="339">
        <f t="shared" si="55"/>
        <v>6617.5</v>
      </c>
      <c r="BE420" s="472">
        <v>418</v>
      </c>
      <c r="BF420" s="472">
        <v>29330</v>
      </c>
      <c r="BG420" s="339">
        <f t="shared" si="56"/>
        <v>7332.5</v>
      </c>
    </row>
    <row r="421" spans="1:59" s="296" customFormat="1" ht="14.65" customHeight="1">
      <c r="A421" s="308">
        <v>419</v>
      </c>
      <c r="B421" s="243" t="s">
        <v>2229</v>
      </c>
      <c r="C421" s="243"/>
      <c r="D421" s="243"/>
      <c r="E421" s="331" t="s">
        <v>552</v>
      </c>
      <c r="F421" s="333"/>
      <c r="G421" s="333"/>
      <c r="H421" s="333"/>
      <c r="I421" s="333"/>
      <c r="J421" s="333"/>
      <c r="K421" s="333"/>
      <c r="L421" s="333"/>
      <c r="M421" s="333"/>
      <c r="N421" s="333"/>
      <c r="O421" s="333"/>
      <c r="P421" s="333"/>
      <c r="Q421" s="333"/>
      <c r="R421" s="334"/>
      <c r="S421" s="335"/>
      <c r="T421" s="335"/>
      <c r="U421" s="335"/>
      <c r="V421" s="335"/>
      <c r="W421" s="335"/>
      <c r="X421" s="335"/>
      <c r="Y421" s="335"/>
      <c r="Z421" s="313"/>
      <c r="AA421" s="334"/>
      <c r="AB421" s="335"/>
      <c r="AC421" s="313"/>
      <c r="AD421" s="334"/>
      <c r="AE421" s="335"/>
      <c r="AF421" s="313"/>
      <c r="AG421" s="313"/>
      <c r="AH421" s="316"/>
      <c r="AI421" s="316"/>
      <c r="AJ421" s="316"/>
      <c r="AK421" s="316"/>
      <c r="AL421" s="316"/>
      <c r="AM421" s="335"/>
      <c r="AN421" s="335"/>
      <c r="AO421" s="316"/>
      <c r="AP421" s="337"/>
      <c r="AQ421" s="338"/>
      <c r="AR421" s="316"/>
      <c r="AS421" s="323"/>
      <c r="AT421" s="323"/>
      <c r="AU421" s="339"/>
      <c r="AV421" s="323">
        <v>13</v>
      </c>
      <c r="AW421" s="323">
        <v>787</v>
      </c>
      <c r="AX421" s="339">
        <f t="shared" si="53"/>
        <v>196.75</v>
      </c>
      <c r="AY421" s="323">
        <v>88</v>
      </c>
      <c r="AZ421" s="323">
        <v>5200</v>
      </c>
      <c r="BA421" s="322">
        <f t="shared" si="54"/>
        <v>1300</v>
      </c>
      <c r="BB421" s="323">
        <v>70</v>
      </c>
      <c r="BC421" s="323">
        <v>4394</v>
      </c>
      <c r="BD421" s="339">
        <f t="shared" si="55"/>
        <v>1098.5</v>
      </c>
      <c r="BE421" s="472">
        <v>96</v>
      </c>
      <c r="BF421" s="472">
        <v>6688</v>
      </c>
      <c r="BG421" s="339">
        <f t="shared" si="56"/>
        <v>1672</v>
      </c>
    </row>
    <row r="422" spans="1:59" s="296" customFormat="1" ht="14.65" customHeight="1">
      <c r="A422" s="308">
        <v>420</v>
      </c>
      <c r="B422" s="243" t="s">
        <v>2230</v>
      </c>
      <c r="C422" s="243"/>
      <c r="D422" s="243"/>
      <c r="E422" s="331" t="s">
        <v>5</v>
      </c>
      <c r="F422" s="333"/>
      <c r="G422" s="333"/>
      <c r="H422" s="333"/>
      <c r="I422" s="333"/>
      <c r="J422" s="333"/>
      <c r="K422" s="333"/>
      <c r="L422" s="333"/>
      <c r="M422" s="333"/>
      <c r="N422" s="333"/>
      <c r="O422" s="333"/>
      <c r="P422" s="333"/>
      <c r="Q422" s="333"/>
      <c r="R422" s="334"/>
      <c r="S422" s="335"/>
      <c r="T422" s="335"/>
      <c r="U422" s="335"/>
      <c r="V422" s="335"/>
      <c r="W422" s="335"/>
      <c r="X422" s="335"/>
      <c r="Y422" s="335"/>
      <c r="Z422" s="313"/>
      <c r="AA422" s="334"/>
      <c r="AB422" s="335"/>
      <c r="AC422" s="313"/>
      <c r="AD422" s="334"/>
      <c r="AE422" s="335"/>
      <c r="AF422" s="313"/>
      <c r="AG422" s="313"/>
      <c r="AH422" s="316"/>
      <c r="AI422" s="316"/>
      <c r="AJ422" s="316"/>
      <c r="AK422" s="316"/>
      <c r="AL422" s="316"/>
      <c r="AM422" s="335"/>
      <c r="AN422" s="335"/>
      <c r="AO422" s="316"/>
      <c r="AP422" s="337"/>
      <c r="AQ422" s="338"/>
      <c r="AR422" s="316"/>
      <c r="AS422" s="323"/>
      <c r="AT422" s="323"/>
      <c r="AU422" s="339"/>
      <c r="AV422" s="323">
        <v>1</v>
      </c>
      <c r="AW422" s="323">
        <v>79</v>
      </c>
      <c r="AX422" s="339">
        <f t="shared" si="53"/>
        <v>19.75</v>
      </c>
      <c r="AY422" s="323">
        <v>220</v>
      </c>
      <c r="AZ422" s="323">
        <v>14584</v>
      </c>
      <c r="BA422" s="322">
        <f t="shared" si="54"/>
        <v>3646</v>
      </c>
      <c r="BB422" s="323">
        <v>246</v>
      </c>
      <c r="BC422" s="323">
        <v>16358</v>
      </c>
      <c r="BD422" s="339">
        <f t="shared" si="55"/>
        <v>4089.5</v>
      </c>
      <c r="BE422" s="472">
        <v>319</v>
      </c>
      <c r="BF422" s="472">
        <v>20817</v>
      </c>
      <c r="BG422" s="339">
        <f t="shared" si="56"/>
        <v>5204.25</v>
      </c>
    </row>
    <row r="423" spans="1:59" s="296" customFormat="1" ht="14.65" customHeight="1">
      <c r="A423" s="308">
        <v>421</v>
      </c>
      <c r="B423" s="243" t="s">
        <v>2231</v>
      </c>
      <c r="C423" s="243"/>
      <c r="D423" s="243"/>
      <c r="E423" s="331" t="s">
        <v>23</v>
      </c>
      <c r="F423" s="333"/>
      <c r="G423" s="333"/>
      <c r="H423" s="333"/>
      <c r="I423" s="333"/>
      <c r="J423" s="333"/>
      <c r="K423" s="333"/>
      <c r="L423" s="333"/>
      <c r="M423" s="333"/>
      <c r="N423" s="333"/>
      <c r="O423" s="333"/>
      <c r="P423" s="333"/>
      <c r="Q423" s="333"/>
      <c r="R423" s="334"/>
      <c r="S423" s="335"/>
      <c r="T423" s="335"/>
      <c r="U423" s="335"/>
      <c r="V423" s="335"/>
      <c r="W423" s="335"/>
      <c r="X423" s="335"/>
      <c r="Y423" s="335"/>
      <c r="Z423" s="313"/>
      <c r="AA423" s="334"/>
      <c r="AB423" s="335"/>
      <c r="AC423" s="313"/>
      <c r="AD423" s="334"/>
      <c r="AE423" s="335"/>
      <c r="AF423" s="313"/>
      <c r="AG423" s="313"/>
      <c r="AH423" s="316"/>
      <c r="AI423" s="316"/>
      <c r="AJ423" s="316"/>
      <c r="AK423" s="316"/>
      <c r="AL423" s="316"/>
      <c r="AM423" s="335"/>
      <c r="AN423" s="335"/>
      <c r="AO423" s="316"/>
      <c r="AP423" s="337"/>
      <c r="AQ423" s="338"/>
      <c r="AR423" s="316"/>
      <c r="AS423" s="323"/>
      <c r="AT423" s="323"/>
      <c r="AU423" s="339"/>
      <c r="AV423" s="323">
        <v>26</v>
      </c>
      <c r="AW423" s="323">
        <v>1514</v>
      </c>
      <c r="AX423" s="339">
        <f t="shared" si="53"/>
        <v>378.5</v>
      </c>
      <c r="AY423" s="323">
        <v>155</v>
      </c>
      <c r="AZ423" s="323">
        <v>8961</v>
      </c>
      <c r="BA423" s="322">
        <f t="shared" si="54"/>
        <v>2240.25</v>
      </c>
      <c r="BB423" s="323">
        <v>241</v>
      </c>
      <c r="BC423" s="323">
        <v>14555</v>
      </c>
      <c r="BD423" s="339">
        <f t="shared" si="55"/>
        <v>3638.75</v>
      </c>
      <c r="BE423" s="472">
        <v>92</v>
      </c>
      <c r="BF423" s="472">
        <v>7432</v>
      </c>
      <c r="BG423" s="339">
        <f t="shared" si="56"/>
        <v>1858</v>
      </c>
    </row>
    <row r="424" spans="1:59" s="296" customFormat="1" ht="14.65" customHeight="1">
      <c r="A424" s="308">
        <v>422</v>
      </c>
      <c r="B424" s="243" t="s">
        <v>2232</v>
      </c>
      <c r="C424" s="243"/>
      <c r="D424" s="243"/>
      <c r="E424" s="331" t="s">
        <v>5</v>
      </c>
      <c r="F424" s="333"/>
      <c r="G424" s="333"/>
      <c r="H424" s="333"/>
      <c r="I424" s="333"/>
      <c r="J424" s="333"/>
      <c r="K424" s="333"/>
      <c r="L424" s="333"/>
      <c r="M424" s="333"/>
      <c r="N424" s="333"/>
      <c r="O424" s="333"/>
      <c r="P424" s="333"/>
      <c r="Q424" s="333"/>
      <c r="R424" s="334"/>
      <c r="S424" s="335"/>
      <c r="T424" s="335"/>
      <c r="U424" s="335"/>
      <c r="V424" s="335"/>
      <c r="W424" s="335"/>
      <c r="X424" s="335"/>
      <c r="Y424" s="335"/>
      <c r="Z424" s="313"/>
      <c r="AA424" s="334"/>
      <c r="AB424" s="335"/>
      <c r="AC424" s="313"/>
      <c r="AD424" s="334"/>
      <c r="AE424" s="335"/>
      <c r="AF424" s="313"/>
      <c r="AG424" s="313"/>
      <c r="AH424" s="316"/>
      <c r="AI424" s="316"/>
      <c r="AJ424" s="316"/>
      <c r="AK424" s="316"/>
      <c r="AL424" s="316"/>
      <c r="AM424" s="335"/>
      <c r="AN424" s="335"/>
      <c r="AO424" s="316"/>
      <c r="AP424" s="337"/>
      <c r="AQ424" s="338"/>
      <c r="AR424" s="316"/>
      <c r="AS424" s="323"/>
      <c r="AT424" s="323"/>
      <c r="AU424" s="339"/>
      <c r="AV424" s="323">
        <v>3</v>
      </c>
      <c r="AW424" s="323">
        <v>217</v>
      </c>
      <c r="AX424" s="339">
        <f t="shared" si="53"/>
        <v>54.25</v>
      </c>
      <c r="AY424" s="323">
        <v>108</v>
      </c>
      <c r="AZ424" s="323">
        <v>7424</v>
      </c>
      <c r="BA424" s="322">
        <f t="shared" si="54"/>
        <v>1856</v>
      </c>
      <c r="BB424" s="323">
        <v>200</v>
      </c>
      <c r="BC424" s="323">
        <v>14544</v>
      </c>
      <c r="BD424" s="339">
        <f t="shared" si="55"/>
        <v>3636</v>
      </c>
      <c r="BE424" s="472">
        <v>225</v>
      </c>
      <c r="BF424" s="472">
        <v>15299</v>
      </c>
      <c r="BG424" s="339">
        <f t="shared" si="56"/>
        <v>3824.75</v>
      </c>
    </row>
    <row r="425" spans="1:59" s="296" customFormat="1" ht="14.65" customHeight="1">
      <c r="A425" s="308">
        <v>423</v>
      </c>
      <c r="B425" s="243" t="s">
        <v>2233</v>
      </c>
      <c r="C425" s="243"/>
      <c r="D425" s="243"/>
      <c r="E425" s="331" t="s">
        <v>148</v>
      </c>
      <c r="F425" s="333"/>
      <c r="G425" s="333"/>
      <c r="H425" s="333"/>
      <c r="I425" s="333"/>
      <c r="J425" s="333"/>
      <c r="K425" s="333"/>
      <c r="L425" s="333"/>
      <c r="M425" s="333"/>
      <c r="N425" s="333"/>
      <c r="O425" s="333"/>
      <c r="P425" s="333"/>
      <c r="Q425" s="333"/>
      <c r="R425" s="334"/>
      <c r="S425" s="335"/>
      <c r="T425" s="335"/>
      <c r="U425" s="335"/>
      <c r="V425" s="335"/>
      <c r="W425" s="335"/>
      <c r="X425" s="335"/>
      <c r="Y425" s="335"/>
      <c r="Z425" s="313"/>
      <c r="AA425" s="334"/>
      <c r="AB425" s="335"/>
      <c r="AC425" s="313"/>
      <c r="AD425" s="334"/>
      <c r="AE425" s="335"/>
      <c r="AF425" s="313"/>
      <c r="AG425" s="313"/>
      <c r="AH425" s="316"/>
      <c r="AI425" s="316"/>
      <c r="AJ425" s="316"/>
      <c r="AK425" s="316"/>
      <c r="AL425" s="316"/>
      <c r="AM425" s="335"/>
      <c r="AN425" s="335"/>
      <c r="AO425" s="316"/>
      <c r="AP425" s="337"/>
      <c r="AQ425" s="338"/>
      <c r="AR425" s="316"/>
      <c r="AS425" s="323"/>
      <c r="AT425" s="323"/>
      <c r="AU425" s="339"/>
      <c r="AV425" s="323">
        <v>7</v>
      </c>
      <c r="AW425" s="323">
        <v>529</v>
      </c>
      <c r="AX425" s="339">
        <f t="shared" si="53"/>
        <v>132.25</v>
      </c>
      <c r="AY425" s="323">
        <v>137</v>
      </c>
      <c r="AZ425" s="323">
        <v>8907</v>
      </c>
      <c r="BA425" s="322">
        <f t="shared" si="54"/>
        <v>2226.75</v>
      </c>
      <c r="BB425" s="323">
        <v>131</v>
      </c>
      <c r="BC425" s="323">
        <v>8965</v>
      </c>
      <c r="BD425" s="339">
        <f t="shared" si="55"/>
        <v>2241.25</v>
      </c>
      <c r="BE425" s="472">
        <v>185</v>
      </c>
      <c r="BF425" s="472">
        <v>13471</v>
      </c>
      <c r="BG425" s="339">
        <f t="shared" si="56"/>
        <v>3367.75</v>
      </c>
    </row>
    <row r="426" spans="1:59" s="296" customFormat="1" ht="14.65" customHeight="1">
      <c r="A426" s="308">
        <v>424</v>
      </c>
      <c r="B426" s="243" t="s">
        <v>2234</v>
      </c>
      <c r="C426" s="243"/>
      <c r="D426" s="243"/>
      <c r="E426" s="331" t="s">
        <v>36</v>
      </c>
      <c r="F426" s="333"/>
      <c r="G426" s="333"/>
      <c r="H426" s="333"/>
      <c r="I426" s="333"/>
      <c r="J426" s="333"/>
      <c r="K426" s="333"/>
      <c r="L426" s="333"/>
      <c r="M426" s="333"/>
      <c r="N426" s="333"/>
      <c r="O426" s="333"/>
      <c r="P426" s="333"/>
      <c r="Q426" s="333"/>
      <c r="R426" s="334"/>
      <c r="S426" s="335"/>
      <c r="T426" s="335"/>
      <c r="U426" s="335"/>
      <c r="V426" s="335"/>
      <c r="W426" s="335"/>
      <c r="X426" s="335"/>
      <c r="Y426" s="335"/>
      <c r="Z426" s="313"/>
      <c r="AA426" s="334"/>
      <c r="AB426" s="335"/>
      <c r="AC426" s="313"/>
      <c r="AD426" s="334"/>
      <c r="AE426" s="335"/>
      <c r="AF426" s="313"/>
      <c r="AG426" s="313"/>
      <c r="AH426" s="316"/>
      <c r="AI426" s="316"/>
      <c r="AJ426" s="316"/>
      <c r="AK426" s="316"/>
      <c r="AL426" s="316"/>
      <c r="AM426" s="335"/>
      <c r="AN426" s="335"/>
      <c r="AO426" s="316"/>
      <c r="AP426" s="337"/>
      <c r="AQ426" s="338"/>
      <c r="AR426" s="316"/>
      <c r="AS426" s="323"/>
      <c r="AT426" s="323"/>
      <c r="AU426" s="339"/>
      <c r="AV426" s="323">
        <v>0</v>
      </c>
      <c r="AW426" s="323">
        <v>0</v>
      </c>
      <c r="AX426" s="339">
        <f t="shared" ref="AX426:AX478" si="57">AW426*25%</f>
        <v>0</v>
      </c>
      <c r="AY426" s="323">
        <v>1</v>
      </c>
      <c r="AZ426" s="323">
        <v>99</v>
      </c>
      <c r="BA426" s="322">
        <f t="shared" si="54"/>
        <v>24.75</v>
      </c>
      <c r="BB426" s="323">
        <v>12</v>
      </c>
      <c r="BC426" s="323">
        <v>800</v>
      </c>
      <c r="BD426" s="339">
        <f t="shared" si="55"/>
        <v>200</v>
      </c>
      <c r="BE426" s="472">
        <v>9</v>
      </c>
      <c r="BF426" s="472">
        <v>851</v>
      </c>
      <c r="BG426" s="339">
        <f t="shared" si="56"/>
        <v>212.75</v>
      </c>
    </row>
    <row r="427" spans="1:59" s="296" customFormat="1" ht="14.65" customHeight="1">
      <c r="A427" s="308">
        <v>425</v>
      </c>
      <c r="B427" s="243" t="s">
        <v>2235</v>
      </c>
      <c r="C427" s="243"/>
      <c r="D427" s="243"/>
      <c r="E427" s="331" t="s">
        <v>58</v>
      </c>
      <c r="F427" s="333"/>
      <c r="G427" s="333"/>
      <c r="H427" s="333"/>
      <c r="I427" s="333"/>
      <c r="J427" s="333"/>
      <c r="K427" s="333"/>
      <c r="L427" s="333"/>
      <c r="M427" s="333"/>
      <c r="N427" s="333"/>
      <c r="O427" s="333"/>
      <c r="P427" s="333"/>
      <c r="Q427" s="333"/>
      <c r="R427" s="334"/>
      <c r="S427" s="335"/>
      <c r="T427" s="335"/>
      <c r="U427" s="335"/>
      <c r="V427" s="335"/>
      <c r="W427" s="335"/>
      <c r="X427" s="335"/>
      <c r="Y427" s="335"/>
      <c r="Z427" s="313"/>
      <c r="AA427" s="334"/>
      <c r="AB427" s="335"/>
      <c r="AC427" s="313"/>
      <c r="AD427" s="334"/>
      <c r="AE427" s="335"/>
      <c r="AF427" s="313"/>
      <c r="AG427" s="313"/>
      <c r="AH427" s="316"/>
      <c r="AI427" s="316"/>
      <c r="AJ427" s="316"/>
      <c r="AK427" s="316"/>
      <c r="AL427" s="316"/>
      <c r="AM427" s="335"/>
      <c r="AN427" s="335"/>
      <c r="AO427" s="316"/>
      <c r="AP427" s="337"/>
      <c r="AQ427" s="338"/>
      <c r="AR427" s="316"/>
      <c r="AS427" s="323"/>
      <c r="AT427" s="323"/>
      <c r="AU427" s="339"/>
      <c r="AV427" s="323">
        <v>3</v>
      </c>
      <c r="AW427" s="323">
        <v>237</v>
      </c>
      <c r="AX427" s="339">
        <f t="shared" si="57"/>
        <v>59.25</v>
      </c>
      <c r="AY427" s="323">
        <v>65</v>
      </c>
      <c r="AZ427" s="323">
        <v>4135</v>
      </c>
      <c r="BA427" s="322">
        <f t="shared" si="54"/>
        <v>1033.75</v>
      </c>
      <c r="BB427" s="323">
        <v>94</v>
      </c>
      <c r="BC427" s="323">
        <v>6178</v>
      </c>
      <c r="BD427" s="339">
        <f t="shared" si="55"/>
        <v>1544.5</v>
      </c>
      <c r="BE427" s="472">
        <v>162</v>
      </c>
      <c r="BF427" s="472">
        <v>10750</v>
      </c>
      <c r="BG427" s="339">
        <f t="shared" si="56"/>
        <v>2687.5</v>
      </c>
    </row>
    <row r="428" spans="1:59" s="296" customFormat="1" ht="14.65" customHeight="1">
      <c r="A428" s="308">
        <v>426</v>
      </c>
      <c r="B428" s="243" t="s">
        <v>2236</v>
      </c>
      <c r="C428" s="243"/>
      <c r="D428" s="243"/>
      <c r="E428" s="331" t="s">
        <v>23</v>
      </c>
      <c r="F428" s="333"/>
      <c r="G428" s="333"/>
      <c r="H428" s="333"/>
      <c r="I428" s="333"/>
      <c r="J428" s="333"/>
      <c r="K428" s="333"/>
      <c r="L428" s="333"/>
      <c r="M428" s="333"/>
      <c r="N428" s="333"/>
      <c r="O428" s="333"/>
      <c r="P428" s="333"/>
      <c r="Q428" s="333"/>
      <c r="R428" s="334"/>
      <c r="S428" s="335"/>
      <c r="T428" s="335"/>
      <c r="U428" s="335"/>
      <c r="V428" s="335"/>
      <c r="W428" s="335"/>
      <c r="X428" s="335"/>
      <c r="Y428" s="335"/>
      <c r="Z428" s="313"/>
      <c r="AA428" s="334"/>
      <c r="AB428" s="335"/>
      <c r="AC428" s="313"/>
      <c r="AD428" s="334"/>
      <c r="AE428" s="335"/>
      <c r="AF428" s="313"/>
      <c r="AG428" s="313"/>
      <c r="AH428" s="316"/>
      <c r="AI428" s="316"/>
      <c r="AJ428" s="316"/>
      <c r="AK428" s="316"/>
      <c r="AL428" s="316"/>
      <c r="AM428" s="335"/>
      <c r="AN428" s="335"/>
      <c r="AO428" s="316"/>
      <c r="AP428" s="337"/>
      <c r="AQ428" s="338"/>
      <c r="AR428" s="316"/>
      <c r="AS428" s="323"/>
      <c r="AT428" s="323"/>
      <c r="AU428" s="339"/>
      <c r="AV428" s="323">
        <v>15</v>
      </c>
      <c r="AW428" s="323">
        <v>1317</v>
      </c>
      <c r="AX428" s="339">
        <f t="shared" si="57"/>
        <v>329.25</v>
      </c>
      <c r="AY428" s="323">
        <v>162</v>
      </c>
      <c r="AZ428" s="323">
        <v>11086</v>
      </c>
      <c r="BA428" s="322">
        <f t="shared" si="54"/>
        <v>2771.5</v>
      </c>
      <c r="BB428" s="323">
        <v>237</v>
      </c>
      <c r="BC428" s="323">
        <v>16271</v>
      </c>
      <c r="BD428" s="339">
        <f t="shared" si="55"/>
        <v>4067.75</v>
      </c>
      <c r="BE428" s="472">
        <v>251</v>
      </c>
      <c r="BF428" s="472">
        <v>17937</v>
      </c>
      <c r="BG428" s="339">
        <f t="shared" si="56"/>
        <v>4484.25</v>
      </c>
    </row>
    <row r="429" spans="1:59" s="296" customFormat="1" ht="14.65" customHeight="1">
      <c r="A429" s="308">
        <v>427</v>
      </c>
      <c r="B429" s="243" t="s">
        <v>2237</v>
      </c>
      <c r="C429" s="243"/>
      <c r="D429" s="243"/>
      <c r="E429" s="331" t="s">
        <v>29</v>
      </c>
      <c r="F429" s="333"/>
      <c r="G429" s="333"/>
      <c r="H429" s="333"/>
      <c r="I429" s="333"/>
      <c r="J429" s="333"/>
      <c r="K429" s="333"/>
      <c r="L429" s="333"/>
      <c r="M429" s="333"/>
      <c r="N429" s="333"/>
      <c r="O429" s="333"/>
      <c r="P429" s="333"/>
      <c r="Q429" s="333"/>
      <c r="R429" s="334"/>
      <c r="S429" s="335"/>
      <c r="T429" s="335"/>
      <c r="U429" s="335"/>
      <c r="V429" s="335"/>
      <c r="W429" s="335"/>
      <c r="X429" s="335"/>
      <c r="Y429" s="335"/>
      <c r="Z429" s="313"/>
      <c r="AA429" s="334"/>
      <c r="AB429" s="335"/>
      <c r="AC429" s="313"/>
      <c r="AD429" s="334"/>
      <c r="AE429" s="335"/>
      <c r="AF429" s="313"/>
      <c r="AG429" s="313"/>
      <c r="AH429" s="316"/>
      <c r="AI429" s="316"/>
      <c r="AJ429" s="316"/>
      <c r="AK429" s="316"/>
      <c r="AL429" s="316"/>
      <c r="AM429" s="335"/>
      <c r="AN429" s="335"/>
      <c r="AO429" s="316"/>
      <c r="AP429" s="337"/>
      <c r="AQ429" s="338"/>
      <c r="AR429" s="316"/>
      <c r="AS429" s="323"/>
      <c r="AT429" s="323"/>
      <c r="AU429" s="339"/>
      <c r="AV429" s="323">
        <v>1</v>
      </c>
      <c r="AW429" s="323">
        <v>99</v>
      </c>
      <c r="AX429" s="339">
        <f t="shared" si="57"/>
        <v>24.75</v>
      </c>
      <c r="AY429" s="323">
        <v>102</v>
      </c>
      <c r="AZ429" s="323">
        <v>7886</v>
      </c>
      <c r="BA429" s="322">
        <f t="shared" si="54"/>
        <v>1971.5</v>
      </c>
      <c r="BB429" s="323">
        <v>115</v>
      </c>
      <c r="BC429" s="323">
        <v>8533</v>
      </c>
      <c r="BD429" s="339">
        <f t="shared" si="55"/>
        <v>2133.25</v>
      </c>
      <c r="BE429" s="472">
        <v>162</v>
      </c>
      <c r="BF429" s="472">
        <v>11626</v>
      </c>
      <c r="BG429" s="339">
        <f t="shared" si="56"/>
        <v>2906.5</v>
      </c>
    </row>
    <row r="430" spans="1:59" s="296" customFormat="1" ht="14.65" customHeight="1">
      <c r="A430" s="308">
        <v>428</v>
      </c>
      <c r="B430" s="243" t="s">
        <v>2238</v>
      </c>
      <c r="C430" s="243"/>
      <c r="D430" s="243"/>
      <c r="E430" s="331" t="s">
        <v>29</v>
      </c>
      <c r="F430" s="333"/>
      <c r="G430" s="333"/>
      <c r="H430" s="333"/>
      <c r="I430" s="333"/>
      <c r="J430" s="333"/>
      <c r="K430" s="333"/>
      <c r="L430" s="333"/>
      <c r="M430" s="333"/>
      <c r="N430" s="333"/>
      <c r="O430" s="333"/>
      <c r="P430" s="333"/>
      <c r="Q430" s="333"/>
      <c r="R430" s="334"/>
      <c r="S430" s="335"/>
      <c r="T430" s="335"/>
      <c r="U430" s="335"/>
      <c r="V430" s="335"/>
      <c r="W430" s="335"/>
      <c r="X430" s="335"/>
      <c r="Y430" s="335"/>
      <c r="Z430" s="313"/>
      <c r="AA430" s="334"/>
      <c r="AB430" s="335"/>
      <c r="AC430" s="313"/>
      <c r="AD430" s="334"/>
      <c r="AE430" s="335"/>
      <c r="AF430" s="313"/>
      <c r="AG430" s="313"/>
      <c r="AH430" s="316"/>
      <c r="AI430" s="316"/>
      <c r="AJ430" s="316"/>
      <c r="AK430" s="316"/>
      <c r="AL430" s="316"/>
      <c r="AM430" s="335"/>
      <c r="AN430" s="335"/>
      <c r="AO430" s="316"/>
      <c r="AP430" s="337"/>
      <c r="AQ430" s="338"/>
      <c r="AR430" s="316"/>
      <c r="AS430" s="323"/>
      <c r="AT430" s="323"/>
      <c r="AU430" s="339"/>
      <c r="AV430" s="323">
        <v>1</v>
      </c>
      <c r="AW430" s="323">
        <v>99</v>
      </c>
      <c r="AX430" s="339">
        <f t="shared" si="57"/>
        <v>24.75</v>
      </c>
      <c r="AY430" s="323">
        <v>87</v>
      </c>
      <c r="AZ430" s="323">
        <v>6045</v>
      </c>
      <c r="BA430" s="322">
        <f t="shared" si="54"/>
        <v>1511.25</v>
      </c>
      <c r="BB430" s="323">
        <v>119</v>
      </c>
      <c r="BC430" s="323">
        <v>8305</v>
      </c>
      <c r="BD430" s="339">
        <f t="shared" si="55"/>
        <v>2076.25</v>
      </c>
      <c r="BE430" s="472">
        <v>160</v>
      </c>
      <c r="BF430" s="472">
        <v>12004</v>
      </c>
      <c r="BG430" s="339">
        <f t="shared" si="56"/>
        <v>3001</v>
      </c>
    </row>
    <row r="431" spans="1:59" s="296" customFormat="1" ht="14.65" customHeight="1">
      <c r="A431" s="308">
        <v>429</v>
      </c>
      <c r="B431" s="243" t="s">
        <v>2239</v>
      </c>
      <c r="C431" s="243"/>
      <c r="D431" s="243"/>
      <c r="E431" s="331" t="s">
        <v>932</v>
      </c>
      <c r="F431" s="333"/>
      <c r="G431" s="333"/>
      <c r="H431" s="333"/>
      <c r="I431" s="333"/>
      <c r="J431" s="333"/>
      <c r="K431" s="333"/>
      <c r="L431" s="333"/>
      <c r="M431" s="333"/>
      <c r="N431" s="333"/>
      <c r="O431" s="333"/>
      <c r="P431" s="333"/>
      <c r="Q431" s="333"/>
      <c r="R431" s="334"/>
      <c r="S431" s="335"/>
      <c r="T431" s="335"/>
      <c r="U431" s="335"/>
      <c r="V431" s="335"/>
      <c r="W431" s="335"/>
      <c r="X431" s="335"/>
      <c r="Y431" s="335"/>
      <c r="Z431" s="313"/>
      <c r="AA431" s="334"/>
      <c r="AB431" s="335"/>
      <c r="AC431" s="313"/>
      <c r="AD431" s="334"/>
      <c r="AE431" s="335"/>
      <c r="AF431" s="313"/>
      <c r="AG431" s="313"/>
      <c r="AH431" s="316"/>
      <c r="AI431" s="316"/>
      <c r="AJ431" s="316"/>
      <c r="AK431" s="316"/>
      <c r="AL431" s="316"/>
      <c r="AM431" s="335"/>
      <c r="AN431" s="335"/>
      <c r="AO431" s="316"/>
      <c r="AP431" s="337"/>
      <c r="AQ431" s="338"/>
      <c r="AR431" s="316"/>
      <c r="AS431" s="323"/>
      <c r="AT431" s="323"/>
      <c r="AU431" s="339"/>
      <c r="AV431" s="323">
        <v>0</v>
      </c>
      <c r="AW431" s="323">
        <v>0</v>
      </c>
      <c r="AX431" s="339">
        <f t="shared" si="57"/>
        <v>0</v>
      </c>
      <c r="AY431" s="323">
        <v>29</v>
      </c>
      <c r="AZ431" s="323">
        <v>2531</v>
      </c>
      <c r="BA431" s="322">
        <f t="shared" si="54"/>
        <v>632.75</v>
      </c>
      <c r="BB431" s="323">
        <v>60</v>
      </c>
      <c r="BC431" s="323">
        <v>5160</v>
      </c>
      <c r="BD431" s="339">
        <f t="shared" si="55"/>
        <v>1290</v>
      </c>
      <c r="BE431" s="472">
        <v>102</v>
      </c>
      <c r="BF431" s="472">
        <v>7894</v>
      </c>
      <c r="BG431" s="339">
        <f t="shared" si="56"/>
        <v>1973.5</v>
      </c>
    </row>
    <row r="432" spans="1:59" s="296" customFormat="1" ht="14.65" customHeight="1">
      <c r="A432" s="308">
        <v>430</v>
      </c>
      <c r="B432" s="243" t="s">
        <v>2240</v>
      </c>
      <c r="C432" s="243"/>
      <c r="D432" s="243"/>
      <c r="E432" s="331" t="s">
        <v>5</v>
      </c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4"/>
      <c r="S432" s="335"/>
      <c r="T432" s="335"/>
      <c r="U432" s="335"/>
      <c r="V432" s="335"/>
      <c r="W432" s="335"/>
      <c r="X432" s="335"/>
      <c r="Y432" s="335"/>
      <c r="Z432" s="313"/>
      <c r="AA432" s="334"/>
      <c r="AB432" s="335"/>
      <c r="AC432" s="313"/>
      <c r="AD432" s="334"/>
      <c r="AE432" s="335"/>
      <c r="AF432" s="313"/>
      <c r="AG432" s="313"/>
      <c r="AH432" s="316"/>
      <c r="AI432" s="316"/>
      <c r="AJ432" s="316"/>
      <c r="AK432" s="316"/>
      <c r="AL432" s="316"/>
      <c r="AM432" s="335"/>
      <c r="AN432" s="335"/>
      <c r="AO432" s="316"/>
      <c r="AP432" s="337"/>
      <c r="AQ432" s="338"/>
      <c r="AR432" s="316"/>
      <c r="AS432" s="323"/>
      <c r="AT432" s="323"/>
      <c r="AU432" s="339"/>
      <c r="AV432" s="323">
        <v>2</v>
      </c>
      <c r="AW432" s="323">
        <v>238</v>
      </c>
      <c r="AX432" s="339">
        <f t="shared" si="57"/>
        <v>59.5</v>
      </c>
      <c r="AY432" s="323">
        <v>114</v>
      </c>
      <c r="AZ432" s="323">
        <v>7574</v>
      </c>
      <c r="BA432" s="322">
        <f t="shared" si="54"/>
        <v>1893.5</v>
      </c>
      <c r="BB432" s="323">
        <v>128</v>
      </c>
      <c r="BC432" s="323">
        <v>9096</v>
      </c>
      <c r="BD432" s="339">
        <f t="shared" si="55"/>
        <v>2274</v>
      </c>
      <c r="BE432" s="472">
        <v>168</v>
      </c>
      <c r="BF432" s="472">
        <v>10840</v>
      </c>
      <c r="BG432" s="339">
        <f t="shared" si="56"/>
        <v>2710</v>
      </c>
    </row>
    <row r="433" spans="1:59" s="296" customFormat="1" ht="14.65" customHeight="1">
      <c r="A433" s="308">
        <v>431</v>
      </c>
      <c r="B433" s="243" t="s">
        <v>2241</v>
      </c>
      <c r="C433" s="243"/>
      <c r="D433" s="243"/>
      <c r="E433" s="331" t="s">
        <v>191</v>
      </c>
      <c r="F433" s="333"/>
      <c r="G433" s="333"/>
      <c r="H433" s="333"/>
      <c r="I433" s="333"/>
      <c r="J433" s="333"/>
      <c r="K433" s="333"/>
      <c r="L433" s="333"/>
      <c r="M433" s="333"/>
      <c r="N433" s="333"/>
      <c r="O433" s="333"/>
      <c r="P433" s="333"/>
      <c r="Q433" s="333"/>
      <c r="R433" s="334"/>
      <c r="S433" s="335"/>
      <c r="T433" s="335"/>
      <c r="U433" s="335"/>
      <c r="V433" s="335"/>
      <c r="W433" s="335"/>
      <c r="X433" s="335"/>
      <c r="Y433" s="335"/>
      <c r="Z433" s="313"/>
      <c r="AA433" s="334"/>
      <c r="AB433" s="335"/>
      <c r="AC433" s="313"/>
      <c r="AD433" s="334"/>
      <c r="AE433" s="335"/>
      <c r="AF433" s="313"/>
      <c r="AG433" s="313"/>
      <c r="AH433" s="316"/>
      <c r="AI433" s="316"/>
      <c r="AJ433" s="316"/>
      <c r="AK433" s="316"/>
      <c r="AL433" s="316"/>
      <c r="AM433" s="335"/>
      <c r="AN433" s="335"/>
      <c r="AO433" s="316"/>
      <c r="AP433" s="337"/>
      <c r="AQ433" s="338"/>
      <c r="AR433" s="316"/>
      <c r="AS433" s="323"/>
      <c r="AT433" s="323"/>
      <c r="AU433" s="339"/>
      <c r="AV433" s="323">
        <v>10</v>
      </c>
      <c r="AW433" s="323">
        <v>726</v>
      </c>
      <c r="AX433" s="339">
        <f t="shared" si="57"/>
        <v>181.5</v>
      </c>
      <c r="AY433" s="323">
        <v>78</v>
      </c>
      <c r="AZ433" s="323">
        <v>4634</v>
      </c>
      <c r="BA433" s="322">
        <f t="shared" si="54"/>
        <v>1158.5</v>
      </c>
      <c r="BB433" s="323">
        <v>76</v>
      </c>
      <c r="BC433" s="323">
        <v>5300</v>
      </c>
      <c r="BD433" s="339">
        <f t="shared" si="55"/>
        <v>1325</v>
      </c>
      <c r="BE433" s="472">
        <v>82</v>
      </c>
      <c r="BF433" s="472">
        <v>5818</v>
      </c>
      <c r="BG433" s="339">
        <f t="shared" si="56"/>
        <v>1454.5</v>
      </c>
    </row>
    <row r="434" spans="1:59" s="296" customFormat="1" ht="14.65" customHeight="1">
      <c r="A434" s="308">
        <v>432</v>
      </c>
      <c r="B434" s="243" t="s">
        <v>2242</v>
      </c>
      <c r="C434" s="243"/>
      <c r="D434" s="243"/>
      <c r="E434" s="331" t="s">
        <v>23</v>
      </c>
      <c r="F434" s="333"/>
      <c r="G434" s="333"/>
      <c r="H434" s="333"/>
      <c r="I434" s="333"/>
      <c r="J434" s="333"/>
      <c r="K434" s="333"/>
      <c r="L434" s="333"/>
      <c r="M434" s="333"/>
      <c r="N434" s="333"/>
      <c r="O434" s="333"/>
      <c r="P434" s="333"/>
      <c r="Q434" s="333"/>
      <c r="R434" s="334"/>
      <c r="S434" s="335"/>
      <c r="T434" s="335"/>
      <c r="U434" s="335"/>
      <c r="V434" s="335"/>
      <c r="W434" s="335"/>
      <c r="X434" s="335"/>
      <c r="Y434" s="335"/>
      <c r="Z434" s="313"/>
      <c r="AA434" s="334"/>
      <c r="AB434" s="335"/>
      <c r="AC434" s="313"/>
      <c r="AD434" s="334"/>
      <c r="AE434" s="335"/>
      <c r="AF434" s="313"/>
      <c r="AG434" s="313"/>
      <c r="AH434" s="316"/>
      <c r="AI434" s="316"/>
      <c r="AJ434" s="316"/>
      <c r="AK434" s="316"/>
      <c r="AL434" s="316"/>
      <c r="AM434" s="335"/>
      <c r="AN434" s="335"/>
      <c r="AO434" s="316"/>
      <c r="AP434" s="337"/>
      <c r="AQ434" s="338"/>
      <c r="AR434" s="316"/>
      <c r="AS434" s="323"/>
      <c r="AT434" s="323"/>
      <c r="AU434" s="339"/>
      <c r="AV434" s="323">
        <v>1</v>
      </c>
      <c r="AW434" s="323">
        <v>59</v>
      </c>
      <c r="AX434" s="339">
        <f t="shared" si="57"/>
        <v>14.75</v>
      </c>
      <c r="AY434" s="323">
        <v>26</v>
      </c>
      <c r="AZ434" s="323">
        <v>1610</v>
      </c>
      <c r="BA434" s="322">
        <f t="shared" si="54"/>
        <v>402.5</v>
      </c>
      <c r="BB434" s="323">
        <v>21</v>
      </c>
      <c r="BC434" s="323">
        <v>1655</v>
      </c>
      <c r="BD434" s="339">
        <f t="shared" si="55"/>
        <v>413.75</v>
      </c>
      <c r="BE434" s="472">
        <v>18</v>
      </c>
      <c r="BF434" s="472">
        <v>1494</v>
      </c>
      <c r="BG434" s="339">
        <f t="shared" si="56"/>
        <v>373.5</v>
      </c>
    </row>
    <row r="435" spans="1:59" s="296" customFormat="1" ht="14.65" customHeight="1">
      <c r="A435" s="308">
        <v>433</v>
      </c>
      <c r="B435" s="243" t="s">
        <v>2243</v>
      </c>
      <c r="C435" s="243"/>
      <c r="D435" s="243"/>
      <c r="E435" s="331" t="s">
        <v>43</v>
      </c>
      <c r="F435" s="333"/>
      <c r="G435" s="333"/>
      <c r="H435" s="333"/>
      <c r="I435" s="333"/>
      <c r="J435" s="333"/>
      <c r="K435" s="333"/>
      <c r="L435" s="333"/>
      <c r="M435" s="333"/>
      <c r="N435" s="333"/>
      <c r="O435" s="333"/>
      <c r="P435" s="333"/>
      <c r="Q435" s="333"/>
      <c r="R435" s="334"/>
      <c r="S435" s="335"/>
      <c r="T435" s="335"/>
      <c r="U435" s="335"/>
      <c r="V435" s="335"/>
      <c r="W435" s="335"/>
      <c r="X435" s="335"/>
      <c r="Y435" s="335"/>
      <c r="Z435" s="313"/>
      <c r="AA435" s="334"/>
      <c r="AB435" s="335"/>
      <c r="AC435" s="313"/>
      <c r="AD435" s="334"/>
      <c r="AE435" s="335"/>
      <c r="AF435" s="313"/>
      <c r="AG435" s="313"/>
      <c r="AH435" s="316"/>
      <c r="AI435" s="316"/>
      <c r="AJ435" s="316"/>
      <c r="AK435" s="316"/>
      <c r="AL435" s="316"/>
      <c r="AM435" s="335"/>
      <c r="AN435" s="335"/>
      <c r="AO435" s="316"/>
      <c r="AP435" s="337"/>
      <c r="AQ435" s="338"/>
      <c r="AR435" s="316"/>
      <c r="AS435" s="323"/>
      <c r="AT435" s="323"/>
      <c r="AU435" s="339"/>
      <c r="AV435" s="323">
        <v>6</v>
      </c>
      <c r="AW435" s="323">
        <v>306</v>
      </c>
      <c r="AX435" s="339">
        <f t="shared" si="57"/>
        <v>76.5</v>
      </c>
      <c r="AY435" s="323">
        <v>131</v>
      </c>
      <c r="AZ435" s="323">
        <v>9393</v>
      </c>
      <c r="BA435" s="322">
        <f t="shared" si="54"/>
        <v>2348.25</v>
      </c>
      <c r="BB435" s="323">
        <v>151</v>
      </c>
      <c r="BC435" s="323">
        <v>10605</v>
      </c>
      <c r="BD435" s="339">
        <f t="shared" si="55"/>
        <v>2651.25</v>
      </c>
      <c r="BE435" s="472">
        <v>211</v>
      </c>
      <c r="BF435" s="472">
        <v>14397</v>
      </c>
      <c r="BG435" s="339">
        <f t="shared" si="56"/>
        <v>3599.25</v>
      </c>
    </row>
    <row r="436" spans="1:59" s="296" customFormat="1" ht="14.65" customHeight="1">
      <c r="A436" s="308">
        <v>434</v>
      </c>
      <c r="B436" s="243" t="s">
        <v>2244</v>
      </c>
      <c r="C436" s="243"/>
      <c r="D436" s="243"/>
      <c r="E436" s="331" t="s">
        <v>545</v>
      </c>
      <c r="F436" s="333"/>
      <c r="G436" s="333"/>
      <c r="H436" s="333"/>
      <c r="I436" s="333"/>
      <c r="J436" s="333"/>
      <c r="K436" s="333"/>
      <c r="L436" s="333"/>
      <c r="M436" s="333"/>
      <c r="N436" s="333"/>
      <c r="O436" s="333"/>
      <c r="P436" s="333"/>
      <c r="Q436" s="333"/>
      <c r="R436" s="334"/>
      <c r="S436" s="335"/>
      <c r="T436" s="335"/>
      <c r="U436" s="335"/>
      <c r="V436" s="335"/>
      <c r="W436" s="335"/>
      <c r="X436" s="335"/>
      <c r="Y436" s="335"/>
      <c r="Z436" s="313"/>
      <c r="AA436" s="334"/>
      <c r="AB436" s="335"/>
      <c r="AC436" s="313"/>
      <c r="AD436" s="334"/>
      <c r="AE436" s="335"/>
      <c r="AF436" s="313"/>
      <c r="AG436" s="313"/>
      <c r="AH436" s="316"/>
      <c r="AI436" s="316"/>
      <c r="AJ436" s="316"/>
      <c r="AK436" s="316"/>
      <c r="AL436" s="316"/>
      <c r="AM436" s="335"/>
      <c r="AN436" s="335"/>
      <c r="AO436" s="316"/>
      <c r="AP436" s="337"/>
      <c r="AQ436" s="338"/>
      <c r="AR436" s="316"/>
      <c r="AS436" s="323"/>
      <c r="AT436" s="323"/>
      <c r="AU436" s="339"/>
      <c r="AV436" s="323">
        <v>13</v>
      </c>
      <c r="AW436" s="323">
        <v>767</v>
      </c>
      <c r="AX436" s="339">
        <f t="shared" si="57"/>
        <v>191.75</v>
      </c>
      <c r="AY436" s="323">
        <v>172</v>
      </c>
      <c r="AZ436" s="323">
        <v>12636</v>
      </c>
      <c r="BA436" s="322">
        <f t="shared" si="54"/>
        <v>3159</v>
      </c>
      <c r="BB436" s="323">
        <v>290</v>
      </c>
      <c r="BC436" s="323">
        <v>18890</v>
      </c>
      <c r="BD436" s="339">
        <f t="shared" si="55"/>
        <v>4722.5</v>
      </c>
      <c r="BE436" s="472">
        <v>300</v>
      </c>
      <c r="BF436" s="472">
        <v>20824</v>
      </c>
      <c r="BG436" s="339">
        <f t="shared" si="56"/>
        <v>5206</v>
      </c>
    </row>
    <row r="437" spans="1:59" s="296" customFormat="1" ht="14.65" customHeight="1">
      <c r="A437" s="308">
        <v>435</v>
      </c>
      <c r="B437" s="243" t="s">
        <v>2245</v>
      </c>
      <c r="C437" s="243"/>
      <c r="D437" s="243"/>
      <c r="E437" s="331" t="s">
        <v>14</v>
      </c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4"/>
      <c r="S437" s="335"/>
      <c r="T437" s="335"/>
      <c r="U437" s="335"/>
      <c r="V437" s="335"/>
      <c r="W437" s="335"/>
      <c r="X437" s="335"/>
      <c r="Y437" s="335"/>
      <c r="Z437" s="313"/>
      <c r="AA437" s="334"/>
      <c r="AB437" s="335"/>
      <c r="AC437" s="313"/>
      <c r="AD437" s="334"/>
      <c r="AE437" s="335"/>
      <c r="AF437" s="313"/>
      <c r="AG437" s="313"/>
      <c r="AH437" s="316"/>
      <c r="AI437" s="316"/>
      <c r="AJ437" s="316"/>
      <c r="AK437" s="316"/>
      <c r="AL437" s="316"/>
      <c r="AM437" s="335"/>
      <c r="AN437" s="335"/>
      <c r="AO437" s="316"/>
      <c r="AP437" s="337"/>
      <c r="AQ437" s="338"/>
      <c r="AR437" s="316"/>
      <c r="AS437" s="323"/>
      <c r="AT437" s="323"/>
      <c r="AU437" s="339"/>
      <c r="AV437" s="323">
        <v>1</v>
      </c>
      <c r="AW437" s="323">
        <v>59</v>
      </c>
      <c r="AX437" s="339">
        <f t="shared" si="57"/>
        <v>14.75</v>
      </c>
      <c r="AY437" s="323">
        <v>66</v>
      </c>
      <c r="AZ437" s="323">
        <v>4758</v>
      </c>
      <c r="BA437" s="322">
        <f t="shared" si="54"/>
        <v>1189.5</v>
      </c>
      <c r="BB437" s="323">
        <v>82</v>
      </c>
      <c r="BC437" s="323">
        <v>5898</v>
      </c>
      <c r="BD437" s="339">
        <f t="shared" si="55"/>
        <v>1474.5</v>
      </c>
      <c r="BE437" s="472">
        <v>140</v>
      </c>
      <c r="BF437" s="472">
        <v>8972</v>
      </c>
      <c r="BG437" s="339">
        <f t="shared" si="56"/>
        <v>2243</v>
      </c>
    </row>
    <row r="438" spans="1:59" s="296" customFormat="1" ht="14.65" customHeight="1">
      <c r="A438" s="308">
        <v>436</v>
      </c>
      <c r="B438" s="243" t="s">
        <v>2246</v>
      </c>
      <c r="C438" s="243"/>
      <c r="D438" s="243"/>
      <c r="E438" s="331" t="s">
        <v>29</v>
      </c>
      <c r="F438" s="333"/>
      <c r="G438" s="333"/>
      <c r="H438" s="333"/>
      <c r="I438" s="333"/>
      <c r="J438" s="333"/>
      <c r="K438" s="333"/>
      <c r="L438" s="333"/>
      <c r="M438" s="333"/>
      <c r="N438" s="333"/>
      <c r="O438" s="333"/>
      <c r="P438" s="333"/>
      <c r="Q438" s="333"/>
      <c r="R438" s="334"/>
      <c r="S438" s="335"/>
      <c r="T438" s="335"/>
      <c r="U438" s="335"/>
      <c r="V438" s="335"/>
      <c r="W438" s="335"/>
      <c r="X438" s="335"/>
      <c r="Y438" s="335"/>
      <c r="Z438" s="313"/>
      <c r="AA438" s="334"/>
      <c r="AB438" s="335"/>
      <c r="AC438" s="313"/>
      <c r="AD438" s="334"/>
      <c r="AE438" s="335"/>
      <c r="AF438" s="313"/>
      <c r="AG438" s="313"/>
      <c r="AH438" s="316"/>
      <c r="AI438" s="316"/>
      <c r="AJ438" s="316"/>
      <c r="AK438" s="316"/>
      <c r="AL438" s="316"/>
      <c r="AM438" s="335"/>
      <c r="AN438" s="335"/>
      <c r="AO438" s="316"/>
      <c r="AP438" s="337"/>
      <c r="AQ438" s="338"/>
      <c r="AR438" s="316"/>
      <c r="AS438" s="323"/>
      <c r="AT438" s="323"/>
      <c r="AU438" s="339"/>
      <c r="AV438" s="323">
        <v>6</v>
      </c>
      <c r="AW438" s="323">
        <v>350</v>
      </c>
      <c r="AX438" s="339">
        <f t="shared" si="57"/>
        <v>87.5</v>
      </c>
      <c r="AY438" s="323">
        <v>170</v>
      </c>
      <c r="AZ438" s="323">
        <v>10578</v>
      </c>
      <c r="BA438" s="322">
        <f t="shared" si="54"/>
        <v>2644.5</v>
      </c>
      <c r="BB438" s="323">
        <v>234</v>
      </c>
      <c r="BC438" s="323">
        <v>14514</v>
      </c>
      <c r="BD438" s="339">
        <f t="shared" si="55"/>
        <v>3628.5</v>
      </c>
      <c r="BE438" s="472">
        <v>263</v>
      </c>
      <c r="BF438" s="472">
        <v>17093</v>
      </c>
      <c r="BG438" s="339">
        <f t="shared" si="56"/>
        <v>4273.25</v>
      </c>
    </row>
    <row r="439" spans="1:59" s="296" customFormat="1" ht="14.65" customHeight="1">
      <c r="A439" s="308">
        <v>437</v>
      </c>
      <c r="B439" s="243" t="s">
        <v>2247</v>
      </c>
      <c r="C439" s="243"/>
      <c r="D439" s="243"/>
      <c r="E439" s="331" t="s">
        <v>23</v>
      </c>
      <c r="F439" s="333"/>
      <c r="G439" s="333"/>
      <c r="H439" s="333"/>
      <c r="I439" s="333"/>
      <c r="J439" s="333"/>
      <c r="K439" s="333"/>
      <c r="L439" s="333"/>
      <c r="M439" s="333"/>
      <c r="N439" s="333"/>
      <c r="O439" s="333"/>
      <c r="P439" s="333"/>
      <c r="Q439" s="333"/>
      <c r="R439" s="334"/>
      <c r="S439" s="335"/>
      <c r="T439" s="335"/>
      <c r="U439" s="335"/>
      <c r="V439" s="335"/>
      <c r="W439" s="335"/>
      <c r="X439" s="335"/>
      <c r="Y439" s="335"/>
      <c r="Z439" s="313"/>
      <c r="AA439" s="334"/>
      <c r="AB439" s="335"/>
      <c r="AC439" s="313"/>
      <c r="AD439" s="334"/>
      <c r="AE439" s="335"/>
      <c r="AF439" s="313"/>
      <c r="AG439" s="313"/>
      <c r="AH439" s="316"/>
      <c r="AI439" s="316"/>
      <c r="AJ439" s="316"/>
      <c r="AK439" s="316"/>
      <c r="AL439" s="316"/>
      <c r="AM439" s="335"/>
      <c r="AN439" s="335"/>
      <c r="AO439" s="316"/>
      <c r="AP439" s="337"/>
      <c r="AQ439" s="338"/>
      <c r="AR439" s="316"/>
      <c r="AS439" s="323"/>
      <c r="AT439" s="323"/>
      <c r="AU439" s="339"/>
      <c r="AV439" s="323">
        <v>30</v>
      </c>
      <c r="AW439" s="323">
        <v>1806</v>
      </c>
      <c r="AX439" s="339">
        <f t="shared" si="57"/>
        <v>451.5</v>
      </c>
      <c r="AY439" s="323">
        <v>165</v>
      </c>
      <c r="AZ439" s="323">
        <v>10835</v>
      </c>
      <c r="BA439" s="322">
        <f t="shared" si="54"/>
        <v>2708.75</v>
      </c>
      <c r="BB439" s="323">
        <v>387</v>
      </c>
      <c r="BC439" s="323">
        <v>22697</v>
      </c>
      <c r="BD439" s="339">
        <f t="shared" si="55"/>
        <v>5674.25</v>
      </c>
      <c r="BE439" s="472">
        <v>384</v>
      </c>
      <c r="BF439" s="472">
        <v>23456</v>
      </c>
      <c r="BG439" s="339">
        <f t="shared" si="56"/>
        <v>5864</v>
      </c>
    </row>
    <row r="440" spans="1:59" s="296" customFormat="1" ht="14.65" customHeight="1">
      <c r="A440" s="308">
        <v>438</v>
      </c>
      <c r="B440" s="243" t="s">
        <v>2248</v>
      </c>
      <c r="C440" s="243"/>
      <c r="D440" s="243"/>
      <c r="E440" s="331" t="s">
        <v>23</v>
      </c>
      <c r="F440" s="333"/>
      <c r="G440" s="333"/>
      <c r="H440" s="333"/>
      <c r="I440" s="333"/>
      <c r="J440" s="333"/>
      <c r="K440" s="333"/>
      <c r="L440" s="333"/>
      <c r="M440" s="333"/>
      <c r="N440" s="333"/>
      <c r="O440" s="333"/>
      <c r="P440" s="333"/>
      <c r="Q440" s="333"/>
      <c r="R440" s="334"/>
      <c r="S440" s="335"/>
      <c r="T440" s="335"/>
      <c r="U440" s="335"/>
      <c r="V440" s="335"/>
      <c r="W440" s="335"/>
      <c r="X440" s="335"/>
      <c r="Y440" s="335"/>
      <c r="Z440" s="313"/>
      <c r="AA440" s="334"/>
      <c r="AB440" s="335"/>
      <c r="AC440" s="313"/>
      <c r="AD440" s="334"/>
      <c r="AE440" s="335"/>
      <c r="AF440" s="313"/>
      <c r="AG440" s="313"/>
      <c r="AH440" s="316"/>
      <c r="AI440" s="316"/>
      <c r="AJ440" s="316"/>
      <c r="AK440" s="316"/>
      <c r="AL440" s="316"/>
      <c r="AM440" s="335"/>
      <c r="AN440" s="335"/>
      <c r="AO440" s="316"/>
      <c r="AP440" s="337"/>
      <c r="AQ440" s="338"/>
      <c r="AR440" s="316"/>
      <c r="AS440" s="323"/>
      <c r="AT440" s="323"/>
      <c r="AU440" s="339"/>
      <c r="AV440" s="323">
        <v>12</v>
      </c>
      <c r="AW440" s="323">
        <v>812</v>
      </c>
      <c r="AX440" s="339">
        <f t="shared" si="57"/>
        <v>203</v>
      </c>
      <c r="AY440" s="323">
        <v>183</v>
      </c>
      <c r="AZ440" s="323">
        <v>12481</v>
      </c>
      <c r="BA440" s="322">
        <f t="shared" si="54"/>
        <v>3120.25</v>
      </c>
      <c r="BB440" s="323">
        <v>214</v>
      </c>
      <c r="BC440" s="323">
        <v>14298</v>
      </c>
      <c r="BD440" s="339">
        <f t="shared" si="55"/>
        <v>3574.5</v>
      </c>
      <c r="BE440" s="472">
        <v>226</v>
      </c>
      <c r="BF440" s="472">
        <v>15478</v>
      </c>
      <c r="BG440" s="339">
        <f t="shared" si="56"/>
        <v>3869.5</v>
      </c>
    </row>
    <row r="441" spans="1:59" s="296" customFormat="1" ht="14.65" customHeight="1">
      <c r="A441" s="308">
        <v>439</v>
      </c>
      <c r="B441" s="243" t="s">
        <v>2249</v>
      </c>
      <c r="C441" s="243"/>
      <c r="D441" s="243"/>
      <c r="E441" s="331" t="s">
        <v>19</v>
      </c>
      <c r="F441" s="333"/>
      <c r="G441" s="333"/>
      <c r="H441" s="333"/>
      <c r="I441" s="333"/>
      <c r="J441" s="333"/>
      <c r="K441" s="333"/>
      <c r="L441" s="333"/>
      <c r="M441" s="333"/>
      <c r="N441" s="333"/>
      <c r="O441" s="333"/>
      <c r="P441" s="333"/>
      <c r="Q441" s="333"/>
      <c r="R441" s="334"/>
      <c r="S441" s="335"/>
      <c r="T441" s="335"/>
      <c r="U441" s="335"/>
      <c r="V441" s="335"/>
      <c r="W441" s="335"/>
      <c r="X441" s="335"/>
      <c r="Y441" s="335"/>
      <c r="Z441" s="313"/>
      <c r="AA441" s="334"/>
      <c r="AB441" s="335"/>
      <c r="AC441" s="313"/>
      <c r="AD441" s="334"/>
      <c r="AE441" s="335"/>
      <c r="AF441" s="313"/>
      <c r="AG441" s="313"/>
      <c r="AH441" s="316"/>
      <c r="AI441" s="316"/>
      <c r="AJ441" s="316"/>
      <c r="AK441" s="316"/>
      <c r="AL441" s="316"/>
      <c r="AM441" s="335"/>
      <c r="AN441" s="335"/>
      <c r="AO441" s="316"/>
      <c r="AP441" s="337"/>
      <c r="AQ441" s="338"/>
      <c r="AR441" s="316"/>
      <c r="AS441" s="323"/>
      <c r="AT441" s="323"/>
      <c r="AU441" s="339"/>
      <c r="AV441" s="323">
        <v>2</v>
      </c>
      <c r="AW441" s="323">
        <v>138</v>
      </c>
      <c r="AX441" s="339">
        <f t="shared" si="57"/>
        <v>34.5</v>
      </c>
      <c r="AY441" s="323">
        <v>53</v>
      </c>
      <c r="AZ441" s="323">
        <v>3847</v>
      </c>
      <c r="BA441" s="322">
        <f t="shared" si="54"/>
        <v>961.75</v>
      </c>
      <c r="BB441" s="323">
        <v>335</v>
      </c>
      <c r="BC441" s="323">
        <v>19573</v>
      </c>
      <c r="BD441" s="339">
        <f t="shared" si="55"/>
        <v>4893.25</v>
      </c>
      <c r="BE441" s="472">
        <v>241</v>
      </c>
      <c r="BF441" s="472">
        <v>15739</v>
      </c>
      <c r="BG441" s="339">
        <f t="shared" si="56"/>
        <v>3934.75</v>
      </c>
    </row>
    <row r="442" spans="1:59" s="296" customFormat="1" ht="14.65" customHeight="1">
      <c r="A442" s="308">
        <v>440</v>
      </c>
      <c r="B442" s="243" t="s">
        <v>2250</v>
      </c>
      <c r="C442" s="243"/>
      <c r="D442" s="243"/>
      <c r="E442" s="331" t="s">
        <v>5</v>
      </c>
      <c r="F442" s="333"/>
      <c r="G442" s="333"/>
      <c r="H442" s="333"/>
      <c r="I442" s="333"/>
      <c r="J442" s="333"/>
      <c r="K442" s="333"/>
      <c r="L442" s="333"/>
      <c r="M442" s="333"/>
      <c r="N442" s="333"/>
      <c r="O442" s="333"/>
      <c r="P442" s="333"/>
      <c r="Q442" s="333"/>
      <c r="R442" s="334"/>
      <c r="S442" s="335"/>
      <c r="T442" s="335"/>
      <c r="U442" s="335"/>
      <c r="V442" s="335"/>
      <c r="W442" s="335"/>
      <c r="X442" s="335"/>
      <c r="Y442" s="335"/>
      <c r="Z442" s="313"/>
      <c r="AA442" s="334"/>
      <c r="AB442" s="335"/>
      <c r="AC442" s="313"/>
      <c r="AD442" s="334"/>
      <c r="AE442" s="335"/>
      <c r="AF442" s="313"/>
      <c r="AG442" s="313"/>
      <c r="AH442" s="316"/>
      <c r="AI442" s="316"/>
      <c r="AJ442" s="316"/>
      <c r="AK442" s="316"/>
      <c r="AL442" s="316"/>
      <c r="AM442" s="335"/>
      <c r="AN442" s="335"/>
      <c r="AO442" s="316"/>
      <c r="AP442" s="337"/>
      <c r="AQ442" s="338"/>
      <c r="AR442" s="316"/>
      <c r="AS442" s="323"/>
      <c r="AT442" s="323"/>
      <c r="AU442" s="339"/>
      <c r="AV442" s="323">
        <v>3</v>
      </c>
      <c r="AW442" s="323">
        <v>213</v>
      </c>
      <c r="AX442" s="339">
        <f t="shared" si="57"/>
        <v>53.25</v>
      </c>
      <c r="AY442" s="323">
        <v>91</v>
      </c>
      <c r="AZ442" s="323">
        <v>6541</v>
      </c>
      <c r="BA442" s="322">
        <f t="shared" si="54"/>
        <v>1635.25</v>
      </c>
      <c r="BB442" s="323">
        <v>145</v>
      </c>
      <c r="BC442" s="323">
        <v>9563</v>
      </c>
      <c r="BD442" s="339">
        <f t="shared" si="55"/>
        <v>2390.75</v>
      </c>
      <c r="BE442" s="472">
        <v>138</v>
      </c>
      <c r="BF442" s="472">
        <v>9626</v>
      </c>
      <c r="BG442" s="339">
        <f t="shared" si="56"/>
        <v>2406.5</v>
      </c>
    </row>
    <row r="443" spans="1:59" s="296" customFormat="1" ht="14.65" customHeight="1">
      <c r="A443" s="308">
        <v>441</v>
      </c>
      <c r="B443" s="243" t="s">
        <v>2251</v>
      </c>
      <c r="C443" s="243"/>
      <c r="D443" s="243"/>
      <c r="E443" s="331" t="s">
        <v>130</v>
      </c>
      <c r="F443" s="333"/>
      <c r="G443" s="333"/>
      <c r="H443" s="333"/>
      <c r="I443" s="333"/>
      <c r="J443" s="333"/>
      <c r="K443" s="333"/>
      <c r="L443" s="333"/>
      <c r="M443" s="333"/>
      <c r="N443" s="333"/>
      <c r="O443" s="333"/>
      <c r="P443" s="333"/>
      <c r="Q443" s="333"/>
      <c r="R443" s="334"/>
      <c r="S443" s="335"/>
      <c r="T443" s="335"/>
      <c r="U443" s="335"/>
      <c r="V443" s="335"/>
      <c r="W443" s="335"/>
      <c r="X443" s="335"/>
      <c r="Y443" s="335"/>
      <c r="Z443" s="313"/>
      <c r="AA443" s="334"/>
      <c r="AB443" s="335"/>
      <c r="AC443" s="313"/>
      <c r="AD443" s="334"/>
      <c r="AE443" s="335"/>
      <c r="AF443" s="313"/>
      <c r="AG443" s="313"/>
      <c r="AH443" s="316"/>
      <c r="AI443" s="316"/>
      <c r="AJ443" s="316"/>
      <c r="AK443" s="316"/>
      <c r="AL443" s="316"/>
      <c r="AM443" s="335"/>
      <c r="AN443" s="335"/>
      <c r="AO443" s="316"/>
      <c r="AP443" s="337"/>
      <c r="AQ443" s="338"/>
      <c r="AR443" s="316"/>
      <c r="AS443" s="323"/>
      <c r="AT443" s="323"/>
      <c r="AU443" s="339"/>
      <c r="AV443" s="323">
        <v>0</v>
      </c>
      <c r="AW443" s="323">
        <v>0</v>
      </c>
      <c r="AX443" s="339">
        <f t="shared" si="57"/>
        <v>0</v>
      </c>
      <c r="AY443" s="323">
        <v>32</v>
      </c>
      <c r="AZ443" s="323">
        <v>1728</v>
      </c>
      <c r="BA443" s="322">
        <f t="shared" si="54"/>
        <v>432</v>
      </c>
      <c r="BB443" s="323">
        <v>85</v>
      </c>
      <c r="BC443" s="323">
        <v>5175</v>
      </c>
      <c r="BD443" s="339">
        <f t="shared" si="55"/>
        <v>1293.75</v>
      </c>
      <c r="BE443" s="472">
        <v>72</v>
      </c>
      <c r="BF443" s="472">
        <v>4684</v>
      </c>
      <c r="BG443" s="339">
        <f t="shared" si="56"/>
        <v>1171</v>
      </c>
    </row>
    <row r="444" spans="1:59" s="296" customFormat="1" ht="14.65" customHeight="1">
      <c r="A444" s="308">
        <v>442</v>
      </c>
      <c r="B444" s="243" t="s">
        <v>2252</v>
      </c>
      <c r="C444" s="243"/>
      <c r="D444" s="243"/>
      <c r="E444" s="331" t="s">
        <v>23</v>
      </c>
      <c r="F444" s="333"/>
      <c r="G444" s="333"/>
      <c r="H444" s="333"/>
      <c r="I444" s="333"/>
      <c r="J444" s="333"/>
      <c r="K444" s="333"/>
      <c r="L444" s="333"/>
      <c r="M444" s="333"/>
      <c r="N444" s="333"/>
      <c r="O444" s="333"/>
      <c r="P444" s="333"/>
      <c r="Q444" s="333"/>
      <c r="R444" s="334"/>
      <c r="S444" s="335"/>
      <c r="T444" s="335"/>
      <c r="U444" s="335"/>
      <c r="V444" s="335"/>
      <c r="W444" s="335"/>
      <c r="X444" s="335"/>
      <c r="Y444" s="335"/>
      <c r="Z444" s="313"/>
      <c r="AA444" s="334"/>
      <c r="AB444" s="335"/>
      <c r="AC444" s="313"/>
      <c r="AD444" s="334"/>
      <c r="AE444" s="335"/>
      <c r="AF444" s="313"/>
      <c r="AG444" s="313"/>
      <c r="AH444" s="316"/>
      <c r="AI444" s="316"/>
      <c r="AJ444" s="316"/>
      <c r="AK444" s="316"/>
      <c r="AL444" s="316"/>
      <c r="AM444" s="335"/>
      <c r="AN444" s="335"/>
      <c r="AO444" s="316"/>
      <c r="AP444" s="337"/>
      <c r="AQ444" s="338"/>
      <c r="AR444" s="316"/>
      <c r="AS444" s="323"/>
      <c r="AT444" s="323"/>
      <c r="AU444" s="339"/>
      <c r="AV444" s="323">
        <v>11</v>
      </c>
      <c r="AW444" s="323">
        <v>705</v>
      </c>
      <c r="AX444" s="339">
        <f t="shared" si="57"/>
        <v>176.25</v>
      </c>
      <c r="AY444" s="323">
        <v>117</v>
      </c>
      <c r="AZ444" s="323">
        <v>8271</v>
      </c>
      <c r="BA444" s="322">
        <f t="shared" si="54"/>
        <v>2067.75</v>
      </c>
      <c r="BB444" s="323">
        <v>141</v>
      </c>
      <c r="BC444" s="323">
        <v>9999</v>
      </c>
      <c r="BD444" s="339">
        <f t="shared" si="55"/>
        <v>2499.75</v>
      </c>
      <c r="BE444" s="472">
        <v>187</v>
      </c>
      <c r="BF444" s="472">
        <v>12933</v>
      </c>
      <c r="BG444" s="339">
        <f t="shared" si="56"/>
        <v>3233.25</v>
      </c>
    </row>
    <row r="445" spans="1:59" s="296" customFormat="1" ht="14.65" customHeight="1">
      <c r="A445" s="308">
        <v>443</v>
      </c>
      <c r="B445" s="243" t="s">
        <v>2253</v>
      </c>
      <c r="C445" s="243"/>
      <c r="D445" s="243"/>
      <c r="E445" s="331" t="s">
        <v>204</v>
      </c>
      <c r="F445" s="333"/>
      <c r="G445" s="333"/>
      <c r="H445" s="333"/>
      <c r="I445" s="333"/>
      <c r="J445" s="333"/>
      <c r="K445" s="333"/>
      <c r="L445" s="333"/>
      <c r="M445" s="333"/>
      <c r="N445" s="333"/>
      <c r="O445" s="333"/>
      <c r="P445" s="333"/>
      <c r="Q445" s="333"/>
      <c r="R445" s="334"/>
      <c r="S445" s="335"/>
      <c r="T445" s="335"/>
      <c r="U445" s="335"/>
      <c r="V445" s="335"/>
      <c r="W445" s="335"/>
      <c r="X445" s="335"/>
      <c r="Y445" s="335"/>
      <c r="Z445" s="313"/>
      <c r="AA445" s="334"/>
      <c r="AB445" s="335"/>
      <c r="AC445" s="313"/>
      <c r="AD445" s="334"/>
      <c r="AE445" s="335"/>
      <c r="AF445" s="313"/>
      <c r="AG445" s="313"/>
      <c r="AH445" s="316"/>
      <c r="AI445" s="316"/>
      <c r="AJ445" s="316"/>
      <c r="AK445" s="316"/>
      <c r="AL445" s="316"/>
      <c r="AM445" s="335"/>
      <c r="AN445" s="335"/>
      <c r="AO445" s="316"/>
      <c r="AP445" s="337"/>
      <c r="AQ445" s="338"/>
      <c r="AR445" s="316"/>
      <c r="AS445" s="323"/>
      <c r="AT445" s="323"/>
      <c r="AU445" s="339"/>
      <c r="AV445" s="323">
        <v>8</v>
      </c>
      <c r="AW445" s="323">
        <v>532</v>
      </c>
      <c r="AX445" s="339">
        <f t="shared" si="57"/>
        <v>133</v>
      </c>
      <c r="AY445" s="323">
        <v>76</v>
      </c>
      <c r="AZ445" s="323">
        <v>5616</v>
      </c>
      <c r="BA445" s="322">
        <f t="shared" si="54"/>
        <v>1404</v>
      </c>
      <c r="BB445" s="323">
        <v>146</v>
      </c>
      <c r="BC445" s="323">
        <v>10930</v>
      </c>
      <c r="BD445" s="339">
        <f t="shared" si="55"/>
        <v>2732.5</v>
      </c>
      <c r="BE445" s="472">
        <v>140</v>
      </c>
      <c r="BF445" s="472">
        <v>10216</v>
      </c>
      <c r="BG445" s="339">
        <f t="shared" si="56"/>
        <v>2554</v>
      </c>
    </row>
    <row r="446" spans="1:59" s="296" customFormat="1" ht="14.65" customHeight="1">
      <c r="A446" s="308">
        <v>444</v>
      </c>
      <c r="B446" s="243" t="s">
        <v>2254</v>
      </c>
      <c r="C446" s="243"/>
      <c r="D446" s="243"/>
      <c r="E446" s="331" t="s">
        <v>5</v>
      </c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4"/>
      <c r="S446" s="335"/>
      <c r="T446" s="335"/>
      <c r="U446" s="335"/>
      <c r="V446" s="335"/>
      <c r="W446" s="335"/>
      <c r="X446" s="335"/>
      <c r="Y446" s="335"/>
      <c r="Z446" s="313"/>
      <c r="AA446" s="334"/>
      <c r="AB446" s="335"/>
      <c r="AC446" s="313"/>
      <c r="AD446" s="334"/>
      <c r="AE446" s="335"/>
      <c r="AF446" s="313"/>
      <c r="AG446" s="313"/>
      <c r="AH446" s="316"/>
      <c r="AI446" s="316"/>
      <c r="AJ446" s="316"/>
      <c r="AK446" s="316"/>
      <c r="AL446" s="316"/>
      <c r="AM446" s="335"/>
      <c r="AN446" s="335"/>
      <c r="AO446" s="316"/>
      <c r="AP446" s="337"/>
      <c r="AQ446" s="338"/>
      <c r="AR446" s="316"/>
      <c r="AS446" s="323"/>
      <c r="AT446" s="323"/>
      <c r="AU446" s="339"/>
      <c r="AV446" s="323">
        <v>20</v>
      </c>
      <c r="AW446" s="323">
        <v>1344</v>
      </c>
      <c r="AX446" s="339">
        <f t="shared" si="57"/>
        <v>336</v>
      </c>
      <c r="AY446" s="323">
        <v>151</v>
      </c>
      <c r="AZ446" s="323">
        <v>9485</v>
      </c>
      <c r="BA446" s="322">
        <f t="shared" si="54"/>
        <v>2371.25</v>
      </c>
      <c r="BB446" s="323">
        <v>212</v>
      </c>
      <c r="BC446" s="323">
        <v>15880</v>
      </c>
      <c r="BD446" s="339">
        <f t="shared" si="55"/>
        <v>3970</v>
      </c>
      <c r="BE446" s="472">
        <v>243</v>
      </c>
      <c r="BF446" s="472">
        <v>25429</v>
      </c>
      <c r="BG446" s="339">
        <f t="shared" si="56"/>
        <v>6357.25</v>
      </c>
    </row>
    <row r="447" spans="1:59" s="296" customFormat="1" ht="14.65" customHeight="1">
      <c r="A447" s="308">
        <v>445</v>
      </c>
      <c r="B447" s="243" t="s">
        <v>2255</v>
      </c>
      <c r="C447" s="243"/>
      <c r="D447" s="243"/>
      <c r="E447" s="331" t="s">
        <v>84</v>
      </c>
      <c r="F447" s="333"/>
      <c r="G447" s="333"/>
      <c r="H447" s="333"/>
      <c r="I447" s="333"/>
      <c r="J447" s="333"/>
      <c r="K447" s="333"/>
      <c r="L447" s="333"/>
      <c r="M447" s="333"/>
      <c r="N447" s="333"/>
      <c r="O447" s="333"/>
      <c r="P447" s="333"/>
      <c r="Q447" s="333"/>
      <c r="R447" s="334"/>
      <c r="S447" s="335"/>
      <c r="T447" s="335"/>
      <c r="U447" s="335"/>
      <c r="V447" s="335"/>
      <c r="W447" s="335"/>
      <c r="X447" s="335"/>
      <c r="Y447" s="335"/>
      <c r="Z447" s="313"/>
      <c r="AA447" s="334"/>
      <c r="AB447" s="335"/>
      <c r="AC447" s="313"/>
      <c r="AD447" s="334"/>
      <c r="AE447" s="335"/>
      <c r="AF447" s="313"/>
      <c r="AG447" s="313"/>
      <c r="AH447" s="316"/>
      <c r="AI447" s="316"/>
      <c r="AJ447" s="316"/>
      <c r="AK447" s="316"/>
      <c r="AL447" s="316"/>
      <c r="AM447" s="335"/>
      <c r="AN447" s="335"/>
      <c r="AO447" s="316"/>
      <c r="AP447" s="337"/>
      <c r="AQ447" s="338"/>
      <c r="AR447" s="316"/>
      <c r="AS447" s="323"/>
      <c r="AT447" s="323"/>
      <c r="AU447" s="339"/>
      <c r="AV447" s="323">
        <v>19</v>
      </c>
      <c r="AW447" s="323">
        <v>1433</v>
      </c>
      <c r="AX447" s="339">
        <f t="shared" si="57"/>
        <v>358.25</v>
      </c>
      <c r="AY447" s="323">
        <v>118</v>
      </c>
      <c r="AZ447" s="323">
        <v>7442</v>
      </c>
      <c r="BA447" s="322">
        <f t="shared" si="54"/>
        <v>1860.5</v>
      </c>
      <c r="BB447" s="323">
        <v>140</v>
      </c>
      <c r="BC447" s="323">
        <v>9512</v>
      </c>
      <c r="BD447" s="339">
        <f t="shared" si="55"/>
        <v>2378</v>
      </c>
      <c r="BE447" s="472">
        <v>184</v>
      </c>
      <c r="BF447" s="472">
        <v>12560</v>
      </c>
      <c r="BG447" s="339">
        <f t="shared" si="56"/>
        <v>3140</v>
      </c>
    </row>
    <row r="448" spans="1:59" s="296" customFormat="1" ht="14.65" customHeight="1">
      <c r="A448" s="308">
        <v>446</v>
      </c>
      <c r="B448" s="243" t="s">
        <v>2256</v>
      </c>
      <c r="C448" s="243"/>
      <c r="D448" s="243"/>
      <c r="E448" s="331" t="s">
        <v>25</v>
      </c>
      <c r="F448" s="333"/>
      <c r="G448" s="333"/>
      <c r="H448" s="333"/>
      <c r="I448" s="333"/>
      <c r="J448" s="333"/>
      <c r="K448" s="333"/>
      <c r="L448" s="333"/>
      <c r="M448" s="333"/>
      <c r="N448" s="333"/>
      <c r="O448" s="333"/>
      <c r="P448" s="333"/>
      <c r="Q448" s="333"/>
      <c r="R448" s="334"/>
      <c r="S448" s="335"/>
      <c r="T448" s="335"/>
      <c r="U448" s="335"/>
      <c r="V448" s="335"/>
      <c r="W448" s="335"/>
      <c r="X448" s="335"/>
      <c r="Y448" s="335"/>
      <c r="Z448" s="313"/>
      <c r="AA448" s="334"/>
      <c r="AB448" s="335"/>
      <c r="AC448" s="313"/>
      <c r="AD448" s="334"/>
      <c r="AE448" s="335"/>
      <c r="AF448" s="313"/>
      <c r="AG448" s="313"/>
      <c r="AH448" s="316"/>
      <c r="AI448" s="316"/>
      <c r="AJ448" s="316"/>
      <c r="AK448" s="316"/>
      <c r="AL448" s="316"/>
      <c r="AM448" s="335"/>
      <c r="AN448" s="335"/>
      <c r="AO448" s="316"/>
      <c r="AP448" s="337"/>
      <c r="AQ448" s="338"/>
      <c r="AR448" s="316"/>
      <c r="AS448" s="323"/>
      <c r="AT448" s="323"/>
      <c r="AU448" s="339"/>
      <c r="AV448" s="323">
        <v>18</v>
      </c>
      <c r="AW448" s="323">
        <v>1370</v>
      </c>
      <c r="AX448" s="339">
        <f t="shared" si="57"/>
        <v>342.5</v>
      </c>
      <c r="AY448" s="323">
        <v>220</v>
      </c>
      <c r="AZ448" s="323">
        <v>14988</v>
      </c>
      <c r="BA448" s="322">
        <f t="shared" si="54"/>
        <v>3747</v>
      </c>
      <c r="BB448" s="323">
        <v>345</v>
      </c>
      <c r="BC448" s="323">
        <v>22587</v>
      </c>
      <c r="BD448" s="339">
        <f t="shared" si="55"/>
        <v>5646.75</v>
      </c>
      <c r="BE448" s="472">
        <v>400</v>
      </c>
      <c r="BF448" s="472">
        <v>28252</v>
      </c>
      <c r="BG448" s="339">
        <f t="shared" si="56"/>
        <v>7063</v>
      </c>
    </row>
    <row r="449" spans="1:59" s="296" customFormat="1" ht="14.65" customHeight="1">
      <c r="A449" s="308">
        <v>447</v>
      </c>
      <c r="B449" s="243" t="s">
        <v>2257</v>
      </c>
      <c r="C449" s="243"/>
      <c r="D449" s="243"/>
      <c r="E449" s="331" t="s">
        <v>23</v>
      </c>
      <c r="F449" s="333"/>
      <c r="G449" s="333"/>
      <c r="H449" s="333"/>
      <c r="I449" s="333"/>
      <c r="J449" s="333"/>
      <c r="K449" s="333"/>
      <c r="L449" s="333"/>
      <c r="M449" s="333"/>
      <c r="N449" s="333"/>
      <c r="O449" s="333"/>
      <c r="P449" s="333"/>
      <c r="Q449" s="333"/>
      <c r="R449" s="334"/>
      <c r="S449" s="335"/>
      <c r="T449" s="335"/>
      <c r="U449" s="335"/>
      <c r="V449" s="335"/>
      <c r="W449" s="335"/>
      <c r="X449" s="335"/>
      <c r="Y449" s="335"/>
      <c r="Z449" s="313"/>
      <c r="AA449" s="334"/>
      <c r="AB449" s="335"/>
      <c r="AC449" s="313"/>
      <c r="AD449" s="334"/>
      <c r="AE449" s="335"/>
      <c r="AF449" s="313"/>
      <c r="AG449" s="313"/>
      <c r="AH449" s="316"/>
      <c r="AI449" s="316"/>
      <c r="AJ449" s="316"/>
      <c r="AK449" s="316"/>
      <c r="AL449" s="316"/>
      <c r="AM449" s="335"/>
      <c r="AN449" s="335"/>
      <c r="AO449" s="316"/>
      <c r="AP449" s="337"/>
      <c r="AQ449" s="338"/>
      <c r="AR449" s="316"/>
      <c r="AS449" s="323"/>
      <c r="AT449" s="323"/>
      <c r="AU449" s="339"/>
      <c r="AV449" s="323">
        <v>31</v>
      </c>
      <c r="AW449" s="323">
        <v>1909</v>
      </c>
      <c r="AX449" s="339">
        <f t="shared" si="57"/>
        <v>477.25</v>
      </c>
      <c r="AY449" s="323">
        <v>205</v>
      </c>
      <c r="AZ449" s="323">
        <v>14667</v>
      </c>
      <c r="BA449" s="322">
        <f t="shared" si="54"/>
        <v>3666.75</v>
      </c>
      <c r="BB449" s="323">
        <v>137</v>
      </c>
      <c r="BC449" s="323">
        <v>9459</v>
      </c>
      <c r="BD449" s="339">
        <f t="shared" si="55"/>
        <v>2364.75</v>
      </c>
      <c r="BE449" s="472">
        <v>184</v>
      </c>
      <c r="BF449" s="472">
        <v>11668</v>
      </c>
      <c r="BG449" s="339">
        <f t="shared" si="56"/>
        <v>2917</v>
      </c>
    </row>
    <row r="450" spans="1:59" s="296" customFormat="1" ht="14.65" customHeight="1">
      <c r="A450" s="308">
        <v>448</v>
      </c>
      <c r="B450" s="243" t="s">
        <v>2258</v>
      </c>
      <c r="C450" s="243"/>
      <c r="D450" s="243"/>
      <c r="E450" s="331" t="s">
        <v>5</v>
      </c>
      <c r="F450" s="333"/>
      <c r="G450" s="333"/>
      <c r="H450" s="333"/>
      <c r="I450" s="333"/>
      <c r="J450" s="333"/>
      <c r="K450" s="333"/>
      <c r="L450" s="333"/>
      <c r="M450" s="333"/>
      <c r="N450" s="333"/>
      <c r="O450" s="333"/>
      <c r="P450" s="333"/>
      <c r="Q450" s="333"/>
      <c r="R450" s="334"/>
      <c r="S450" s="335"/>
      <c r="T450" s="335"/>
      <c r="U450" s="335"/>
      <c r="V450" s="335"/>
      <c r="W450" s="335"/>
      <c r="X450" s="335"/>
      <c r="Y450" s="335"/>
      <c r="Z450" s="313"/>
      <c r="AA450" s="334"/>
      <c r="AB450" s="335"/>
      <c r="AC450" s="313"/>
      <c r="AD450" s="334"/>
      <c r="AE450" s="335"/>
      <c r="AF450" s="313"/>
      <c r="AG450" s="313"/>
      <c r="AH450" s="316"/>
      <c r="AI450" s="316"/>
      <c r="AJ450" s="316"/>
      <c r="AK450" s="316"/>
      <c r="AL450" s="316"/>
      <c r="AM450" s="335"/>
      <c r="AN450" s="335"/>
      <c r="AO450" s="316"/>
      <c r="AP450" s="337"/>
      <c r="AQ450" s="338"/>
      <c r="AR450" s="316"/>
      <c r="AS450" s="323"/>
      <c r="AT450" s="323"/>
      <c r="AU450" s="339"/>
      <c r="AV450" s="323">
        <v>8</v>
      </c>
      <c r="AW450" s="323">
        <v>668</v>
      </c>
      <c r="AX450" s="339">
        <f t="shared" si="57"/>
        <v>167</v>
      </c>
      <c r="AY450" s="323">
        <v>85</v>
      </c>
      <c r="AZ450" s="323">
        <v>7075</v>
      </c>
      <c r="BA450" s="322">
        <f t="shared" si="54"/>
        <v>1768.75</v>
      </c>
      <c r="BB450" s="323">
        <v>130</v>
      </c>
      <c r="BC450" s="323">
        <v>9706</v>
      </c>
      <c r="BD450" s="339">
        <f t="shared" si="55"/>
        <v>2426.5</v>
      </c>
      <c r="BE450" s="472">
        <v>162</v>
      </c>
      <c r="BF450" s="472">
        <v>12078</v>
      </c>
      <c r="BG450" s="339">
        <f t="shared" si="56"/>
        <v>3019.5</v>
      </c>
    </row>
    <row r="451" spans="1:59" s="296" customFormat="1" ht="14.65" customHeight="1">
      <c r="A451" s="308">
        <v>449</v>
      </c>
      <c r="B451" s="243" t="s">
        <v>2259</v>
      </c>
      <c r="C451" s="243"/>
      <c r="D451" s="243"/>
      <c r="E451" s="331" t="s">
        <v>5</v>
      </c>
      <c r="F451" s="333"/>
      <c r="G451" s="333"/>
      <c r="H451" s="333"/>
      <c r="I451" s="333"/>
      <c r="J451" s="333"/>
      <c r="K451" s="333"/>
      <c r="L451" s="333"/>
      <c r="M451" s="333"/>
      <c r="N451" s="333"/>
      <c r="O451" s="333"/>
      <c r="P451" s="333"/>
      <c r="Q451" s="333"/>
      <c r="R451" s="334"/>
      <c r="S451" s="335"/>
      <c r="T451" s="335"/>
      <c r="U451" s="335"/>
      <c r="V451" s="335"/>
      <c r="W451" s="335"/>
      <c r="X451" s="335"/>
      <c r="Y451" s="335"/>
      <c r="Z451" s="313"/>
      <c r="AA451" s="334"/>
      <c r="AB451" s="335"/>
      <c r="AC451" s="313"/>
      <c r="AD451" s="334"/>
      <c r="AE451" s="335"/>
      <c r="AF451" s="313"/>
      <c r="AG451" s="313"/>
      <c r="AH451" s="316"/>
      <c r="AI451" s="316"/>
      <c r="AJ451" s="316"/>
      <c r="AK451" s="316"/>
      <c r="AL451" s="316"/>
      <c r="AM451" s="335"/>
      <c r="AN451" s="335"/>
      <c r="AO451" s="316"/>
      <c r="AP451" s="337"/>
      <c r="AQ451" s="338"/>
      <c r="AR451" s="316"/>
      <c r="AS451" s="323"/>
      <c r="AT451" s="323"/>
      <c r="AU451" s="339"/>
      <c r="AV451" s="323">
        <v>7</v>
      </c>
      <c r="AW451" s="323">
        <v>525</v>
      </c>
      <c r="AX451" s="339">
        <f t="shared" si="57"/>
        <v>131.25</v>
      </c>
      <c r="AY451" s="323">
        <v>102</v>
      </c>
      <c r="AZ451" s="323">
        <v>7546</v>
      </c>
      <c r="BA451" s="322">
        <f t="shared" ref="BA451:BA479" si="58">AZ451*25%</f>
        <v>1886.5</v>
      </c>
      <c r="BB451" s="323">
        <v>172</v>
      </c>
      <c r="BC451" s="323">
        <v>13716</v>
      </c>
      <c r="BD451" s="339">
        <f t="shared" ref="BD451:BD480" si="59">BC451*25%</f>
        <v>3429</v>
      </c>
      <c r="BE451" s="472">
        <v>182</v>
      </c>
      <c r="BF451" s="472">
        <v>11530</v>
      </c>
      <c r="BG451" s="339">
        <f t="shared" ref="BG451:BG514" si="60">BF451*25%</f>
        <v>2882.5</v>
      </c>
    </row>
    <row r="452" spans="1:59" s="296" customFormat="1" ht="14.65" customHeight="1">
      <c r="A452" s="308">
        <v>450</v>
      </c>
      <c r="B452" s="243" t="s">
        <v>2260</v>
      </c>
      <c r="C452" s="243"/>
      <c r="D452" s="243"/>
      <c r="E452" s="331" t="s">
        <v>307</v>
      </c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4"/>
      <c r="S452" s="335"/>
      <c r="T452" s="335"/>
      <c r="U452" s="335"/>
      <c r="V452" s="335"/>
      <c r="W452" s="335"/>
      <c r="X452" s="335"/>
      <c r="Y452" s="335"/>
      <c r="Z452" s="313"/>
      <c r="AA452" s="334"/>
      <c r="AB452" s="335"/>
      <c r="AC452" s="313"/>
      <c r="AD452" s="334"/>
      <c r="AE452" s="335"/>
      <c r="AF452" s="313"/>
      <c r="AG452" s="313"/>
      <c r="AH452" s="316"/>
      <c r="AI452" s="316"/>
      <c r="AJ452" s="316"/>
      <c r="AK452" s="316"/>
      <c r="AL452" s="316"/>
      <c r="AM452" s="335"/>
      <c r="AN452" s="335"/>
      <c r="AO452" s="316"/>
      <c r="AP452" s="337"/>
      <c r="AQ452" s="338"/>
      <c r="AR452" s="316"/>
      <c r="AS452" s="323"/>
      <c r="AT452" s="323"/>
      <c r="AU452" s="339"/>
      <c r="AV452" s="323">
        <v>1</v>
      </c>
      <c r="AW452" s="323">
        <v>119</v>
      </c>
      <c r="AX452" s="339">
        <f t="shared" si="57"/>
        <v>29.75</v>
      </c>
      <c r="AY452" s="323">
        <v>174</v>
      </c>
      <c r="AZ452" s="323">
        <v>11686</v>
      </c>
      <c r="BA452" s="322">
        <f t="shared" si="58"/>
        <v>2921.5</v>
      </c>
      <c r="BB452" s="323">
        <v>230</v>
      </c>
      <c r="BC452" s="323">
        <v>14658</v>
      </c>
      <c r="BD452" s="339">
        <f t="shared" si="59"/>
        <v>3664.5</v>
      </c>
      <c r="BE452" s="472">
        <v>311</v>
      </c>
      <c r="BF452" s="472">
        <v>19621</v>
      </c>
      <c r="BG452" s="339">
        <f t="shared" si="60"/>
        <v>4905.25</v>
      </c>
    </row>
    <row r="453" spans="1:59" s="296" customFormat="1" ht="14.65" customHeight="1">
      <c r="A453" s="308">
        <v>451</v>
      </c>
      <c r="B453" s="243" t="s">
        <v>2261</v>
      </c>
      <c r="C453" s="243"/>
      <c r="D453" s="243"/>
      <c r="E453" s="331" t="s">
        <v>5</v>
      </c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4"/>
      <c r="S453" s="335"/>
      <c r="T453" s="335"/>
      <c r="U453" s="335"/>
      <c r="V453" s="335"/>
      <c r="W453" s="335"/>
      <c r="X453" s="335"/>
      <c r="Y453" s="335"/>
      <c r="Z453" s="313"/>
      <c r="AA453" s="334"/>
      <c r="AB453" s="335"/>
      <c r="AC453" s="313"/>
      <c r="AD453" s="334"/>
      <c r="AE453" s="335"/>
      <c r="AF453" s="313"/>
      <c r="AG453" s="313"/>
      <c r="AH453" s="316"/>
      <c r="AI453" s="316"/>
      <c r="AJ453" s="316"/>
      <c r="AK453" s="316"/>
      <c r="AL453" s="316"/>
      <c r="AM453" s="335"/>
      <c r="AN453" s="335"/>
      <c r="AO453" s="316"/>
      <c r="AP453" s="337"/>
      <c r="AQ453" s="338"/>
      <c r="AR453" s="316"/>
      <c r="AS453" s="323"/>
      <c r="AT453" s="323"/>
      <c r="AU453" s="339"/>
      <c r="AV453" s="323">
        <v>11</v>
      </c>
      <c r="AW453" s="323">
        <v>697</v>
      </c>
      <c r="AX453" s="339">
        <f t="shared" si="57"/>
        <v>174.25</v>
      </c>
      <c r="AY453" s="323">
        <v>131</v>
      </c>
      <c r="AZ453" s="323">
        <v>8161</v>
      </c>
      <c r="BA453" s="322">
        <f t="shared" si="58"/>
        <v>2040.25</v>
      </c>
      <c r="BB453" s="323">
        <v>191</v>
      </c>
      <c r="BC453" s="323">
        <v>13281</v>
      </c>
      <c r="BD453" s="339">
        <f t="shared" si="59"/>
        <v>3320.25</v>
      </c>
      <c r="BE453" s="472">
        <v>146</v>
      </c>
      <c r="BF453" s="472">
        <v>11010</v>
      </c>
      <c r="BG453" s="339">
        <f t="shared" si="60"/>
        <v>2752.5</v>
      </c>
    </row>
    <row r="454" spans="1:59" s="296" customFormat="1" ht="14.65" customHeight="1">
      <c r="A454" s="308">
        <v>452</v>
      </c>
      <c r="B454" s="243" t="s">
        <v>2262</v>
      </c>
      <c r="C454" s="243"/>
      <c r="D454" s="243"/>
      <c r="E454" s="331" t="s">
        <v>84</v>
      </c>
      <c r="F454" s="333"/>
      <c r="G454" s="333"/>
      <c r="H454" s="333"/>
      <c r="I454" s="333"/>
      <c r="J454" s="333"/>
      <c r="K454" s="333"/>
      <c r="L454" s="333"/>
      <c r="M454" s="333"/>
      <c r="N454" s="333"/>
      <c r="O454" s="333"/>
      <c r="P454" s="333"/>
      <c r="Q454" s="333"/>
      <c r="R454" s="334"/>
      <c r="S454" s="335"/>
      <c r="T454" s="335"/>
      <c r="U454" s="335"/>
      <c r="V454" s="335"/>
      <c r="W454" s="335"/>
      <c r="X454" s="335"/>
      <c r="Y454" s="335"/>
      <c r="Z454" s="313"/>
      <c r="AA454" s="334"/>
      <c r="AB454" s="335"/>
      <c r="AC454" s="313"/>
      <c r="AD454" s="334"/>
      <c r="AE454" s="335"/>
      <c r="AF454" s="313"/>
      <c r="AG454" s="313"/>
      <c r="AH454" s="316"/>
      <c r="AI454" s="316"/>
      <c r="AJ454" s="316"/>
      <c r="AK454" s="316"/>
      <c r="AL454" s="316"/>
      <c r="AM454" s="335"/>
      <c r="AN454" s="335"/>
      <c r="AO454" s="316"/>
      <c r="AP454" s="337"/>
      <c r="AQ454" s="338"/>
      <c r="AR454" s="316"/>
      <c r="AS454" s="323"/>
      <c r="AT454" s="323"/>
      <c r="AU454" s="339"/>
      <c r="AV454" s="323">
        <v>36</v>
      </c>
      <c r="AW454" s="323">
        <v>2160</v>
      </c>
      <c r="AX454" s="339">
        <f t="shared" si="57"/>
        <v>540</v>
      </c>
      <c r="AY454" s="323">
        <v>170</v>
      </c>
      <c r="AZ454" s="323">
        <v>11850</v>
      </c>
      <c r="BA454" s="322">
        <f t="shared" si="58"/>
        <v>2962.5</v>
      </c>
      <c r="BB454" s="323">
        <v>146</v>
      </c>
      <c r="BC454" s="323">
        <v>10070</v>
      </c>
      <c r="BD454" s="339">
        <f t="shared" si="59"/>
        <v>2517.5</v>
      </c>
      <c r="BE454" s="472">
        <v>241</v>
      </c>
      <c r="BF454" s="472">
        <v>15475</v>
      </c>
      <c r="BG454" s="339">
        <f t="shared" si="60"/>
        <v>3868.75</v>
      </c>
    </row>
    <row r="455" spans="1:59" s="296" customFormat="1" ht="14.65" customHeight="1">
      <c r="A455" s="308">
        <v>453</v>
      </c>
      <c r="B455" s="243" t="s">
        <v>2263</v>
      </c>
      <c r="C455" s="243"/>
      <c r="D455" s="243"/>
      <c r="E455" s="331" t="s">
        <v>23</v>
      </c>
      <c r="F455" s="333"/>
      <c r="G455" s="333"/>
      <c r="H455" s="333"/>
      <c r="I455" s="333"/>
      <c r="J455" s="333"/>
      <c r="K455" s="333"/>
      <c r="L455" s="333"/>
      <c r="M455" s="333"/>
      <c r="N455" s="333"/>
      <c r="O455" s="333"/>
      <c r="P455" s="333"/>
      <c r="Q455" s="333"/>
      <c r="R455" s="334"/>
      <c r="S455" s="335"/>
      <c r="T455" s="335"/>
      <c r="U455" s="335"/>
      <c r="V455" s="335"/>
      <c r="W455" s="335"/>
      <c r="X455" s="335"/>
      <c r="Y455" s="335"/>
      <c r="Z455" s="313"/>
      <c r="AA455" s="334"/>
      <c r="AB455" s="335"/>
      <c r="AC455" s="313"/>
      <c r="AD455" s="334"/>
      <c r="AE455" s="335"/>
      <c r="AF455" s="313"/>
      <c r="AG455" s="313"/>
      <c r="AH455" s="316"/>
      <c r="AI455" s="316"/>
      <c r="AJ455" s="316"/>
      <c r="AK455" s="316"/>
      <c r="AL455" s="316"/>
      <c r="AM455" s="335"/>
      <c r="AN455" s="335"/>
      <c r="AO455" s="316"/>
      <c r="AP455" s="337"/>
      <c r="AQ455" s="338"/>
      <c r="AR455" s="316"/>
      <c r="AS455" s="323"/>
      <c r="AT455" s="323"/>
      <c r="AU455" s="339"/>
      <c r="AV455" s="323">
        <v>14</v>
      </c>
      <c r="AW455" s="323">
        <v>978</v>
      </c>
      <c r="AX455" s="339">
        <f t="shared" si="57"/>
        <v>244.5</v>
      </c>
      <c r="AY455" s="323">
        <v>151</v>
      </c>
      <c r="AZ455" s="323">
        <v>11053</v>
      </c>
      <c r="BA455" s="322">
        <f t="shared" si="58"/>
        <v>2763.25</v>
      </c>
      <c r="BB455" s="323">
        <v>136</v>
      </c>
      <c r="BC455" s="323">
        <v>9508</v>
      </c>
      <c r="BD455" s="339">
        <f t="shared" si="59"/>
        <v>2377</v>
      </c>
      <c r="BE455" s="472">
        <v>238</v>
      </c>
      <c r="BF455" s="472">
        <v>16158</v>
      </c>
      <c r="BG455" s="339">
        <f t="shared" si="60"/>
        <v>4039.5</v>
      </c>
    </row>
    <row r="456" spans="1:59" s="296" customFormat="1" ht="14.65" customHeight="1">
      <c r="A456" s="308">
        <v>454</v>
      </c>
      <c r="B456" s="243" t="s">
        <v>2264</v>
      </c>
      <c r="C456" s="243"/>
      <c r="D456" s="243"/>
      <c r="E456" s="331" t="s">
        <v>5</v>
      </c>
      <c r="F456" s="333"/>
      <c r="G456" s="333"/>
      <c r="H456" s="333"/>
      <c r="I456" s="333"/>
      <c r="J456" s="333"/>
      <c r="K456" s="333"/>
      <c r="L456" s="333"/>
      <c r="M456" s="333"/>
      <c r="N456" s="333"/>
      <c r="O456" s="333"/>
      <c r="P456" s="333"/>
      <c r="Q456" s="333"/>
      <c r="R456" s="334"/>
      <c r="S456" s="335"/>
      <c r="T456" s="335"/>
      <c r="U456" s="335"/>
      <c r="V456" s="335"/>
      <c r="W456" s="335"/>
      <c r="X456" s="335"/>
      <c r="Y456" s="335"/>
      <c r="Z456" s="313"/>
      <c r="AA456" s="334"/>
      <c r="AB456" s="335"/>
      <c r="AC456" s="313"/>
      <c r="AD456" s="334"/>
      <c r="AE456" s="335"/>
      <c r="AF456" s="313"/>
      <c r="AG456" s="313"/>
      <c r="AH456" s="316"/>
      <c r="AI456" s="316"/>
      <c r="AJ456" s="316"/>
      <c r="AK456" s="316"/>
      <c r="AL456" s="316"/>
      <c r="AM456" s="335"/>
      <c r="AN456" s="335"/>
      <c r="AO456" s="316"/>
      <c r="AP456" s="337"/>
      <c r="AQ456" s="338"/>
      <c r="AR456" s="316"/>
      <c r="AS456" s="323"/>
      <c r="AT456" s="323"/>
      <c r="AU456" s="339"/>
      <c r="AV456" s="323">
        <v>16</v>
      </c>
      <c r="AW456" s="323">
        <v>1232</v>
      </c>
      <c r="AX456" s="339">
        <f t="shared" si="57"/>
        <v>308</v>
      </c>
      <c r="AY456" s="323">
        <v>202</v>
      </c>
      <c r="AZ456" s="323">
        <v>14566</v>
      </c>
      <c r="BA456" s="322">
        <f t="shared" si="58"/>
        <v>3641.5</v>
      </c>
      <c r="BB456" s="323">
        <v>320</v>
      </c>
      <c r="BC456" s="323">
        <v>23200</v>
      </c>
      <c r="BD456" s="339">
        <f t="shared" si="59"/>
        <v>5800</v>
      </c>
      <c r="BE456" s="472">
        <v>405</v>
      </c>
      <c r="BF456" s="472">
        <v>28403</v>
      </c>
      <c r="BG456" s="339">
        <f t="shared" si="60"/>
        <v>7100.75</v>
      </c>
    </row>
    <row r="457" spans="1:59" s="296" customFormat="1" ht="14.65" customHeight="1">
      <c r="A457" s="308">
        <v>455</v>
      </c>
      <c r="B457" s="243" t="s">
        <v>2265</v>
      </c>
      <c r="C457" s="243"/>
      <c r="D457" s="243"/>
      <c r="E457" s="331" t="s">
        <v>5</v>
      </c>
      <c r="F457" s="333"/>
      <c r="G457" s="333"/>
      <c r="H457" s="333"/>
      <c r="I457" s="333"/>
      <c r="J457" s="333"/>
      <c r="K457" s="333"/>
      <c r="L457" s="333"/>
      <c r="M457" s="333"/>
      <c r="N457" s="333"/>
      <c r="O457" s="333"/>
      <c r="P457" s="333"/>
      <c r="Q457" s="333"/>
      <c r="R457" s="334"/>
      <c r="S457" s="335"/>
      <c r="T457" s="335"/>
      <c r="U457" s="335"/>
      <c r="V457" s="335"/>
      <c r="W457" s="335"/>
      <c r="X457" s="335"/>
      <c r="Y457" s="335"/>
      <c r="Z457" s="313"/>
      <c r="AA457" s="334"/>
      <c r="AB457" s="335"/>
      <c r="AC457" s="313"/>
      <c r="AD457" s="334"/>
      <c r="AE457" s="335"/>
      <c r="AF457" s="313"/>
      <c r="AG457" s="313"/>
      <c r="AH457" s="316"/>
      <c r="AI457" s="316"/>
      <c r="AJ457" s="316"/>
      <c r="AK457" s="316"/>
      <c r="AL457" s="316"/>
      <c r="AM457" s="335"/>
      <c r="AN457" s="335"/>
      <c r="AO457" s="316"/>
      <c r="AP457" s="337"/>
      <c r="AQ457" s="338"/>
      <c r="AR457" s="316"/>
      <c r="AS457" s="323"/>
      <c r="AT457" s="323"/>
      <c r="AU457" s="339"/>
      <c r="AV457" s="323">
        <v>0</v>
      </c>
      <c r="AW457" s="323">
        <v>0</v>
      </c>
      <c r="AX457" s="339">
        <f t="shared" si="57"/>
        <v>0</v>
      </c>
      <c r="AY457" s="323">
        <v>94</v>
      </c>
      <c r="AZ457" s="323">
        <v>6758</v>
      </c>
      <c r="BA457" s="322">
        <f t="shared" si="58"/>
        <v>1689.5</v>
      </c>
      <c r="BB457" s="323">
        <v>134</v>
      </c>
      <c r="BC457" s="323">
        <v>10010</v>
      </c>
      <c r="BD457" s="339">
        <f t="shared" si="59"/>
        <v>2502.5</v>
      </c>
      <c r="BE457" s="472">
        <v>146</v>
      </c>
      <c r="BF457" s="472">
        <v>10498</v>
      </c>
      <c r="BG457" s="339">
        <f t="shared" si="60"/>
        <v>2624.5</v>
      </c>
    </row>
    <row r="458" spans="1:59" s="296" customFormat="1" ht="14.65" customHeight="1">
      <c r="A458" s="308">
        <v>456</v>
      </c>
      <c r="B458" s="243" t="s">
        <v>2266</v>
      </c>
      <c r="C458" s="243"/>
      <c r="D458" s="243"/>
      <c r="E458" s="331" t="s">
        <v>545</v>
      </c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4"/>
      <c r="S458" s="335"/>
      <c r="T458" s="335"/>
      <c r="U458" s="335"/>
      <c r="V458" s="335"/>
      <c r="W458" s="335"/>
      <c r="X458" s="335"/>
      <c r="Y458" s="335"/>
      <c r="Z458" s="313"/>
      <c r="AA458" s="334"/>
      <c r="AB458" s="335"/>
      <c r="AC458" s="313"/>
      <c r="AD458" s="334"/>
      <c r="AE458" s="335"/>
      <c r="AF458" s="313"/>
      <c r="AG458" s="313"/>
      <c r="AH458" s="316"/>
      <c r="AI458" s="316"/>
      <c r="AJ458" s="316"/>
      <c r="AK458" s="316"/>
      <c r="AL458" s="316"/>
      <c r="AM458" s="335"/>
      <c r="AN458" s="335"/>
      <c r="AO458" s="316"/>
      <c r="AP458" s="337"/>
      <c r="AQ458" s="338"/>
      <c r="AR458" s="316"/>
      <c r="AS458" s="323"/>
      <c r="AT458" s="323"/>
      <c r="AU458" s="339"/>
      <c r="AV458" s="323">
        <v>17</v>
      </c>
      <c r="AW458" s="323">
        <v>1195</v>
      </c>
      <c r="AX458" s="339">
        <f t="shared" si="57"/>
        <v>298.75</v>
      </c>
      <c r="AY458" s="323">
        <v>123</v>
      </c>
      <c r="AZ458" s="323">
        <v>8553</v>
      </c>
      <c r="BA458" s="322">
        <f t="shared" si="58"/>
        <v>2138.25</v>
      </c>
      <c r="BB458" s="323">
        <v>209</v>
      </c>
      <c r="BC458" s="323">
        <v>14683</v>
      </c>
      <c r="BD458" s="339">
        <f t="shared" si="59"/>
        <v>3670.75</v>
      </c>
      <c r="BE458" s="472">
        <v>229</v>
      </c>
      <c r="BF458" s="472">
        <v>15951</v>
      </c>
      <c r="BG458" s="339">
        <f t="shared" si="60"/>
        <v>3987.75</v>
      </c>
    </row>
    <row r="459" spans="1:59" s="296" customFormat="1" ht="14.65" customHeight="1">
      <c r="A459" s="308">
        <v>457</v>
      </c>
      <c r="B459" s="243" t="s">
        <v>2267</v>
      </c>
      <c r="C459" s="243"/>
      <c r="D459" s="243"/>
      <c r="E459" s="331" t="s">
        <v>501</v>
      </c>
      <c r="F459" s="333"/>
      <c r="G459" s="333"/>
      <c r="H459" s="333"/>
      <c r="I459" s="333"/>
      <c r="J459" s="333"/>
      <c r="K459" s="333"/>
      <c r="L459" s="333"/>
      <c r="M459" s="333"/>
      <c r="N459" s="333"/>
      <c r="O459" s="333"/>
      <c r="P459" s="333"/>
      <c r="Q459" s="333"/>
      <c r="R459" s="334"/>
      <c r="S459" s="335"/>
      <c r="T459" s="335"/>
      <c r="U459" s="335"/>
      <c r="V459" s="335"/>
      <c r="W459" s="335"/>
      <c r="X459" s="335"/>
      <c r="Y459" s="335"/>
      <c r="Z459" s="313"/>
      <c r="AA459" s="334"/>
      <c r="AB459" s="335"/>
      <c r="AC459" s="313"/>
      <c r="AD459" s="334"/>
      <c r="AE459" s="335"/>
      <c r="AF459" s="313"/>
      <c r="AG459" s="313"/>
      <c r="AH459" s="316"/>
      <c r="AI459" s="316"/>
      <c r="AJ459" s="316"/>
      <c r="AK459" s="316"/>
      <c r="AL459" s="316"/>
      <c r="AM459" s="335"/>
      <c r="AN459" s="335"/>
      <c r="AO459" s="316"/>
      <c r="AP459" s="337"/>
      <c r="AQ459" s="338"/>
      <c r="AR459" s="316"/>
      <c r="AS459" s="323"/>
      <c r="AT459" s="323"/>
      <c r="AU459" s="339"/>
      <c r="AV459" s="323">
        <v>8</v>
      </c>
      <c r="AW459" s="323">
        <v>600</v>
      </c>
      <c r="AX459" s="339">
        <f t="shared" si="57"/>
        <v>150</v>
      </c>
      <c r="AY459" s="323">
        <v>134</v>
      </c>
      <c r="AZ459" s="323">
        <v>9270</v>
      </c>
      <c r="BA459" s="322">
        <f t="shared" si="58"/>
        <v>2317.5</v>
      </c>
      <c r="BB459" s="323">
        <v>134</v>
      </c>
      <c r="BC459" s="323">
        <v>9350</v>
      </c>
      <c r="BD459" s="339">
        <f t="shared" si="59"/>
        <v>2337.5</v>
      </c>
      <c r="BE459" s="472">
        <v>208</v>
      </c>
      <c r="BF459" s="472">
        <v>16080</v>
      </c>
      <c r="BG459" s="339">
        <f t="shared" si="60"/>
        <v>4020</v>
      </c>
    </row>
    <row r="460" spans="1:59" s="296" customFormat="1" ht="14.65" customHeight="1">
      <c r="A460" s="308">
        <v>458</v>
      </c>
      <c r="B460" s="243" t="s">
        <v>2268</v>
      </c>
      <c r="C460" s="243"/>
      <c r="D460" s="243"/>
      <c r="E460" s="331" t="s">
        <v>545</v>
      </c>
      <c r="F460" s="333"/>
      <c r="G460" s="333"/>
      <c r="H460" s="333"/>
      <c r="I460" s="333"/>
      <c r="J460" s="333"/>
      <c r="K460" s="333"/>
      <c r="L460" s="333"/>
      <c r="M460" s="333"/>
      <c r="N460" s="333"/>
      <c r="O460" s="333"/>
      <c r="P460" s="333"/>
      <c r="Q460" s="333"/>
      <c r="R460" s="334"/>
      <c r="S460" s="335"/>
      <c r="T460" s="335"/>
      <c r="U460" s="335"/>
      <c r="V460" s="335"/>
      <c r="W460" s="335"/>
      <c r="X460" s="335"/>
      <c r="Y460" s="335"/>
      <c r="Z460" s="313"/>
      <c r="AA460" s="334"/>
      <c r="AB460" s="335"/>
      <c r="AC460" s="313"/>
      <c r="AD460" s="334"/>
      <c r="AE460" s="335"/>
      <c r="AF460" s="313"/>
      <c r="AG460" s="313"/>
      <c r="AH460" s="316"/>
      <c r="AI460" s="316"/>
      <c r="AJ460" s="316"/>
      <c r="AK460" s="316"/>
      <c r="AL460" s="316"/>
      <c r="AM460" s="335"/>
      <c r="AN460" s="335"/>
      <c r="AO460" s="316"/>
      <c r="AP460" s="337"/>
      <c r="AQ460" s="338"/>
      <c r="AR460" s="316"/>
      <c r="AS460" s="323"/>
      <c r="AT460" s="323"/>
      <c r="AU460" s="339"/>
      <c r="AV460" s="323">
        <v>4</v>
      </c>
      <c r="AW460" s="323">
        <v>296</v>
      </c>
      <c r="AX460" s="339">
        <f t="shared" si="57"/>
        <v>74</v>
      </c>
      <c r="AY460" s="323">
        <v>72</v>
      </c>
      <c r="AZ460" s="323">
        <v>5092</v>
      </c>
      <c r="BA460" s="322">
        <f t="shared" si="58"/>
        <v>1273</v>
      </c>
      <c r="BB460" s="323">
        <v>65</v>
      </c>
      <c r="BC460" s="323">
        <v>4223</v>
      </c>
      <c r="BD460" s="339">
        <f t="shared" si="59"/>
        <v>1055.75</v>
      </c>
      <c r="BE460" s="472">
        <v>100</v>
      </c>
      <c r="BF460" s="472">
        <v>6852</v>
      </c>
      <c r="BG460" s="339">
        <f t="shared" si="60"/>
        <v>1713</v>
      </c>
    </row>
    <row r="461" spans="1:59" s="296" customFormat="1" ht="14.65" customHeight="1">
      <c r="A461" s="308">
        <v>459</v>
      </c>
      <c r="B461" s="243" t="s">
        <v>2269</v>
      </c>
      <c r="C461" s="243"/>
      <c r="D461" s="243"/>
      <c r="E461" s="331" t="s">
        <v>313</v>
      </c>
      <c r="F461" s="333"/>
      <c r="G461" s="333"/>
      <c r="H461" s="333"/>
      <c r="I461" s="333"/>
      <c r="J461" s="333"/>
      <c r="K461" s="333"/>
      <c r="L461" s="333"/>
      <c r="M461" s="333"/>
      <c r="N461" s="333"/>
      <c r="O461" s="333"/>
      <c r="P461" s="333"/>
      <c r="Q461" s="333"/>
      <c r="R461" s="334"/>
      <c r="S461" s="335"/>
      <c r="T461" s="335"/>
      <c r="U461" s="335"/>
      <c r="V461" s="335"/>
      <c r="W461" s="335"/>
      <c r="X461" s="335"/>
      <c r="Y461" s="335"/>
      <c r="Z461" s="313"/>
      <c r="AA461" s="334"/>
      <c r="AB461" s="335"/>
      <c r="AC461" s="313"/>
      <c r="AD461" s="334"/>
      <c r="AE461" s="335"/>
      <c r="AF461" s="313"/>
      <c r="AG461" s="313"/>
      <c r="AH461" s="316"/>
      <c r="AI461" s="316"/>
      <c r="AJ461" s="316"/>
      <c r="AK461" s="316"/>
      <c r="AL461" s="316"/>
      <c r="AM461" s="335"/>
      <c r="AN461" s="335"/>
      <c r="AO461" s="316"/>
      <c r="AP461" s="337"/>
      <c r="AQ461" s="338"/>
      <c r="AR461" s="316"/>
      <c r="AS461" s="323"/>
      <c r="AT461" s="323"/>
      <c r="AU461" s="339"/>
      <c r="AV461" s="323">
        <v>0</v>
      </c>
      <c r="AW461" s="323">
        <v>0</v>
      </c>
      <c r="AX461" s="339">
        <f t="shared" si="57"/>
        <v>0</v>
      </c>
      <c r="AY461" s="323">
        <v>32</v>
      </c>
      <c r="AZ461" s="323">
        <v>2444</v>
      </c>
      <c r="BA461" s="322">
        <f t="shared" si="58"/>
        <v>611</v>
      </c>
      <c r="BB461" s="323">
        <v>36</v>
      </c>
      <c r="BC461" s="323">
        <v>2368</v>
      </c>
      <c r="BD461" s="339">
        <f t="shared" si="59"/>
        <v>592</v>
      </c>
      <c r="BE461" s="472">
        <v>46</v>
      </c>
      <c r="BF461" s="472">
        <v>2890</v>
      </c>
      <c r="BG461" s="339">
        <f t="shared" si="60"/>
        <v>722.5</v>
      </c>
    </row>
    <row r="462" spans="1:59" s="296" customFormat="1" ht="14.65" customHeight="1">
      <c r="A462" s="308">
        <v>460</v>
      </c>
      <c r="B462" s="243" t="s">
        <v>2270</v>
      </c>
      <c r="C462" s="243"/>
      <c r="D462" s="243"/>
      <c r="E462" s="331" t="s">
        <v>501</v>
      </c>
      <c r="F462" s="333"/>
      <c r="G462" s="333"/>
      <c r="H462" s="333"/>
      <c r="I462" s="333"/>
      <c r="J462" s="333"/>
      <c r="K462" s="333"/>
      <c r="L462" s="333"/>
      <c r="M462" s="333"/>
      <c r="N462" s="333"/>
      <c r="O462" s="333"/>
      <c r="P462" s="333"/>
      <c r="Q462" s="333"/>
      <c r="R462" s="334"/>
      <c r="S462" s="335"/>
      <c r="T462" s="335"/>
      <c r="U462" s="335"/>
      <c r="V462" s="335"/>
      <c r="W462" s="335"/>
      <c r="X462" s="335"/>
      <c r="Y462" s="335"/>
      <c r="Z462" s="313"/>
      <c r="AA462" s="334"/>
      <c r="AB462" s="335"/>
      <c r="AC462" s="313"/>
      <c r="AD462" s="334"/>
      <c r="AE462" s="335"/>
      <c r="AF462" s="313"/>
      <c r="AG462" s="313"/>
      <c r="AH462" s="316"/>
      <c r="AI462" s="316"/>
      <c r="AJ462" s="316"/>
      <c r="AK462" s="316"/>
      <c r="AL462" s="316"/>
      <c r="AM462" s="335"/>
      <c r="AN462" s="335"/>
      <c r="AO462" s="316"/>
      <c r="AP462" s="337"/>
      <c r="AQ462" s="338"/>
      <c r="AR462" s="316"/>
      <c r="AS462" s="323"/>
      <c r="AT462" s="323"/>
      <c r="AU462" s="339"/>
      <c r="AV462" s="323">
        <v>4</v>
      </c>
      <c r="AW462" s="323">
        <v>236</v>
      </c>
      <c r="AX462" s="339">
        <f t="shared" si="57"/>
        <v>59</v>
      </c>
      <c r="AY462" s="323">
        <v>43</v>
      </c>
      <c r="AZ462" s="323">
        <v>3145</v>
      </c>
      <c r="BA462" s="322">
        <f t="shared" si="58"/>
        <v>786.25</v>
      </c>
      <c r="BB462" s="323">
        <v>70</v>
      </c>
      <c r="BC462" s="323">
        <v>5470</v>
      </c>
      <c r="BD462" s="339">
        <f t="shared" si="59"/>
        <v>1367.5</v>
      </c>
      <c r="BE462" s="472">
        <v>55</v>
      </c>
      <c r="BF462" s="472">
        <v>3681</v>
      </c>
      <c r="BG462" s="339">
        <f t="shared" si="60"/>
        <v>920.25</v>
      </c>
    </row>
    <row r="463" spans="1:59" s="296" customFormat="1" ht="14.65" customHeight="1">
      <c r="A463" s="308">
        <v>461</v>
      </c>
      <c r="B463" s="243" t="s">
        <v>2271</v>
      </c>
      <c r="C463" s="243"/>
      <c r="D463" s="243"/>
      <c r="E463" s="331" t="s">
        <v>5</v>
      </c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4"/>
      <c r="S463" s="335"/>
      <c r="T463" s="335"/>
      <c r="U463" s="335"/>
      <c r="V463" s="335"/>
      <c r="W463" s="335"/>
      <c r="X463" s="335"/>
      <c r="Y463" s="335"/>
      <c r="Z463" s="313"/>
      <c r="AA463" s="334"/>
      <c r="AB463" s="335"/>
      <c r="AC463" s="313"/>
      <c r="AD463" s="334"/>
      <c r="AE463" s="335"/>
      <c r="AF463" s="313"/>
      <c r="AG463" s="313"/>
      <c r="AH463" s="316"/>
      <c r="AI463" s="316"/>
      <c r="AJ463" s="316"/>
      <c r="AK463" s="316"/>
      <c r="AL463" s="316"/>
      <c r="AM463" s="335"/>
      <c r="AN463" s="335"/>
      <c r="AO463" s="316"/>
      <c r="AP463" s="337"/>
      <c r="AQ463" s="338"/>
      <c r="AR463" s="316"/>
      <c r="AS463" s="323"/>
      <c r="AT463" s="323"/>
      <c r="AU463" s="339"/>
      <c r="AV463" s="323">
        <v>1</v>
      </c>
      <c r="AW463" s="323">
        <v>119</v>
      </c>
      <c r="AX463" s="339">
        <f t="shared" si="57"/>
        <v>29.75</v>
      </c>
      <c r="AY463" s="323">
        <v>135</v>
      </c>
      <c r="AZ463" s="323">
        <v>9373</v>
      </c>
      <c r="BA463" s="322">
        <f t="shared" si="58"/>
        <v>2343.25</v>
      </c>
      <c r="BB463" s="323">
        <v>170</v>
      </c>
      <c r="BC463" s="323">
        <v>10886</v>
      </c>
      <c r="BD463" s="339">
        <f t="shared" si="59"/>
        <v>2721.5</v>
      </c>
      <c r="BE463" s="472">
        <v>266</v>
      </c>
      <c r="BF463" s="472">
        <v>17126</v>
      </c>
      <c r="BG463" s="339">
        <f t="shared" si="60"/>
        <v>4281.5</v>
      </c>
    </row>
    <row r="464" spans="1:59" s="296" customFormat="1" ht="14.65" customHeight="1">
      <c r="A464" s="308">
        <v>462</v>
      </c>
      <c r="B464" s="243" t="s">
        <v>2272</v>
      </c>
      <c r="C464" s="243"/>
      <c r="D464" s="243"/>
      <c r="E464" s="331" t="s">
        <v>383</v>
      </c>
      <c r="F464" s="333"/>
      <c r="G464" s="333"/>
      <c r="H464" s="333"/>
      <c r="I464" s="333"/>
      <c r="J464" s="333"/>
      <c r="K464" s="333"/>
      <c r="L464" s="333"/>
      <c r="M464" s="333"/>
      <c r="N464" s="333"/>
      <c r="O464" s="333"/>
      <c r="P464" s="333"/>
      <c r="Q464" s="333"/>
      <c r="R464" s="334"/>
      <c r="S464" s="335"/>
      <c r="T464" s="335"/>
      <c r="U464" s="335"/>
      <c r="V464" s="335"/>
      <c r="W464" s="335"/>
      <c r="X464" s="335"/>
      <c r="Y464" s="335"/>
      <c r="Z464" s="313"/>
      <c r="AA464" s="334"/>
      <c r="AB464" s="335"/>
      <c r="AC464" s="313"/>
      <c r="AD464" s="334"/>
      <c r="AE464" s="335"/>
      <c r="AF464" s="313"/>
      <c r="AG464" s="313"/>
      <c r="AH464" s="316"/>
      <c r="AI464" s="316"/>
      <c r="AJ464" s="316"/>
      <c r="AK464" s="316"/>
      <c r="AL464" s="316"/>
      <c r="AM464" s="335"/>
      <c r="AN464" s="335"/>
      <c r="AO464" s="316"/>
      <c r="AP464" s="337"/>
      <c r="AQ464" s="338"/>
      <c r="AR464" s="316"/>
      <c r="AS464" s="323"/>
      <c r="AT464" s="323"/>
      <c r="AU464" s="339"/>
      <c r="AV464" s="323">
        <v>0</v>
      </c>
      <c r="AW464" s="323">
        <v>0</v>
      </c>
      <c r="AX464" s="339">
        <f t="shared" si="57"/>
        <v>0</v>
      </c>
      <c r="AY464" s="323">
        <v>24</v>
      </c>
      <c r="AZ464" s="323">
        <v>1448</v>
      </c>
      <c r="BA464" s="322">
        <f t="shared" si="58"/>
        <v>362</v>
      </c>
      <c r="BB464" s="323">
        <v>42</v>
      </c>
      <c r="BC464" s="323">
        <v>2782</v>
      </c>
      <c r="BD464" s="339">
        <f t="shared" si="59"/>
        <v>695.5</v>
      </c>
      <c r="BE464" s="472">
        <v>44</v>
      </c>
      <c r="BF464" s="472">
        <v>3428</v>
      </c>
      <c r="BG464" s="339">
        <f t="shared" si="60"/>
        <v>857</v>
      </c>
    </row>
    <row r="465" spans="1:59" s="296" customFormat="1" ht="14.65" customHeight="1">
      <c r="A465" s="308">
        <v>463</v>
      </c>
      <c r="B465" s="243" t="s">
        <v>2273</v>
      </c>
      <c r="C465" s="243"/>
      <c r="D465" s="243"/>
      <c r="E465" s="331" t="s">
        <v>12</v>
      </c>
      <c r="F465" s="333"/>
      <c r="G465" s="333"/>
      <c r="H465" s="333"/>
      <c r="I465" s="333"/>
      <c r="J465" s="333"/>
      <c r="K465" s="333"/>
      <c r="L465" s="333"/>
      <c r="M465" s="333"/>
      <c r="N465" s="333"/>
      <c r="O465" s="333"/>
      <c r="P465" s="333"/>
      <c r="Q465" s="333"/>
      <c r="R465" s="334"/>
      <c r="S465" s="335"/>
      <c r="T465" s="335"/>
      <c r="U465" s="335"/>
      <c r="V465" s="335"/>
      <c r="W465" s="335"/>
      <c r="X465" s="335"/>
      <c r="Y465" s="335"/>
      <c r="Z465" s="313"/>
      <c r="AA465" s="334"/>
      <c r="AB465" s="335"/>
      <c r="AC465" s="313"/>
      <c r="AD465" s="334"/>
      <c r="AE465" s="335"/>
      <c r="AF465" s="313"/>
      <c r="AG465" s="313"/>
      <c r="AH465" s="316"/>
      <c r="AI465" s="316"/>
      <c r="AJ465" s="316"/>
      <c r="AK465" s="316"/>
      <c r="AL465" s="316"/>
      <c r="AM465" s="335"/>
      <c r="AN465" s="335"/>
      <c r="AO465" s="316"/>
      <c r="AP465" s="337"/>
      <c r="AQ465" s="338"/>
      <c r="AR465" s="316"/>
      <c r="AS465" s="323"/>
      <c r="AT465" s="323"/>
      <c r="AU465" s="339"/>
      <c r="AV465" s="323">
        <v>0</v>
      </c>
      <c r="AW465" s="323">
        <v>0</v>
      </c>
      <c r="AX465" s="339">
        <f t="shared" si="57"/>
        <v>0</v>
      </c>
      <c r="AY465" s="323">
        <v>37</v>
      </c>
      <c r="AZ465" s="323">
        <v>2359</v>
      </c>
      <c r="BA465" s="322">
        <f t="shared" si="58"/>
        <v>589.75</v>
      </c>
      <c r="BB465" s="323">
        <v>62</v>
      </c>
      <c r="BC465" s="323">
        <v>3374</v>
      </c>
      <c r="BD465" s="339">
        <f t="shared" si="59"/>
        <v>843.5</v>
      </c>
      <c r="BE465" s="472">
        <v>80</v>
      </c>
      <c r="BF465" s="472">
        <v>3940</v>
      </c>
      <c r="BG465" s="339">
        <f t="shared" si="60"/>
        <v>985</v>
      </c>
    </row>
    <row r="466" spans="1:59" s="296" customFormat="1" ht="14.65" customHeight="1">
      <c r="A466" s="308">
        <v>464</v>
      </c>
      <c r="B466" s="243" t="s">
        <v>2274</v>
      </c>
      <c r="C466" s="243"/>
      <c r="D466" s="243"/>
      <c r="E466" s="331" t="s">
        <v>204</v>
      </c>
      <c r="F466" s="333"/>
      <c r="G466" s="333"/>
      <c r="H466" s="333"/>
      <c r="I466" s="333"/>
      <c r="J466" s="333"/>
      <c r="K466" s="333"/>
      <c r="L466" s="333"/>
      <c r="M466" s="333"/>
      <c r="N466" s="333"/>
      <c r="O466" s="333"/>
      <c r="P466" s="333"/>
      <c r="Q466" s="333"/>
      <c r="R466" s="334"/>
      <c r="S466" s="335"/>
      <c r="T466" s="335"/>
      <c r="U466" s="335"/>
      <c r="V466" s="335"/>
      <c r="W466" s="335"/>
      <c r="X466" s="335"/>
      <c r="Y466" s="335"/>
      <c r="Z466" s="313"/>
      <c r="AA466" s="334"/>
      <c r="AB466" s="335"/>
      <c r="AC466" s="313"/>
      <c r="AD466" s="334"/>
      <c r="AE466" s="335"/>
      <c r="AF466" s="313"/>
      <c r="AG466" s="313"/>
      <c r="AH466" s="316"/>
      <c r="AI466" s="316"/>
      <c r="AJ466" s="316"/>
      <c r="AK466" s="316"/>
      <c r="AL466" s="316"/>
      <c r="AM466" s="335"/>
      <c r="AN466" s="335"/>
      <c r="AO466" s="316"/>
      <c r="AP466" s="337"/>
      <c r="AQ466" s="338"/>
      <c r="AR466" s="316"/>
      <c r="AS466" s="323"/>
      <c r="AT466" s="323"/>
      <c r="AU466" s="339"/>
      <c r="AV466" s="323">
        <v>3</v>
      </c>
      <c r="AW466" s="323">
        <v>277</v>
      </c>
      <c r="AX466" s="339">
        <f t="shared" si="57"/>
        <v>69.25</v>
      </c>
      <c r="AY466" s="323">
        <v>24</v>
      </c>
      <c r="AZ466" s="323">
        <v>1916</v>
      </c>
      <c r="BA466" s="322">
        <f t="shared" si="58"/>
        <v>479</v>
      </c>
      <c r="BB466" s="323">
        <v>61</v>
      </c>
      <c r="BC466" s="323">
        <v>3891</v>
      </c>
      <c r="BD466" s="339">
        <f t="shared" si="59"/>
        <v>972.75</v>
      </c>
      <c r="BE466" s="472">
        <v>58</v>
      </c>
      <c r="BF466" s="472">
        <v>3846</v>
      </c>
      <c r="BG466" s="339">
        <f t="shared" si="60"/>
        <v>961.5</v>
      </c>
    </row>
    <row r="467" spans="1:59" s="296" customFormat="1" ht="14.65" customHeight="1">
      <c r="A467" s="308">
        <v>465</v>
      </c>
      <c r="B467" s="243" t="s">
        <v>2275</v>
      </c>
      <c r="C467" s="243"/>
      <c r="D467" s="243"/>
      <c r="E467" s="331" t="s">
        <v>552</v>
      </c>
      <c r="F467" s="333"/>
      <c r="G467" s="333"/>
      <c r="H467" s="333"/>
      <c r="I467" s="333"/>
      <c r="J467" s="333"/>
      <c r="K467" s="333"/>
      <c r="L467" s="333"/>
      <c r="M467" s="333"/>
      <c r="N467" s="333"/>
      <c r="O467" s="333"/>
      <c r="P467" s="333"/>
      <c r="Q467" s="333"/>
      <c r="R467" s="334"/>
      <c r="S467" s="335"/>
      <c r="T467" s="335"/>
      <c r="U467" s="335"/>
      <c r="V467" s="335"/>
      <c r="W467" s="335"/>
      <c r="X467" s="335"/>
      <c r="Y467" s="335"/>
      <c r="Z467" s="313"/>
      <c r="AA467" s="334"/>
      <c r="AB467" s="335"/>
      <c r="AC467" s="313"/>
      <c r="AD467" s="334"/>
      <c r="AE467" s="335"/>
      <c r="AF467" s="313"/>
      <c r="AG467" s="313"/>
      <c r="AH467" s="316"/>
      <c r="AI467" s="316"/>
      <c r="AJ467" s="316"/>
      <c r="AK467" s="316"/>
      <c r="AL467" s="316"/>
      <c r="AM467" s="335"/>
      <c r="AN467" s="335"/>
      <c r="AO467" s="316"/>
      <c r="AP467" s="337"/>
      <c r="AQ467" s="338"/>
      <c r="AR467" s="316"/>
      <c r="AS467" s="323"/>
      <c r="AT467" s="323"/>
      <c r="AU467" s="339"/>
      <c r="AV467" s="323">
        <v>10</v>
      </c>
      <c r="AW467" s="323">
        <v>590</v>
      </c>
      <c r="AX467" s="339">
        <f t="shared" si="57"/>
        <v>147.5</v>
      </c>
      <c r="AY467" s="323">
        <v>77</v>
      </c>
      <c r="AZ467" s="323">
        <v>4495</v>
      </c>
      <c r="BA467" s="322">
        <f t="shared" si="58"/>
        <v>1123.75</v>
      </c>
      <c r="BB467" s="323">
        <v>100</v>
      </c>
      <c r="BC467" s="323">
        <v>6328</v>
      </c>
      <c r="BD467" s="339">
        <f t="shared" si="59"/>
        <v>1582</v>
      </c>
      <c r="BE467" s="472">
        <v>114</v>
      </c>
      <c r="BF467" s="472">
        <v>7366</v>
      </c>
      <c r="BG467" s="339">
        <f t="shared" si="60"/>
        <v>1841.5</v>
      </c>
    </row>
    <row r="468" spans="1:59" s="296" customFormat="1" ht="14.65" customHeight="1">
      <c r="A468" s="308">
        <v>466</v>
      </c>
      <c r="B468" s="243" t="s">
        <v>2276</v>
      </c>
      <c r="C468" s="243"/>
      <c r="D468" s="243"/>
      <c r="E468" s="331" t="s">
        <v>34</v>
      </c>
      <c r="F468" s="333"/>
      <c r="G468" s="333"/>
      <c r="H468" s="333"/>
      <c r="I468" s="333"/>
      <c r="J468" s="333"/>
      <c r="K468" s="333"/>
      <c r="L468" s="333"/>
      <c r="M468" s="333"/>
      <c r="N468" s="333"/>
      <c r="O468" s="333"/>
      <c r="P468" s="333"/>
      <c r="Q468" s="333"/>
      <c r="R468" s="334"/>
      <c r="S468" s="335"/>
      <c r="T468" s="335"/>
      <c r="U468" s="335"/>
      <c r="V468" s="335"/>
      <c r="W468" s="335"/>
      <c r="X468" s="335"/>
      <c r="Y468" s="335"/>
      <c r="Z468" s="313"/>
      <c r="AA468" s="334"/>
      <c r="AB468" s="335"/>
      <c r="AC468" s="313"/>
      <c r="AD468" s="334"/>
      <c r="AE468" s="335"/>
      <c r="AF468" s="313"/>
      <c r="AG468" s="313"/>
      <c r="AH468" s="316"/>
      <c r="AI468" s="316"/>
      <c r="AJ468" s="316"/>
      <c r="AK468" s="316"/>
      <c r="AL468" s="316"/>
      <c r="AM468" s="335"/>
      <c r="AN468" s="335"/>
      <c r="AO468" s="316"/>
      <c r="AP468" s="337"/>
      <c r="AQ468" s="338"/>
      <c r="AR468" s="316"/>
      <c r="AS468" s="323"/>
      <c r="AT468" s="323"/>
      <c r="AU468" s="339"/>
      <c r="AV468" s="323">
        <v>0</v>
      </c>
      <c r="AW468" s="323">
        <v>0</v>
      </c>
      <c r="AX468" s="339">
        <f t="shared" si="57"/>
        <v>0</v>
      </c>
      <c r="AY468" s="323">
        <v>29</v>
      </c>
      <c r="AZ468" s="323">
        <v>2007</v>
      </c>
      <c r="BA468" s="322">
        <f t="shared" si="58"/>
        <v>501.75</v>
      </c>
      <c r="BB468" s="323">
        <v>65</v>
      </c>
      <c r="BC468" s="323">
        <v>3791</v>
      </c>
      <c r="BD468" s="339">
        <f t="shared" si="59"/>
        <v>947.75</v>
      </c>
      <c r="BE468" s="472">
        <v>57</v>
      </c>
      <c r="BF468" s="472">
        <v>3763</v>
      </c>
      <c r="BG468" s="339">
        <f t="shared" si="60"/>
        <v>940.75</v>
      </c>
    </row>
    <row r="469" spans="1:59" s="296" customFormat="1" ht="14.65" customHeight="1">
      <c r="A469" s="308">
        <v>467</v>
      </c>
      <c r="B469" s="243" t="s">
        <v>2277</v>
      </c>
      <c r="C469" s="243"/>
      <c r="D469" s="243"/>
      <c r="E469" s="331" t="s">
        <v>5</v>
      </c>
      <c r="F469" s="333"/>
      <c r="G469" s="333"/>
      <c r="H469" s="333"/>
      <c r="I469" s="333"/>
      <c r="J469" s="333"/>
      <c r="K469" s="333"/>
      <c r="L469" s="333"/>
      <c r="M469" s="333"/>
      <c r="N469" s="333"/>
      <c r="O469" s="333"/>
      <c r="P469" s="333"/>
      <c r="Q469" s="333"/>
      <c r="R469" s="334"/>
      <c r="S469" s="335"/>
      <c r="T469" s="335"/>
      <c r="U469" s="335"/>
      <c r="V469" s="335"/>
      <c r="W469" s="335"/>
      <c r="X469" s="335"/>
      <c r="Y469" s="335"/>
      <c r="Z469" s="313"/>
      <c r="AA469" s="334"/>
      <c r="AB469" s="335"/>
      <c r="AC469" s="313"/>
      <c r="AD469" s="334"/>
      <c r="AE469" s="335"/>
      <c r="AF469" s="313"/>
      <c r="AG469" s="313"/>
      <c r="AH469" s="316"/>
      <c r="AI469" s="316"/>
      <c r="AJ469" s="316"/>
      <c r="AK469" s="316"/>
      <c r="AL469" s="316"/>
      <c r="AM469" s="335"/>
      <c r="AN469" s="335"/>
      <c r="AO469" s="316"/>
      <c r="AP469" s="337"/>
      <c r="AQ469" s="338"/>
      <c r="AR469" s="316"/>
      <c r="AS469" s="323"/>
      <c r="AT469" s="323"/>
      <c r="AU469" s="339"/>
      <c r="AV469" s="323">
        <v>18</v>
      </c>
      <c r="AW469" s="323">
        <v>1018</v>
      </c>
      <c r="AX469" s="339">
        <f t="shared" si="57"/>
        <v>254.5</v>
      </c>
      <c r="AY469" s="323">
        <v>106</v>
      </c>
      <c r="AZ469" s="323">
        <v>8030</v>
      </c>
      <c r="BA469" s="322">
        <f t="shared" si="58"/>
        <v>2007.5</v>
      </c>
      <c r="BB469" s="323">
        <v>78</v>
      </c>
      <c r="BC469" s="323">
        <v>8542</v>
      </c>
      <c r="BD469" s="339">
        <f t="shared" si="59"/>
        <v>2135.5</v>
      </c>
      <c r="BE469" s="472">
        <v>107</v>
      </c>
      <c r="BF469" s="472">
        <v>10121</v>
      </c>
      <c r="BG469" s="339">
        <f t="shared" si="60"/>
        <v>2530.25</v>
      </c>
    </row>
    <row r="470" spans="1:59" s="296" customFormat="1" ht="14.65" customHeight="1">
      <c r="A470" s="308">
        <v>468</v>
      </c>
      <c r="B470" s="243" t="s">
        <v>2278</v>
      </c>
      <c r="C470" s="243"/>
      <c r="D470" s="243"/>
      <c r="E470" s="331" t="s">
        <v>5</v>
      </c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4"/>
      <c r="S470" s="335"/>
      <c r="T470" s="335"/>
      <c r="U470" s="335"/>
      <c r="V470" s="335"/>
      <c r="W470" s="335"/>
      <c r="X470" s="335"/>
      <c r="Y470" s="335"/>
      <c r="Z470" s="313"/>
      <c r="AA470" s="334"/>
      <c r="AB470" s="335"/>
      <c r="AC470" s="313"/>
      <c r="AD470" s="334"/>
      <c r="AE470" s="335"/>
      <c r="AF470" s="313"/>
      <c r="AG470" s="313"/>
      <c r="AH470" s="316"/>
      <c r="AI470" s="316"/>
      <c r="AJ470" s="316"/>
      <c r="AK470" s="316"/>
      <c r="AL470" s="316"/>
      <c r="AM470" s="335"/>
      <c r="AN470" s="335"/>
      <c r="AO470" s="316"/>
      <c r="AP470" s="337"/>
      <c r="AQ470" s="338"/>
      <c r="AR470" s="316"/>
      <c r="AS470" s="323"/>
      <c r="AT470" s="323"/>
      <c r="AU470" s="339"/>
      <c r="AV470" s="323">
        <v>0</v>
      </c>
      <c r="AW470" s="323">
        <v>0</v>
      </c>
      <c r="AX470" s="339">
        <f t="shared" si="57"/>
        <v>0</v>
      </c>
      <c r="AY470" s="323">
        <v>26</v>
      </c>
      <c r="AZ470" s="323">
        <v>1610</v>
      </c>
      <c r="BA470" s="322">
        <f t="shared" si="58"/>
        <v>402.5</v>
      </c>
      <c r="BB470" s="323">
        <v>39</v>
      </c>
      <c r="BC470" s="323">
        <v>2161</v>
      </c>
      <c r="BD470" s="339">
        <f t="shared" si="59"/>
        <v>540.25</v>
      </c>
      <c r="BE470" s="472">
        <v>50</v>
      </c>
      <c r="BF470" s="472">
        <v>3334</v>
      </c>
      <c r="BG470" s="339">
        <f t="shared" si="60"/>
        <v>833.5</v>
      </c>
    </row>
    <row r="471" spans="1:59" s="296" customFormat="1" ht="14.65" customHeight="1">
      <c r="A471" s="308">
        <v>469</v>
      </c>
      <c r="B471" s="243" t="s">
        <v>2279</v>
      </c>
      <c r="C471" s="243"/>
      <c r="D471" s="243"/>
      <c r="E471" s="331" t="s">
        <v>5</v>
      </c>
      <c r="F471" s="333"/>
      <c r="G471" s="333"/>
      <c r="H471" s="333"/>
      <c r="I471" s="333"/>
      <c r="J471" s="333"/>
      <c r="K471" s="333"/>
      <c r="L471" s="333"/>
      <c r="M471" s="333"/>
      <c r="N471" s="333"/>
      <c r="O471" s="333"/>
      <c r="P471" s="333"/>
      <c r="Q471" s="333"/>
      <c r="R471" s="334"/>
      <c r="S471" s="335"/>
      <c r="T471" s="335"/>
      <c r="U471" s="335"/>
      <c r="V471" s="335"/>
      <c r="W471" s="335"/>
      <c r="X471" s="335"/>
      <c r="Y471" s="335"/>
      <c r="Z471" s="313"/>
      <c r="AA471" s="334"/>
      <c r="AB471" s="335"/>
      <c r="AC471" s="313"/>
      <c r="AD471" s="334"/>
      <c r="AE471" s="335"/>
      <c r="AF471" s="313"/>
      <c r="AG471" s="313"/>
      <c r="AH471" s="316"/>
      <c r="AI471" s="316"/>
      <c r="AJ471" s="316"/>
      <c r="AK471" s="316"/>
      <c r="AL471" s="316"/>
      <c r="AM471" s="335"/>
      <c r="AN471" s="335"/>
      <c r="AO471" s="316"/>
      <c r="AP471" s="337"/>
      <c r="AQ471" s="338"/>
      <c r="AR471" s="316"/>
      <c r="AS471" s="323"/>
      <c r="AT471" s="323"/>
      <c r="AU471" s="339"/>
      <c r="AV471" s="323">
        <v>0</v>
      </c>
      <c r="AW471" s="323">
        <v>0</v>
      </c>
      <c r="AX471" s="339">
        <f t="shared" si="57"/>
        <v>0</v>
      </c>
      <c r="AY471" s="323">
        <v>20</v>
      </c>
      <c r="AZ471" s="323">
        <v>1316</v>
      </c>
      <c r="BA471" s="322">
        <f t="shared" si="58"/>
        <v>329</v>
      </c>
      <c r="BB471" s="323">
        <v>120</v>
      </c>
      <c r="BC471" s="323">
        <v>7448</v>
      </c>
      <c r="BD471" s="339">
        <f t="shared" si="59"/>
        <v>1862</v>
      </c>
      <c r="BE471" s="472">
        <v>144</v>
      </c>
      <c r="BF471" s="472">
        <v>9052</v>
      </c>
      <c r="BG471" s="339">
        <f t="shared" si="60"/>
        <v>2263</v>
      </c>
    </row>
    <row r="472" spans="1:59" s="296" customFormat="1" ht="14.65" customHeight="1">
      <c r="A472" s="308">
        <v>470</v>
      </c>
      <c r="B472" s="243" t="s">
        <v>2280</v>
      </c>
      <c r="C472" s="243"/>
      <c r="D472" s="243"/>
      <c r="E472" s="331" t="s">
        <v>310</v>
      </c>
      <c r="F472" s="333"/>
      <c r="G472" s="333"/>
      <c r="H472" s="333"/>
      <c r="I472" s="333"/>
      <c r="J472" s="333"/>
      <c r="K472" s="333"/>
      <c r="L472" s="333"/>
      <c r="M472" s="333"/>
      <c r="N472" s="333"/>
      <c r="O472" s="333"/>
      <c r="P472" s="333"/>
      <c r="Q472" s="333"/>
      <c r="R472" s="334"/>
      <c r="S472" s="335"/>
      <c r="T472" s="335"/>
      <c r="U472" s="335"/>
      <c r="V472" s="335"/>
      <c r="W472" s="335"/>
      <c r="X472" s="335"/>
      <c r="Y472" s="335"/>
      <c r="Z472" s="313"/>
      <c r="AA472" s="334"/>
      <c r="AB472" s="335"/>
      <c r="AC472" s="313"/>
      <c r="AD472" s="334"/>
      <c r="AE472" s="335"/>
      <c r="AF472" s="313"/>
      <c r="AG472" s="313"/>
      <c r="AH472" s="316"/>
      <c r="AI472" s="316"/>
      <c r="AJ472" s="316"/>
      <c r="AK472" s="316"/>
      <c r="AL472" s="316"/>
      <c r="AM472" s="335"/>
      <c r="AN472" s="335"/>
      <c r="AO472" s="316"/>
      <c r="AP472" s="337"/>
      <c r="AQ472" s="338"/>
      <c r="AR472" s="316"/>
      <c r="AS472" s="323"/>
      <c r="AT472" s="323"/>
      <c r="AU472" s="339"/>
      <c r="AV472" s="323">
        <v>0</v>
      </c>
      <c r="AW472" s="323">
        <v>0</v>
      </c>
      <c r="AX472" s="339">
        <f t="shared" si="57"/>
        <v>0</v>
      </c>
      <c r="AY472" s="323">
        <v>39</v>
      </c>
      <c r="AZ472" s="323">
        <v>2341</v>
      </c>
      <c r="BA472" s="322">
        <f t="shared" si="58"/>
        <v>585.25</v>
      </c>
      <c r="BB472" s="323">
        <v>54</v>
      </c>
      <c r="BC472" s="323">
        <v>3474</v>
      </c>
      <c r="BD472" s="339">
        <f t="shared" si="59"/>
        <v>868.5</v>
      </c>
      <c r="BE472" s="472">
        <v>77</v>
      </c>
      <c r="BF472" s="472">
        <v>5271</v>
      </c>
      <c r="BG472" s="339">
        <f t="shared" si="60"/>
        <v>1317.75</v>
      </c>
    </row>
    <row r="473" spans="1:59" s="296" customFormat="1" ht="14.65" customHeight="1">
      <c r="A473" s="308">
        <v>471</v>
      </c>
      <c r="B473" s="243" t="s">
        <v>2281</v>
      </c>
      <c r="C473" s="243"/>
      <c r="D473" s="243"/>
      <c r="E473" s="331" t="s">
        <v>5</v>
      </c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11"/>
      <c r="S473" s="312"/>
      <c r="T473" s="312"/>
      <c r="U473" s="312"/>
      <c r="V473" s="312"/>
      <c r="W473" s="312"/>
      <c r="X473" s="312"/>
      <c r="Y473" s="312"/>
      <c r="Z473" s="313"/>
      <c r="AA473" s="311"/>
      <c r="AB473" s="312"/>
      <c r="AC473" s="313"/>
      <c r="AD473" s="311"/>
      <c r="AE473" s="312"/>
      <c r="AF473" s="313"/>
      <c r="AG473" s="313"/>
      <c r="AH473" s="316"/>
      <c r="AI473" s="316"/>
      <c r="AJ473" s="317"/>
      <c r="AK473" s="317"/>
      <c r="AL473" s="316"/>
      <c r="AM473" s="312"/>
      <c r="AN473" s="312"/>
      <c r="AO473" s="317"/>
      <c r="AP473" s="319"/>
      <c r="AQ473" s="320"/>
      <c r="AR473" s="317"/>
      <c r="AS473" s="323"/>
      <c r="AT473" s="323"/>
      <c r="AU473" s="326"/>
      <c r="AV473" s="323">
        <v>7</v>
      </c>
      <c r="AW473" s="323">
        <v>505</v>
      </c>
      <c r="AX473" s="326">
        <f t="shared" si="57"/>
        <v>126.25</v>
      </c>
      <c r="AY473" s="323">
        <v>58</v>
      </c>
      <c r="AZ473" s="323">
        <v>3842</v>
      </c>
      <c r="BA473" s="322">
        <f t="shared" si="58"/>
        <v>960.5</v>
      </c>
      <c r="BB473" s="323">
        <v>91</v>
      </c>
      <c r="BC473" s="323">
        <v>6181</v>
      </c>
      <c r="BD473" s="339">
        <f t="shared" si="59"/>
        <v>1545.25</v>
      </c>
      <c r="BE473" s="472">
        <v>148</v>
      </c>
      <c r="BF473" s="472">
        <v>10144</v>
      </c>
      <c r="BG473" s="339">
        <f t="shared" si="60"/>
        <v>2536</v>
      </c>
    </row>
    <row r="474" spans="1:59" ht="14.65" customHeight="1">
      <c r="A474" s="308">
        <v>472</v>
      </c>
      <c r="B474" s="243" t="s">
        <v>2282</v>
      </c>
      <c r="C474" s="243"/>
      <c r="D474" s="243"/>
      <c r="E474" s="331" t="s">
        <v>12</v>
      </c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11"/>
      <c r="S474" s="312"/>
      <c r="T474" s="312"/>
      <c r="U474" s="312"/>
      <c r="V474" s="312"/>
      <c r="W474" s="312"/>
      <c r="X474" s="312"/>
      <c r="Y474" s="312"/>
      <c r="Z474" s="313"/>
      <c r="AA474" s="311"/>
      <c r="AB474" s="312"/>
      <c r="AC474" s="313"/>
      <c r="AD474" s="311"/>
      <c r="AE474" s="312"/>
      <c r="AF474" s="313"/>
      <c r="AG474" s="313"/>
      <c r="AH474" s="316"/>
      <c r="AI474" s="316"/>
      <c r="AJ474" s="317"/>
      <c r="AK474" s="317"/>
      <c r="AL474" s="316"/>
      <c r="AM474" s="312"/>
      <c r="AN474" s="312"/>
      <c r="AO474" s="317"/>
      <c r="AP474" s="319"/>
      <c r="AQ474" s="320"/>
      <c r="AR474" s="317"/>
      <c r="AS474" s="323"/>
      <c r="AT474" s="323"/>
      <c r="AU474" s="326"/>
      <c r="AV474" s="323">
        <v>2</v>
      </c>
      <c r="AW474" s="323">
        <v>118</v>
      </c>
      <c r="AX474" s="326">
        <f t="shared" si="57"/>
        <v>29.5</v>
      </c>
      <c r="AY474" s="323">
        <v>151</v>
      </c>
      <c r="AZ474" s="323">
        <v>10401</v>
      </c>
      <c r="BA474" s="322">
        <f t="shared" si="58"/>
        <v>2600.25</v>
      </c>
      <c r="BB474" s="323">
        <v>231</v>
      </c>
      <c r="BC474" s="323">
        <v>15665</v>
      </c>
      <c r="BD474" s="339">
        <f t="shared" si="59"/>
        <v>3916.25</v>
      </c>
      <c r="BE474" s="472">
        <v>272</v>
      </c>
      <c r="BF474" s="472">
        <v>18208</v>
      </c>
      <c r="BG474" s="339">
        <f t="shared" si="60"/>
        <v>4552</v>
      </c>
    </row>
    <row r="475" spans="1:59" ht="14.65" customHeight="1">
      <c r="A475" s="308">
        <v>473</v>
      </c>
      <c r="B475" s="243" t="s">
        <v>2283</v>
      </c>
      <c r="C475" s="243"/>
      <c r="D475" s="243"/>
      <c r="E475" s="331" t="s">
        <v>29</v>
      </c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11"/>
      <c r="S475" s="312"/>
      <c r="T475" s="312"/>
      <c r="U475" s="312"/>
      <c r="V475" s="312"/>
      <c r="W475" s="312"/>
      <c r="X475" s="312"/>
      <c r="Y475" s="312"/>
      <c r="Z475" s="313"/>
      <c r="AA475" s="311"/>
      <c r="AB475" s="312"/>
      <c r="AC475" s="313"/>
      <c r="AD475" s="311"/>
      <c r="AE475" s="312"/>
      <c r="AF475" s="313"/>
      <c r="AG475" s="313"/>
      <c r="AH475" s="316"/>
      <c r="AI475" s="316"/>
      <c r="AJ475" s="317"/>
      <c r="AK475" s="317"/>
      <c r="AL475" s="316"/>
      <c r="AM475" s="312"/>
      <c r="AN475" s="312"/>
      <c r="AO475" s="317"/>
      <c r="AP475" s="319"/>
      <c r="AQ475" s="320"/>
      <c r="AR475" s="317"/>
      <c r="AS475" s="323"/>
      <c r="AT475" s="323"/>
      <c r="AU475" s="326"/>
      <c r="AV475" s="323">
        <v>5</v>
      </c>
      <c r="AW475" s="323">
        <v>391</v>
      </c>
      <c r="AX475" s="326">
        <f t="shared" si="57"/>
        <v>97.75</v>
      </c>
      <c r="AY475" s="323">
        <v>128</v>
      </c>
      <c r="AZ475" s="323">
        <v>8272</v>
      </c>
      <c r="BA475" s="322">
        <f t="shared" si="58"/>
        <v>2068</v>
      </c>
      <c r="BB475" s="323">
        <v>159</v>
      </c>
      <c r="BC475" s="323">
        <v>10897</v>
      </c>
      <c r="BD475" s="339">
        <f t="shared" si="59"/>
        <v>2724.25</v>
      </c>
      <c r="BE475" s="472">
        <v>226</v>
      </c>
      <c r="BF475" s="472">
        <v>13782</v>
      </c>
      <c r="BG475" s="339">
        <f t="shared" si="60"/>
        <v>3445.5</v>
      </c>
    </row>
    <row r="476" spans="1:59" ht="14.65" customHeight="1">
      <c r="A476" s="308">
        <v>474</v>
      </c>
      <c r="B476" s="243" t="s">
        <v>2284</v>
      </c>
      <c r="C476" s="243"/>
      <c r="D476" s="243"/>
      <c r="E476" s="331" t="s">
        <v>38</v>
      </c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11"/>
      <c r="S476" s="312"/>
      <c r="T476" s="312"/>
      <c r="U476" s="312"/>
      <c r="V476" s="312"/>
      <c r="W476" s="312"/>
      <c r="X476" s="312"/>
      <c r="Y476" s="312"/>
      <c r="Z476" s="313"/>
      <c r="AA476" s="311"/>
      <c r="AB476" s="312"/>
      <c r="AC476" s="313"/>
      <c r="AD476" s="311"/>
      <c r="AE476" s="312"/>
      <c r="AF476" s="313"/>
      <c r="AG476" s="313"/>
      <c r="AH476" s="316"/>
      <c r="AI476" s="316"/>
      <c r="AJ476" s="317"/>
      <c r="AK476" s="317"/>
      <c r="AL476" s="316"/>
      <c r="AM476" s="312"/>
      <c r="AN476" s="312"/>
      <c r="AO476" s="317"/>
      <c r="AP476" s="319"/>
      <c r="AQ476" s="320"/>
      <c r="AR476" s="317"/>
      <c r="AS476" s="323"/>
      <c r="AT476" s="323"/>
      <c r="AU476" s="326"/>
      <c r="AV476" s="323">
        <v>0</v>
      </c>
      <c r="AW476" s="323">
        <v>0</v>
      </c>
      <c r="AX476" s="326">
        <f t="shared" si="57"/>
        <v>0</v>
      </c>
      <c r="AY476" s="323">
        <v>54</v>
      </c>
      <c r="AZ476" s="323">
        <v>3894</v>
      </c>
      <c r="BA476" s="322">
        <f t="shared" si="58"/>
        <v>973.5</v>
      </c>
      <c r="BB476" s="323">
        <v>92</v>
      </c>
      <c r="BC476" s="323">
        <v>6124</v>
      </c>
      <c r="BD476" s="339">
        <f t="shared" si="59"/>
        <v>1531</v>
      </c>
      <c r="BE476" s="472">
        <v>137</v>
      </c>
      <c r="BF476" s="472">
        <v>8667</v>
      </c>
      <c r="BG476" s="339">
        <f t="shared" si="60"/>
        <v>2166.75</v>
      </c>
    </row>
    <row r="477" spans="1:59" ht="14.65" customHeight="1">
      <c r="A477" s="308">
        <v>475</v>
      </c>
      <c r="B477" s="243" t="s">
        <v>2285</v>
      </c>
      <c r="C477" s="243"/>
      <c r="D477" s="243"/>
      <c r="E477" s="331" t="s">
        <v>5</v>
      </c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11"/>
      <c r="S477" s="312"/>
      <c r="T477" s="312"/>
      <c r="U477" s="312"/>
      <c r="V477" s="312"/>
      <c r="W477" s="312"/>
      <c r="X477" s="312"/>
      <c r="Y477" s="312"/>
      <c r="Z477" s="313"/>
      <c r="AA477" s="311"/>
      <c r="AB477" s="312"/>
      <c r="AC477" s="313"/>
      <c r="AD477" s="311"/>
      <c r="AE477" s="312"/>
      <c r="AF477" s="313"/>
      <c r="AG477" s="313"/>
      <c r="AH477" s="316"/>
      <c r="AI477" s="316"/>
      <c r="AJ477" s="317"/>
      <c r="AK477" s="317"/>
      <c r="AL477" s="316"/>
      <c r="AM477" s="312"/>
      <c r="AN477" s="312"/>
      <c r="AO477" s="317"/>
      <c r="AP477" s="319"/>
      <c r="AQ477" s="320"/>
      <c r="AR477" s="317"/>
      <c r="AS477" s="323"/>
      <c r="AT477" s="323"/>
      <c r="AU477" s="326"/>
      <c r="AV477" s="323">
        <v>4</v>
      </c>
      <c r="AW477" s="323">
        <v>392</v>
      </c>
      <c r="AX477" s="326">
        <f t="shared" si="57"/>
        <v>98</v>
      </c>
      <c r="AY477" s="323">
        <v>80</v>
      </c>
      <c r="AZ477" s="323">
        <v>5324</v>
      </c>
      <c r="BA477" s="322">
        <f t="shared" si="58"/>
        <v>1331</v>
      </c>
      <c r="BB477" s="323">
        <v>92</v>
      </c>
      <c r="BC477" s="323">
        <v>5696</v>
      </c>
      <c r="BD477" s="339">
        <f t="shared" si="59"/>
        <v>1424</v>
      </c>
      <c r="BE477" s="472">
        <v>100</v>
      </c>
      <c r="BF477" s="472">
        <v>6812</v>
      </c>
      <c r="BG477" s="339">
        <f t="shared" si="60"/>
        <v>1703</v>
      </c>
    </row>
    <row r="478" spans="1:59" ht="14.65" customHeight="1">
      <c r="A478" s="308">
        <v>476</v>
      </c>
      <c r="B478" s="243" t="s">
        <v>2286</v>
      </c>
      <c r="C478" s="243"/>
      <c r="D478" s="243"/>
      <c r="E478" s="331" t="s">
        <v>207</v>
      </c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11"/>
      <c r="S478" s="312"/>
      <c r="T478" s="312"/>
      <c r="U478" s="312"/>
      <c r="V478" s="312"/>
      <c r="W478" s="312"/>
      <c r="X478" s="312"/>
      <c r="Y478" s="312"/>
      <c r="Z478" s="313"/>
      <c r="AA478" s="311"/>
      <c r="AB478" s="312"/>
      <c r="AC478" s="313"/>
      <c r="AD478" s="311"/>
      <c r="AE478" s="312"/>
      <c r="AF478" s="313"/>
      <c r="AG478" s="313"/>
      <c r="AH478" s="316"/>
      <c r="AI478" s="316"/>
      <c r="AJ478" s="317"/>
      <c r="AK478" s="317"/>
      <c r="AL478" s="316"/>
      <c r="AM478" s="312"/>
      <c r="AN478" s="312"/>
      <c r="AO478" s="317"/>
      <c r="AP478" s="319"/>
      <c r="AQ478" s="320"/>
      <c r="AR478" s="317"/>
      <c r="AS478" s="323"/>
      <c r="AT478" s="323"/>
      <c r="AU478" s="326"/>
      <c r="AV478" s="323">
        <v>18</v>
      </c>
      <c r="AW478" s="323">
        <v>1266</v>
      </c>
      <c r="AX478" s="326">
        <f t="shared" si="57"/>
        <v>316.5</v>
      </c>
      <c r="AY478" s="323">
        <v>91</v>
      </c>
      <c r="AZ478" s="323">
        <v>6157</v>
      </c>
      <c r="BA478" s="322">
        <f t="shared" si="58"/>
        <v>1539.25</v>
      </c>
      <c r="BB478" s="323">
        <v>111</v>
      </c>
      <c r="BC478" s="323">
        <v>7357</v>
      </c>
      <c r="BD478" s="339">
        <f t="shared" si="59"/>
        <v>1839.25</v>
      </c>
      <c r="BE478" s="472">
        <v>135</v>
      </c>
      <c r="BF478" s="472">
        <v>9329</v>
      </c>
      <c r="BG478" s="339">
        <f t="shared" si="60"/>
        <v>2332.25</v>
      </c>
    </row>
    <row r="479" spans="1:59" ht="14.65" customHeight="1">
      <c r="A479" s="308">
        <v>477</v>
      </c>
      <c r="B479" s="243" t="s">
        <v>2556</v>
      </c>
      <c r="C479" s="480"/>
      <c r="D479" s="480"/>
      <c r="E479" s="345" t="s">
        <v>5</v>
      </c>
      <c r="F479" s="346"/>
      <c r="G479" s="346"/>
      <c r="H479" s="346"/>
      <c r="I479" s="346"/>
      <c r="J479" s="346"/>
      <c r="K479" s="346"/>
      <c r="L479" s="346"/>
      <c r="M479" s="346"/>
      <c r="N479" s="346"/>
      <c r="O479" s="346"/>
      <c r="P479" s="346"/>
      <c r="Q479" s="346"/>
      <c r="R479" s="346"/>
      <c r="S479" s="346"/>
      <c r="T479" s="346"/>
      <c r="U479" s="346"/>
      <c r="V479" s="346"/>
      <c r="W479" s="346"/>
      <c r="X479" s="346"/>
      <c r="Y479" s="346"/>
      <c r="Z479" s="346"/>
      <c r="AA479" s="346"/>
      <c r="AB479" s="346"/>
      <c r="AC479" s="346"/>
      <c r="AD479" s="346"/>
      <c r="AE479" s="346"/>
      <c r="AF479" s="346"/>
      <c r="AG479" s="346"/>
      <c r="AH479" s="346"/>
      <c r="AI479" s="346"/>
      <c r="AJ479" s="346"/>
      <c r="AK479" s="346"/>
      <c r="AL479" s="346"/>
      <c r="AM479" s="346"/>
      <c r="AN479" s="346"/>
      <c r="AO479" s="346"/>
      <c r="AP479" s="346"/>
      <c r="AQ479" s="346"/>
      <c r="AR479" s="346"/>
      <c r="AS479" s="346"/>
      <c r="AT479" s="346"/>
      <c r="AU479" s="346"/>
      <c r="AV479" s="346"/>
      <c r="AW479" s="346"/>
      <c r="AX479" s="346"/>
      <c r="AY479" s="295">
        <v>108</v>
      </c>
      <c r="AZ479" s="297">
        <v>8344</v>
      </c>
      <c r="BA479" s="322">
        <f t="shared" si="58"/>
        <v>2086</v>
      </c>
      <c r="BB479" s="323">
        <v>157</v>
      </c>
      <c r="BC479" s="323">
        <v>9743</v>
      </c>
      <c r="BD479" s="339">
        <f t="shared" si="59"/>
        <v>2435.75</v>
      </c>
      <c r="BE479" s="472">
        <v>215</v>
      </c>
      <c r="BF479" s="472">
        <v>13089</v>
      </c>
      <c r="BG479" s="339">
        <f t="shared" si="60"/>
        <v>3272.25</v>
      </c>
    </row>
    <row r="480" spans="1:59" ht="15.75" customHeight="1">
      <c r="A480" s="308">
        <v>478</v>
      </c>
      <c r="B480" s="243" t="s">
        <v>3051</v>
      </c>
      <c r="C480" s="480"/>
      <c r="D480" s="480"/>
      <c r="E480" s="345" t="s">
        <v>16</v>
      </c>
      <c r="F480" s="346"/>
      <c r="G480" s="346"/>
      <c r="H480" s="346"/>
      <c r="I480" s="346"/>
      <c r="J480" s="346"/>
      <c r="K480" s="346"/>
      <c r="L480" s="346"/>
      <c r="M480" s="346"/>
      <c r="N480" s="346"/>
      <c r="O480" s="346"/>
      <c r="P480" s="346"/>
      <c r="Q480" s="346"/>
      <c r="R480" s="346"/>
      <c r="S480" s="346"/>
      <c r="T480" s="346"/>
      <c r="U480" s="346"/>
      <c r="V480" s="346"/>
      <c r="W480" s="346"/>
      <c r="X480" s="346"/>
      <c r="Y480" s="346"/>
      <c r="Z480" s="346"/>
      <c r="AA480" s="346"/>
      <c r="AB480" s="346"/>
      <c r="AC480" s="346"/>
      <c r="AD480" s="346"/>
      <c r="AE480" s="346"/>
      <c r="AF480" s="346"/>
      <c r="AG480" s="346"/>
      <c r="AH480" s="346"/>
      <c r="AI480" s="346"/>
      <c r="AJ480" s="346"/>
      <c r="AK480" s="346"/>
      <c r="AL480" s="346"/>
      <c r="AM480" s="346"/>
      <c r="AN480" s="346"/>
      <c r="AO480" s="346"/>
      <c r="AP480" s="346"/>
      <c r="AQ480" s="346"/>
      <c r="AR480" s="346"/>
      <c r="AS480" s="346"/>
      <c r="AT480" s="346"/>
      <c r="AU480" s="346"/>
      <c r="AV480" s="346"/>
      <c r="AW480" s="346"/>
      <c r="AX480" s="346"/>
      <c r="AY480" s="295"/>
      <c r="AZ480" s="297"/>
      <c r="BA480" s="322"/>
      <c r="BB480" s="323">
        <v>115</v>
      </c>
      <c r="BC480" s="323">
        <v>6309</v>
      </c>
      <c r="BD480" s="339">
        <f t="shared" si="59"/>
        <v>1577.25</v>
      </c>
      <c r="BE480" s="472">
        <v>0</v>
      </c>
      <c r="BF480" s="472">
        <v>0</v>
      </c>
      <c r="BG480" s="339">
        <f t="shared" si="60"/>
        <v>0</v>
      </c>
    </row>
    <row r="481" spans="1:59" ht="15.75" customHeight="1">
      <c r="A481" s="308">
        <v>479</v>
      </c>
      <c r="B481" s="39" t="s">
        <v>3780</v>
      </c>
      <c r="C481" s="39"/>
      <c r="D481" s="39"/>
      <c r="E481" s="38" t="s">
        <v>5</v>
      </c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472">
        <v>60</v>
      </c>
      <c r="BF481" s="472">
        <v>4808</v>
      </c>
      <c r="BG481" s="339">
        <f t="shared" si="60"/>
        <v>1202</v>
      </c>
    </row>
    <row r="482" spans="1:59" ht="15.75" customHeight="1">
      <c r="A482" s="308">
        <v>480</v>
      </c>
      <c r="B482" s="39" t="s">
        <v>3781</v>
      </c>
      <c r="C482" s="39"/>
      <c r="D482" s="39"/>
      <c r="E482" s="38" t="s">
        <v>5</v>
      </c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472">
        <v>136</v>
      </c>
      <c r="BF482" s="472">
        <v>8924</v>
      </c>
      <c r="BG482" s="339">
        <f t="shared" si="60"/>
        <v>2231</v>
      </c>
    </row>
    <row r="483" spans="1:59" ht="15.75" customHeight="1">
      <c r="A483" s="308">
        <v>481</v>
      </c>
      <c r="B483" s="39" t="s">
        <v>3782</v>
      </c>
      <c r="C483" s="39"/>
      <c r="D483" s="39"/>
      <c r="E483" s="38" t="s">
        <v>5</v>
      </c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472">
        <v>35</v>
      </c>
      <c r="BF483" s="472">
        <v>2481</v>
      </c>
      <c r="BG483" s="339">
        <f t="shared" si="60"/>
        <v>620.25</v>
      </c>
    </row>
    <row r="484" spans="1:59" ht="15.75" customHeight="1">
      <c r="A484" s="308">
        <v>482</v>
      </c>
      <c r="B484" s="39" t="s">
        <v>3783</v>
      </c>
      <c r="C484" s="39"/>
      <c r="D484" s="39"/>
      <c r="E484" s="38" t="s">
        <v>5</v>
      </c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472">
        <v>8</v>
      </c>
      <c r="BF484" s="472">
        <v>564</v>
      </c>
      <c r="BG484" s="339">
        <f t="shared" si="60"/>
        <v>141</v>
      </c>
    </row>
    <row r="485" spans="1:59" ht="15.75" customHeight="1">
      <c r="A485" s="308">
        <v>483</v>
      </c>
      <c r="B485" s="39" t="s">
        <v>3784</v>
      </c>
      <c r="C485" s="39"/>
      <c r="D485" s="39"/>
      <c r="E485" s="38" t="s">
        <v>5</v>
      </c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472">
        <v>58</v>
      </c>
      <c r="BF485" s="472">
        <v>3746</v>
      </c>
      <c r="BG485" s="339">
        <f t="shared" si="60"/>
        <v>936.5</v>
      </c>
    </row>
    <row r="486" spans="1:59" ht="15.75" customHeight="1">
      <c r="A486" s="308">
        <v>484</v>
      </c>
      <c r="B486" s="39" t="s">
        <v>3785</v>
      </c>
      <c r="C486" s="39"/>
      <c r="D486" s="39"/>
      <c r="E486" s="38" t="s">
        <v>5</v>
      </c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472">
        <v>17</v>
      </c>
      <c r="BF486" s="472">
        <v>1011</v>
      </c>
      <c r="BG486" s="339">
        <f t="shared" si="60"/>
        <v>252.75</v>
      </c>
    </row>
    <row r="487" spans="1:59" ht="15.75" customHeight="1">
      <c r="A487" s="308">
        <v>485</v>
      </c>
      <c r="B487" s="39" t="s">
        <v>3786</v>
      </c>
      <c r="C487" s="39"/>
      <c r="D487" s="39"/>
      <c r="E487" s="38" t="s">
        <v>5</v>
      </c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472">
        <v>21</v>
      </c>
      <c r="BF487" s="472">
        <v>1679</v>
      </c>
      <c r="BG487" s="339">
        <f t="shared" si="60"/>
        <v>419.75</v>
      </c>
    </row>
    <row r="488" spans="1:59" ht="15.75" customHeight="1">
      <c r="A488" s="308">
        <v>486</v>
      </c>
      <c r="B488" s="39" t="s">
        <v>3787</v>
      </c>
      <c r="C488" s="39"/>
      <c r="D488" s="39"/>
      <c r="E488" s="38" t="s">
        <v>5</v>
      </c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472">
        <v>22</v>
      </c>
      <c r="BF488" s="472">
        <v>1774</v>
      </c>
      <c r="BG488" s="339">
        <f t="shared" si="60"/>
        <v>443.5</v>
      </c>
    </row>
    <row r="489" spans="1:59" ht="15.75" customHeight="1">
      <c r="A489" s="308">
        <v>487</v>
      </c>
      <c r="B489" s="39" t="s">
        <v>3788</v>
      </c>
      <c r="C489" s="39"/>
      <c r="D489" s="39"/>
      <c r="E489" s="38" t="s">
        <v>5</v>
      </c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472">
        <v>7</v>
      </c>
      <c r="BF489" s="472">
        <v>481</v>
      </c>
      <c r="BG489" s="339">
        <f t="shared" si="60"/>
        <v>120.25</v>
      </c>
    </row>
    <row r="490" spans="1:59" ht="15.75" customHeight="1">
      <c r="A490" s="308">
        <v>488</v>
      </c>
      <c r="B490" s="39" t="s">
        <v>3789</v>
      </c>
      <c r="C490" s="39"/>
      <c r="D490" s="39"/>
      <c r="E490" s="38" t="s">
        <v>5</v>
      </c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472">
        <v>100</v>
      </c>
      <c r="BF490" s="472">
        <v>8008</v>
      </c>
      <c r="BG490" s="339">
        <f t="shared" si="60"/>
        <v>2002</v>
      </c>
    </row>
    <row r="491" spans="1:59" ht="15.75" customHeight="1">
      <c r="A491" s="308">
        <v>489</v>
      </c>
      <c r="B491" s="39" t="s">
        <v>3790</v>
      </c>
      <c r="C491" s="39"/>
      <c r="D491" s="39"/>
      <c r="E491" s="38" t="s">
        <v>5</v>
      </c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472">
        <v>14</v>
      </c>
      <c r="BF491" s="472">
        <v>1062</v>
      </c>
      <c r="BG491" s="339">
        <f t="shared" si="60"/>
        <v>265.5</v>
      </c>
    </row>
    <row r="492" spans="1:59" ht="15.75" customHeight="1">
      <c r="A492" s="308">
        <v>490</v>
      </c>
      <c r="B492" s="39" t="s">
        <v>3791</v>
      </c>
      <c r="C492" s="39"/>
      <c r="D492" s="39"/>
      <c r="E492" s="38" t="s">
        <v>5</v>
      </c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472">
        <v>18</v>
      </c>
      <c r="BF492" s="472">
        <v>1342</v>
      </c>
      <c r="BG492" s="339">
        <f t="shared" si="60"/>
        <v>335.5</v>
      </c>
    </row>
    <row r="493" spans="1:59" ht="15.75" customHeight="1">
      <c r="A493" s="308">
        <v>491</v>
      </c>
      <c r="B493" s="39" t="s">
        <v>3792</v>
      </c>
      <c r="C493" s="39"/>
      <c r="D493" s="39"/>
      <c r="E493" s="38" t="s">
        <v>5</v>
      </c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472">
        <v>11</v>
      </c>
      <c r="BF493" s="472">
        <v>905</v>
      </c>
      <c r="BG493" s="339">
        <f t="shared" si="60"/>
        <v>226.25</v>
      </c>
    </row>
    <row r="494" spans="1:59" ht="15.75" customHeight="1">
      <c r="A494" s="308">
        <v>492</v>
      </c>
      <c r="B494" s="39" t="s">
        <v>3793</v>
      </c>
      <c r="C494" s="39"/>
      <c r="D494" s="39"/>
      <c r="E494" s="38" t="s">
        <v>5</v>
      </c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472">
        <v>34</v>
      </c>
      <c r="BF494" s="472">
        <v>2382</v>
      </c>
      <c r="BG494" s="339">
        <f t="shared" si="60"/>
        <v>595.5</v>
      </c>
    </row>
    <row r="495" spans="1:59" ht="15.75" customHeight="1">
      <c r="A495" s="308">
        <v>493</v>
      </c>
      <c r="B495" s="39" t="s">
        <v>3794</v>
      </c>
      <c r="C495" s="39"/>
      <c r="D495" s="39"/>
      <c r="E495" s="38" t="s">
        <v>5</v>
      </c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472">
        <v>96</v>
      </c>
      <c r="BF495" s="472">
        <v>6876</v>
      </c>
      <c r="BG495" s="339">
        <f t="shared" si="60"/>
        <v>1719</v>
      </c>
    </row>
    <row r="496" spans="1:59" ht="15.75" customHeight="1">
      <c r="A496" s="308">
        <v>494</v>
      </c>
      <c r="B496" s="39" t="s">
        <v>3795</v>
      </c>
      <c r="C496" s="39"/>
      <c r="D496" s="39"/>
      <c r="E496" s="38" t="s">
        <v>5</v>
      </c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472">
        <v>51</v>
      </c>
      <c r="BF496" s="472">
        <v>3433</v>
      </c>
      <c r="BG496" s="339">
        <f t="shared" si="60"/>
        <v>858.25</v>
      </c>
    </row>
    <row r="497" spans="1:59" ht="15.75" customHeight="1">
      <c r="A497" s="308">
        <v>495</v>
      </c>
      <c r="B497" s="39" t="s">
        <v>3796</v>
      </c>
      <c r="C497" s="39"/>
      <c r="D497" s="39"/>
      <c r="E497" s="38" t="s">
        <v>5</v>
      </c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472">
        <v>52</v>
      </c>
      <c r="BF497" s="472">
        <v>3516</v>
      </c>
      <c r="BG497" s="339">
        <f t="shared" si="60"/>
        <v>879</v>
      </c>
    </row>
    <row r="498" spans="1:59" ht="15.75" customHeight="1">
      <c r="A498" s="308">
        <v>496</v>
      </c>
      <c r="B498" s="39" t="s">
        <v>3797</v>
      </c>
      <c r="C498" s="39"/>
      <c r="D498" s="39"/>
      <c r="E498" s="38" t="s">
        <v>5</v>
      </c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472">
        <v>59</v>
      </c>
      <c r="BF498" s="472">
        <v>4053</v>
      </c>
      <c r="BG498" s="339">
        <f t="shared" si="60"/>
        <v>1013.25</v>
      </c>
    </row>
    <row r="499" spans="1:59" ht="15.75" customHeight="1">
      <c r="A499" s="308">
        <v>497</v>
      </c>
      <c r="B499" s="39" t="s">
        <v>3798</v>
      </c>
      <c r="C499" s="39"/>
      <c r="D499" s="39"/>
      <c r="E499" s="38" t="s">
        <v>5</v>
      </c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472">
        <v>17</v>
      </c>
      <c r="BF499" s="472">
        <v>1543</v>
      </c>
      <c r="BG499" s="339">
        <f t="shared" si="60"/>
        <v>385.75</v>
      </c>
    </row>
    <row r="500" spans="1:59" ht="15.75" customHeight="1">
      <c r="A500" s="308">
        <v>498</v>
      </c>
      <c r="B500" s="39" t="s">
        <v>3799</v>
      </c>
      <c r="C500" s="39"/>
      <c r="D500" s="39"/>
      <c r="E500" s="38" t="s">
        <v>5</v>
      </c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472">
        <v>5</v>
      </c>
      <c r="BF500" s="472">
        <v>331</v>
      </c>
      <c r="BG500" s="339">
        <f t="shared" si="60"/>
        <v>82.75</v>
      </c>
    </row>
    <row r="501" spans="1:59" ht="15.75" customHeight="1">
      <c r="A501" s="308">
        <v>499</v>
      </c>
      <c r="B501" s="39" t="s">
        <v>3800</v>
      </c>
      <c r="C501" s="39"/>
      <c r="D501" s="39"/>
      <c r="E501" s="38" t="s">
        <v>5</v>
      </c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472">
        <v>19</v>
      </c>
      <c r="BF501" s="472">
        <v>1381</v>
      </c>
      <c r="BG501" s="339">
        <f t="shared" si="60"/>
        <v>345.25</v>
      </c>
    </row>
    <row r="502" spans="1:59" ht="15.75" customHeight="1">
      <c r="A502" s="308">
        <v>500</v>
      </c>
      <c r="B502" s="39" t="s">
        <v>3801</v>
      </c>
      <c r="C502" s="39"/>
      <c r="D502" s="39"/>
      <c r="E502" s="38" t="s">
        <v>5</v>
      </c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472">
        <v>15</v>
      </c>
      <c r="BF502" s="472">
        <v>1337</v>
      </c>
      <c r="BG502" s="339">
        <f t="shared" si="60"/>
        <v>334.25</v>
      </c>
    </row>
    <row r="503" spans="1:59" ht="15.75" customHeight="1">
      <c r="A503" s="308">
        <v>501</v>
      </c>
      <c r="B503" s="39" t="s">
        <v>3802</v>
      </c>
      <c r="C503" s="39"/>
      <c r="D503" s="39"/>
      <c r="E503" s="38" t="s">
        <v>5</v>
      </c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472">
        <v>65</v>
      </c>
      <c r="BF503" s="472">
        <v>4655</v>
      </c>
      <c r="BG503" s="339">
        <f t="shared" si="60"/>
        <v>1163.75</v>
      </c>
    </row>
    <row r="504" spans="1:59" ht="15.75" customHeight="1">
      <c r="A504" s="308">
        <v>502</v>
      </c>
      <c r="B504" s="39" t="s">
        <v>3803</v>
      </c>
      <c r="C504" s="39"/>
      <c r="D504" s="39"/>
      <c r="E504" s="38" t="s">
        <v>5</v>
      </c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472">
        <v>8</v>
      </c>
      <c r="BF504" s="472">
        <v>688</v>
      </c>
      <c r="BG504" s="339">
        <f t="shared" si="60"/>
        <v>172</v>
      </c>
    </row>
    <row r="505" spans="1:59" ht="15.75" customHeight="1">
      <c r="A505" s="308">
        <v>503</v>
      </c>
      <c r="B505" s="39" t="s">
        <v>3804</v>
      </c>
      <c r="C505" s="39"/>
      <c r="D505" s="39"/>
      <c r="E505" s="38" t="s">
        <v>5</v>
      </c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472">
        <v>35</v>
      </c>
      <c r="BF505" s="472">
        <v>1865</v>
      </c>
      <c r="BG505" s="339">
        <f t="shared" si="60"/>
        <v>466.25</v>
      </c>
    </row>
    <row r="506" spans="1:59" ht="15.75" customHeight="1">
      <c r="A506" s="308">
        <v>504</v>
      </c>
      <c r="B506" s="39" t="s">
        <v>3805</v>
      </c>
      <c r="C506" s="39"/>
      <c r="D506" s="39"/>
      <c r="E506" s="38" t="s">
        <v>5</v>
      </c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472">
        <v>9</v>
      </c>
      <c r="BF506" s="472">
        <v>711</v>
      </c>
      <c r="BG506" s="339">
        <f t="shared" si="60"/>
        <v>177.75</v>
      </c>
    </row>
    <row r="507" spans="1:59" ht="15.75" customHeight="1">
      <c r="A507" s="308">
        <v>505</v>
      </c>
      <c r="B507" s="39" t="s">
        <v>3806</v>
      </c>
      <c r="C507" s="39"/>
      <c r="D507" s="39"/>
      <c r="E507" s="38" t="s">
        <v>5</v>
      </c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472">
        <v>40</v>
      </c>
      <c r="BF507" s="472">
        <v>3212</v>
      </c>
      <c r="BG507" s="339">
        <f t="shared" si="60"/>
        <v>803</v>
      </c>
    </row>
    <row r="508" spans="1:59" ht="15.75" customHeight="1">
      <c r="A508" s="308">
        <v>506</v>
      </c>
      <c r="B508" s="39" t="s">
        <v>3807</v>
      </c>
      <c r="C508" s="39"/>
      <c r="D508" s="39"/>
      <c r="E508" s="38" t="s">
        <v>5</v>
      </c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472">
        <v>35</v>
      </c>
      <c r="BF508" s="472">
        <v>2545</v>
      </c>
      <c r="BG508" s="339">
        <f t="shared" si="60"/>
        <v>636.25</v>
      </c>
    </row>
    <row r="509" spans="1:59" ht="15.75" customHeight="1">
      <c r="A509" s="308">
        <v>507</v>
      </c>
      <c r="B509" s="39" t="s">
        <v>3808</v>
      </c>
      <c r="C509" s="39"/>
      <c r="D509" s="39"/>
      <c r="E509" s="38" t="s">
        <v>5</v>
      </c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472">
        <v>30</v>
      </c>
      <c r="BF509" s="472">
        <v>1978</v>
      </c>
      <c r="BG509" s="339">
        <f t="shared" si="60"/>
        <v>494.5</v>
      </c>
    </row>
    <row r="510" spans="1:59" ht="15.75" customHeight="1">
      <c r="A510" s="308">
        <v>508</v>
      </c>
      <c r="B510" s="39" t="s">
        <v>3809</v>
      </c>
      <c r="C510" s="39"/>
      <c r="D510" s="39"/>
      <c r="E510" s="38" t="s">
        <v>5</v>
      </c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472">
        <v>20</v>
      </c>
      <c r="BF510" s="472">
        <v>1604</v>
      </c>
      <c r="BG510" s="339">
        <f t="shared" si="60"/>
        <v>401</v>
      </c>
    </row>
    <row r="511" spans="1:59" ht="15.75" customHeight="1">
      <c r="A511" s="308">
        <v>509</v>
      </c>
      <c r="B511" s="39" t="s">
        <v>3810</v>
      </c>
      <c r="C511" s="39"/>
      <c r="D511" s="39"/>
      <c r="E511" s="38" t="s">
        <v>5</v>
      </c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472">
        <v>32</v>
      </c>
      <c r="BF511" s="472">
        <v>2576</v>
      </c>
      <c r="BG511" s="339">
        <f t="shared" si="60"/>
        <v>644</v>
      </c>
    </row>
    <row r="512" spans="1:59" ht="15.75" customHeight="1">
      <c r="A512" s="308">
        <v>510</v>
      </c>
      <c r="B512" s="39" t="s">
        <v>3811</v>
      </c>
      <c r="C512" s="39"/>
      <c r="D512" s="39"/>
      <c r="E512" s="38" t="s">
        <v>5</v>
      </c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472">
        <v>3</v>
      </c>
      <c r="BF512" s="472">
        <v>337</v>
      </c>
      <c r="BG512" s="339">
        <f t="shared" si="60"/>
        <v>84.25</v>
      </c>
    </row>
    <row r="513" spans="1:59" ht="15.75" customHeight="1">
      <c r="A513" s="308">
        <v>511</v>
      </c>
      <c r="B513" s="39" t="s">
        <v>3812</v>
      </c>
      <c r="C513" s="39"/>
      <c r="D513" s="39"/>
      <c r="E513" s="38" t="s">
        <v>5</v>
      </c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472">
        <v>6</v>
      </c>
      <c r="BF513" s="472">
        <v>330</v>
      </c>
      <c r="BG513" s="339">
        <f t="shared" si="60"/>
        <v>82.5</v>
      </c>
    </row>
    <row r="514" spans="1:59" ht="15.75" customHeight="1">
      <c r="A514" s="308">
        <v>512</v>
      </c>
      <c r="B514" s="39" t="s">
        <v>3813</v>
      </c>
      <c r="C514" s="39"/>
      <c r="D514" s="39"/>
      <c r="E514" s="38" t="s">
        <v>5</v>
      </c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472">
        <v>11</v>
      </c>
      <c r="BF514" s="472">
        <v>941</v>
      </c>
      <c r="BG514" s="339">
        <f t="shared" si="60"/>
        <v>235.25</v>
      </c>
    </row>
    <row r="515" spans="1:59" ht="15.75" customHeight="1">
      <c r="A515" s="308">
        <v>513</v>
      </c>
      <c r="B515" s="39" t="s">
        <v>3814</v>
      </c>
      <c r="C515" s="39"/>
      <c r="D515" s="39"/>
      <c r="E515" s="38" t="s">
        <v>5</v>
      </c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472">
        <v>37</v>
      </c>
      <c r="BF515" s="472">
        <v>3055</v>
      </c>
      <c r="BG515" s="339">
        <f t="shared" ref="BG515:BG578" si="61">BF515*25%</f>
        <v>763.75</v>
      </c>
    </row>
    <row r="516" spans="1:59" ht="15.75" customHeight="1">
      <c r="A516" s="308">
        <v>514</v>
      </c>
      <c r="B516" s="39" t="s">
        <v>3815</v>
      </c>
      <c r="C516" s="39"/>
      <c r="D516" s="39"/>
      <c r="E516" s="38" t="s">
        <v>5</v>
      </c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472">
        <v>19</v>
      </c>
      <c r="BF516" s="472">
        <v>1201</v>
      </c>
      <c r="BG516" s="339">
        <f t="shared" si="61"/>
        <v>300.25</v>
      </c>
    </row>
    <row r="517" spans="1:59" ht="15.75" customHeight="1">
      <c r="A517" s="308">
        <v>515</v>
      </c>
      <c r="B517" s="39" t="s">
        <v>3816</v>
      </c>
      <c r="C517" s="39"/>
      <c r="D517" s="39"/>
      <c r="E517" s="38" t="s">
        <v>5</v>
      </c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472">
        <v>17</v>
      </c>
      <c r="BF517" s="472">
        <v>1259</v>
      </c>
      <c r="BG517" s="339">
        <f t="shared" si="61"/>
        <v>314.75</v>
      </c>
    </row>
    <row r="518" spans="1:59" ht="15.75" customHeight="1">
      <c r="A518" s="308">
        <v>516</v>
      </c>
      <c r="B518" s="39" t="s">
        <v>3817</v>
      </c>
      <c r="C518" s="39"/>
      <c r="D518" s="39"/>
      <c r="E518" s="38" t="s">
        <v>5</v>
      </c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472">
        <v>65</v>
      </c>
      <c r="BF518" s="472">
        <v>4451</v>
      </c>
      <c r="BG518" s="339">
        <f t="shared" si="61"/>
        <v>1112.75</v>
      </c>
    </row>
    <row r="519" spans="1:59" ht="15.75" customHeight="1">
      <c r="A519" s="308">
        <v>517</v>
      </c>
      <c r="B519" s="39" t="s">
        <v>3818</v>
      </c>
      <c r="C519" s="39"/>
      <c r="D519" s="39"/>
      <c r="E519" s="38" t="s">
        <v>5</v>
      </c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472">
        <v>59</v>
      </c>
      <c r="BF519" s="472">
        <v>3481</v>
      </c>
      <c r="BG519" s="339">
        <f t="shared" si="61"/>
        <v>870.25</v>
      </c>
    </row>
    <row r="520" spans="1:59" ht="15.75" customHeight="1">
      <c r="A520" s="308">
        <v>518</v>
      </c>
      <c r="B520" s="39" t="s">
        <v>3819</v>
      </c>
      <c r="C520" s="39"/>
      <c r="D520" s="39"/>
      <c r="E520" s="38" t="s">
        <v>5</v>
      </c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472">
        <v>53</v>
      </c>
      <c r="BF520" s="472">
        <v>3743</v>
      </c>
      <c r="BG520" s="339">
        <f t="shared" si="61"/>
        <v>935.75</v>
      </c>
    </row>
    <row r="521" spans="1:59" ht="15.75" customHeight="1">
      <c r="A521" s="308">
        <v>519</v>
      </c>
      <c r="B521" s="39" t="s">
        <v>3820</v>
      </c>
      <c r="C521" s="39"/>
      <c r="D521" s="39"/>
      <c r="E521" s="38" t="s">
        <v>5</v>
      </c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472">
        <v>6</v>
      </c>
      <c r="BF521" s="472">
        <v>342</v>
      </c>
      <c r="BG521" s="339">
        <f t="shared" si="61"/>
        <v>85.5</v>
      </c>
    </row>
    <row r="522" spans="1:59" ht="15.75" customHeight="1">
      <c r="A522" s="308">
        <v>520</v>
      </c>
      <c r="B522" s="39" t="s">
        <v>3821</v>
      </c>
      <c r="C522" s="39"/>
      <c r="D522" s="39"/>
      <c r="E522" s="38" t="s">
        <v>5</v>
      </c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472">
        <v>30</v>
      </c>
      <c r="BF522" s="472">
        <v>2246</v>
      </c>
      <c r="BG522" s="339">
        <f t="shared" si="61"/>
        <v>561.5</v>
      </c>
    </row>
    <row r="523" spans="1:59" ht="15.75" customHeight="1">
      <c r="A523" s="308">
        <v>521</v>
      </c>
      <c r="B523" s="39" t="s">
        <v>3822</v>
      </c>
      <c r="C523" s="39"/>
      <c r="D523" s="39"/>
      <c r="E523" s="38" t="s">
        <v>5</v>
      </c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472">
        <v>45</v>
      </c>
      <c r="BF523" s="472">
        <v>3167</v>
      </c>
      <c r="BG523" s="339">
        <f t="shared" si="61"/>
        <v>791.75</v>
      </c>
    </row>
    <row r="524" spans="1:59" ht="15.75" customHeight="1">
      <c r="A524" s="308">
        <v>522</v>
      </c>
      <c r="B524" s="39" t="s">
        <v>3823</v>
      </c>
      <c r="C524" s="39"/>
      <c r="D524" s="39"/>
      <c r="E524" s="38" t="s">
        <v>5</v>
      </c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472">
        <v>4</v>
      </c>
      <c r="BF524" s="472">
        <v>396</v>
      </c>
      <c r="BG524" s="339">
        <f t="shared" si="61"/>
        <v>99</v>
      </c>
    </row>
    <row r="525" spans="1:59" ht="15.75" customHeight="1">
      <c r="A525" s="308">
        <v>523</v>
      </c>
      <c r="B525" s="39" t="s">
        <v>3779</v>
      </c>
      <c r="C525" s="39"/>
      <c r="D525" s="39"/>
      <c r="E525" s="38" t="s">
        <v>5</v>
      </c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472">
        <v>511</v>
      </c>
      <c r="BF525" s="472">
        <v>32053</v>
      </c>
      <c r="BG525" s="339">
        <f t="shared" si="61"/>
        <v>8013.25</v>
      </c>
    </row>
    <row r="526" spans="1:59" ht="15.75" customHeight="1">
      <c r="A526" s="308">
        <v>524</v>
      </c>
      <c r="B526" s="39" t="s">
        <v>3824</v>
      </c>
      <c r="C526" s="39"/>
      <c r="D526" s="39"/>
      <c r="E526" s="38" t="s">
        <v>5</v>
      </c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472">
        <v>24</v>
      </c>
      <c r="BF526" s="472">
        <v>2032</v>
      </c>
      <c r="BG526" s="339">
        <f t="shared" si="61"/>
        <v>508</v>
      </c>
    </row>
    <row r="527" spans="1:59" ht="15.75" customHeight="1">
      <c r="A527" s="308">
        <v>525</v>
      </c>
      <c r="B527" s="39" t="s">
        <v>3825</v>
      </c>
      <c r="C527" s="39"/>
      <c r="D527" s="39"/>
      <c r="E527" s="38" t="s">
        <v>5</v>
      </c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472">
        <v>1</v>
      </c>
      <c r="BF527" s="472">
        <v>59</v>
      </c>
      <c r="BG527" s="339">
        <f t="shared" si="61"/>
        <v>14.75</v>
      </c>
    </row>
    <row r="528" spans="1:59" ht="15.75" customHeight="1">
      <c r="A528" s="308">
        <v>526</v>
      </c>
      <c r="B528" s="39" t="s">
        <v>3826</v>
      </c>
      <c r="C528" s="39"/>
      <c r="D528" s="39"/>
      <c r="E528" s="38" t="s">
        <v>5</v>
      </c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472">
        <v>97</v>
      </c>
      <c r="BF528" s="472">
        <v>7247</v>
      </c>
      <c r="BG528" s="339">
        <f t="shared" si="61"/>
        <v>1811.75</v>
      </c>
    </row>
    <row r="529" spans="1:59" ht="15.75" customHeight="1">
      <c r="A529" s="308">
        <v>527</v>
      </c>
      <c r="B529" s="39" t="s">
        <v>3827</v>
      </c>
      <c r="C529" s="39"/>
      <c r="D529" s="39"/>
      <c r="E529" s="38" t="s">
        <v>5</v>
      </c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472">
        <v>36</v>
      </c>
      <c r="BF529" s="472">
        <v>2640</v>
      </c>
      <c r="BG529" s="339">
        <f t="shared" si="61"/>
        <v>660</v>
      </c>
    </row>
    <row r="530" spans="1:59" ht="15.75" customHeight="1">
      <c r="A530" s="308">
        <v>528</v>
      </c>
      <c r="B530" s="39" t="s">
        <v>3828</v>
      </c>
      <c r="C530" s="39"/>
      <c r="D530" s="39"/>
      <c r="E530" s="38" t="s">
        <v>5</v>
      </c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472">
        <v>57</v>
      </c>
      <c r="BF530" s="472">
        <v>3739</v>
      </c>
      <c r="BG530" s="339">
        <f t="shared" si="61"/>
        <v>934.75</v>
      </c>
    </row>
    <row r="531" spans="1:59" ht="15.75" customHeight="1">
      <c r="A531" s="308">
        <v>529</v>
      </c>
      <c r="B531" s="39" t="s">
        <v>3829</v>
      </c>
      <c r="C531" s="39"/>
      <c r="D531" s="39"/>
      <c r="E531" s="38" t="s">
        <v>5</v>
      </c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472">
        <v>30</v>
      </c>
      <c r="BF531" s="472">
        <v>2022</v>
      </c>
      <c r="BG531" s="339">
        <f t="shared" si="61"/>
        <v>505.5</v>
      </c>
    </row>
    <row r="532" spans="1:59" ht="15.75" customHeight="1">
      <c r="A532" s="308">
        <v>530</v>
      </c>
      <c r="B532" s="39" t="s">
        <v>3830</v>
      </c>
      <c r="C532" s="39"/>
      <c r="D532" s="39"/>
      <c r="E532" s="38" t="s">
        <v>5</v>
      </c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472">
        <v>13</v>
      </c>
      <c r="BF532" s="472">
        <v>1023</v>
      </c>
      <c r="BG532" s="339">
        <f t="shared" si="61"/>
        <v>255.75</v>
      </c>
    </row>
    <row r="533" spans="1:59" ht="15.75" customHeight="1">
      <c r="A533" s="308">
        <v>531</v>
      </c>
      <c r="B533" s="39" t="s">
        <v>3831</v>
      </c>
      <c r="C533" s="39"/>
      <c r="D533" s="39"/>
      <c r="E533" s="38" t="s">
        <v>5</v>
      </c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472">
        <v>36</v>
      </c>
      <c r="BF533" s="472">
        <v>2892</v>
      </c>
      <c r="BG533" s="339">
        <f t="shared" si="61"/>
        <v>723</v>
      </c>
    </row>
    <row r="534" spans="1:59" ht="15.75" customHeight="1">
      <c r="A534" s="308">
        <v>532</v>
      </c>
      <c r="B534" s="39" t="s">
        <v>3832</v>
      </c>
      <c r="C534" s="39"/>
      <c r="D534" s="39"/>
      <c r="E534" s="38" t="s">
        <v>5</v>
      </c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472">
        <v>98</v>
      </c>
      <c r="BF534" s="472">
        <v>6450</v>
      </c>
      <c r="BG534" s="339">
        <f t="shared" si="61"/>
        <v>1612.5</v>
      </c>
    </row>
    <row r="535" spans="1:59" ht="15.75" customHeight="1">
      <c r="A535" s="308">
        <v>533</v>
      </c>
      <c r="B535" s="39" t="s">
        <v>3833</v>
      </c>
      <c r="C535" s="39"/>
      <c r="D535" s="39"/>
      <c r="E535" s="38" t="s">
        <v>5</v>
      </c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472">
        <v>5</v>
      </c>
      <c r="BF535" s="472">
        <v>407</v>
      </c>
      <c r="BG535" s="339">
        <f t="shared" si="61"/>
        <v>101.75</v>
      </c>
    </row>
    <row r="536" spans="1:59" ht="15.75" customHeight="1">
      <c r="A536" s="308">
        <v>534</v>
      </c>
      <c r="B536" s="39" t="s">
        <v>3834</v>
      </c>
      <c r="C536" s="39"/>
      <c r="D536" s="39"/>
      <c r="E536" s="38" t="s">
        <v>5</v>
      </c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472">
        <v>8</v>
      </c>
      <c r="BF536" s="472">
        <v>632</v>
      </c>
      <c r="BG536" s="339">
        <f t="shared" si="61"/>
        <v>158</v>
      </c>
    </row>
    <row r="537" spans="1:59" ht="15.75" customHeight="1">
      <c r="A537" s="308">
        <v>535</v>
      </c>
      <c r="B537" s="39" t="s">
        <v>3835</v>
      </c>
      <c r="C537" s="39"/>
      <c r="D537" s="39"/>
      <c r="E537" s="38" t="s">
        <v>5</v>
      </c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472">
        <v>7</v>
      </c>
      <c r="BF537" s="472">
        <v>377</v>
      </c>
      <c r="BG537" s="339">
        <f t="shared" si="61"/>
        <v>94.25</v>
      </c>
    </row>
    <row r="538" spans="1:59" ht="15.75" customHeight="1">
      <c r="A538" s="308">
        <v>536</v>
      </c>
      <c r="B538" s="39" t="s">
        <v>3836</v>
      </c>
      <c r="C538" s="39"/>
      <c r="D538" s="39"/>
      <c r="E538" s="38" t="s">
        <v>5</v>
      </c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472">
        <v>56</v>
      </c>
      <c r="BF538" s="472">
        <v>3752</v>
      </c>
      <c r="BG538" s="339">
        <f t="shared" si="61"/>
        <v>938</v>
      </c>
    </row>
    <row r="539" spans="1:59" ht="15.75" customHeight="1">
      <c r="A539" s="308">
        <v>537</v>
      </c>
      <c r="B539" s="39" t="s">
        <v>3837</v>
      </c>
      <c r="C539" s="39"/>
      <c r="D539" s="39"/>
      <c r="E539" s="38" t="s">
        <v>5</v>
      </c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472">
        <v>113</v>
      </c>
      <c r="BF539" s="472">
        <v>9063</v>
      </c>
      <c r="BG539" s="339">
        <f t="shared" si="61"/>
        <v>2265.75</v>
      </c>
    </row>
    <row r="540" spans="1:59" ht="15.75" customHeight="1">
      <c r="A540" s="308">
        <v>538</v>
      </c>
      <c r="B540" s="39" t="s">
        <v>3838</v>
      </c>
      <c r="C540" s="39"/>
      <c r="D540" s="39"/>
      <c r="E540" s="38" t="s">
        <v>5</v>
      </c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472">
        <v>21</v>
      </c>
      <c r="BF540" s="472">
        <v>1939</v>
      </c>
      <c r="BG540" s="339">
        <f t="shared" si="61"/>
        <v>484.75</v>
      </c>
    </row>
    <row r="541" spans="1:59" ht="15.75" customHeight="1">
      <c r="A541" s="308">
        <v>539</v>
      </c>
      <c r="B541" s="39" t="s">
        <v>3839</v>
      </c>
      <c r="C541" s="39"/>
      <c r="D541" s="39"/>
      <c r="E541" s="38" t="s">
        <v>5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472">
        <v>4</v>
      </c>
      <c r="BF541" s="472">
        <v>416</v>
      </c>
      <c r="BG541" s="339">
        <f t="shared" si="61"/>
        <v>104</v>
      </c>
    </row>
    <row r="542" spans="1:59" ht="15.75" customHeight="1">
      <c r="A542" s="308">
        <v>540</v>
      </c>
      <c r="B542" s="39" t="s">
        <v>3778</v>
      </c>
      <c r="C542" s="39"/>
      <c r="D542" s="39"/>
      <c r="E542" s="38" t="s">
        <v>5</v>
      </c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472">
        <v>686</v>
      </c>
      <c r="BF542" s="472">
        <v>44038</v>
      </c>
      <c r="BG542" s="339">
        <f t="shared" si="61"/>
        <v>11009.5</v>
      </c>
    </row>
    <row r="543" spans="1:59" ht="15.75" customHeight="1">
      <c r="A543" s="308">
        <v>541</v>
      </c>
      <c r="B543" s="39" t="s">
        <v>3840</v>
      </c>
      <c r="C543" s="39"/>
      <c r="D543" s="39"/>
      <c r="E543" s="38" t="s">
        <v>5</v>
      </c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472">
        <v>78</v>
      </c>
      <c r="BF543" s="472">
        <v>4714</v>
      </c>
      <c r="BG543" s="339">
        <f t="shared" si="61"/>
        <v>1178.5</v>
      </c>
    </row>
    <row r="544" spans="1:59" ht="15.75" customHeight="1">
      <c r="A544" s="308">
        <v>542</v>
      </c>
      <c r="B544" s="39" t="s">
        <v>3841</v>
      </c>
      <c r="C544" s="39"/>
      <c r="D544" s="39"/>
      <c r="E544" s="38" t="s">
        <v>5</v>
      </c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472">
        <v>25</v>
      </c>
      <c r="BF544" s="472">
        <v>1647</v>
      </c>
      <c r="BG544" s="339">
        <f t="shared" si="61"/>
        <v>411.75</v>
      </c>
    </row>
    <row r="545" spans="1:59" ht="15.75" customHeight="1">
      <c r="A545" s="308">
        <v>543</v>
      </c>
      <c r="B545" s="39" t="s">
        <v>3842</v>
      </c>
      <c r="C545" s="39"/>
      <c r="D545" s="39"/>
      <c r="E545" s="38" t="s">
        <v>5</v>
      </c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472">
        <v>4</v>
      </c>
      <c r="BF545" s="472">
        <v>416</v>
      </c>
      <c r="BG545" s="339">
        <f t="shared" si="61"/>
        <v>104</v>
      </c>
    </row>
    <row r="546" spans="1:59" ht="15.75" customHeight="1">
      <c r="A546" s="308">
        <v>544</v>
      </c>
      <c r="B546" s="39" t="s">
        <v>3843</v>
      </c>
      <c r="C546" s="39"/>
      <c r="D546" s="39"/>
      <c r="E546" s="38" t="s">
        <v>5</v>
      </c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472">
        <v>40</v>
      </c>
      <c r="BF546" s="472">
        <v>2504</v>
      </c>
      <c r="BG546" s="339">
        <f t="shared" si="61"/>
        <v>626</v>
      </c>
    </row>
    <row r="547" spans="1:59" ht="15.75" customHeight="1">
      <c r="A547" s="308">
        <v>545</v>
      </c>
      <c r="B547" s="39" t="s">
        <v>3844</v>
      </c>
      <c r="C547" s="39"/>
      <c r="D547" s="39"/>
      <c r="E547" s="38" t="s">
        <v>5</v>
      </c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472">
        <v>10</v>
      </c>
      <c r="BF547" s="472">
        <v>930</v>
      </c>
      <c r="BG547" s="339">
        <f t="shared" si="61"/>
        <v>232.5</v>
      </c>
    </row>
    <row r="548" spans="1:59" ht="15.75" customHeight="1">
      <c r="A548" s="308">
        <v>546</v>
      </c>
      <c r="B548" s="39" t="s">
        <v>3845</v>
      </c>
      <c r="C548" s="39"/>
      <c r="D548" s="39"/>
      <c r="E548" s="38" t="s">
        <v>5</v>
      </c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472">
        <v>39</v>
      </c>
      <c r="BF548" s="472">
        <v>2685</v>
      </c>
      <c r="BG548" s="339">
        <f t="shared" si="61"/>
        <v>671.25</v>
      </c>
    </row>
    <row r="549" spans="1:59" ht="15.75" customHeight="1">
      <c r="A549" s="308">
        <v>547</v>
      </c>
      <c r="B549" s="39" t="s">
        <v>3846</v>
      </c>
      <c r="C549" s="39"/>
      <c r="D549" s="39"/>
      <c r="E549" s="38" t="s">
        <v>5</v>
      </c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472">
        <v>65</v>
      </c>
      <c r="BF549" s="472">
        <v>4695</v>
      </c>
      <c r="BG549" s="339">
        <f t="shared" si="61"/>
        <v>1173.75</v>
      </c>
    </row>
    <row r="550" spans="1:59" ht="15.75" customHeight="1">
      <c r="A550" s="308">
        <v>548</v>
      </c>
      <c r="B550" s="39" t="s">
        <v>3847</v>
      </c>
      <c r="C550" s="39"/>
      <c r="D550" s="39"/>
      <c r="E550" s="38" t="s">
        <v>5</v>
      </c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472">
        <v>388</v>
      </c>
      <c r="BF550" s="472">
        <v>27236</v>
      </c>
      <c r="BG550" s="339">
        <f t="shared" si="61"/>
        <v>6809</v>
      </c>
    </row>
    <row r="551" spans="1:59" ht="15.75" customHeight="1">
      <c r="A551" s="308">
        <v>549</v>
      </c>
      <c r="B551" s="39" t="s">
        <v>3848</v>
      </c>
      <c r="C551" s="39"/>
      <c r="D551" s="39"/>
      <c r="E551" s="38" t="s">
        <v>5</v>
      </c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472">
        <v>10</v>
      </c>
      <c r="BF551" s="472">
        <v>758</v>
      </c>
      <c r="BG551" s="339">
        <f t="shared" si="61"/>
        <v>189.5</v>
      </c>
    </row>
    <row r="552" spans="1:59" ht="15.75" customHeight="1">
      <c r="A552" s="308">
        <v>550</v>
      </c>
      <c r="B552" s="39" t="s">
        <v>3849</v>
      </c>
      <c r="C552" s="39"/>
      <c r="D552" s="39"/>
      <c r="E552" s="38" t="s">
        <v>5</v>
      </c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472">
        <v>21</v>
      </c>
      <c r="BF552" s="472">
        <v>1811</v>
      </c>
      <c r="BG552" s="339">
        <f t="shared" si="61"/>
        <v>452.75</v>
      </c>
    </row>
    <row r="553" spans="1:59" ht="15.75" customHeight="1">
      <c r="A553" s="308">
        <v>551</v>
      </c>
      <c r="B553" s="39" t="s">
        <v>3850</v>
      </c>
      <c r="C553" s="39"/>
      <c r="D553" s="39"/>
      <c r="E553" s="38" t="s">
        <v>5</v>
      </c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472">
        <v>15</v>
      </c>
      <c r="BF553" s="472">
        <v>1069</v>
      </c>
      <c r="BG553" s="339">
        <f t="shared" si="61"/>
        <v>267.25</v>
      </c>
    </row>
    <row r="554" spans="1:59" ht="15.75" customHeight="1">
      <c r="A554" s="308">
        <v>552</v>
      </c>
      <c r="B554" s="39" t="s">
        <v>3851</v>
      </c>
      <c r="C554" s="39"/>
      <c r="D554" s="39"/>
      <c r="E554" s="38" t="s">
        <v>5</v>
      </c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472">
        <v>32</v>
      </c>
      <c r="BF554" s="472">
        <v>3064</v>
      </c>
      <c r="BG554" s="339">
        <f t="shared" si="61"/>
        <v>766</v>
      </c>
    </row>
    <row r="555" spans="1:59" ht="15.75" customHeight="1">
      <c r="A555" s="308">
        <v>553</v>
      </c>
      <c r="B555" s="39" t="s">
        <v>3852</v>
      </c>
      <c r="C555" s="39"/>
      <c r="D555" s="39"/>
      <c r="E555" s="38" t="s">
        <v>5</v>
      </c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472">
        <v>34</v>
      </c>
      <c r="BF555" s="472">
        <v>2158</v>
      </c>
      <c r="BG555" s="339">
        <f t="shared" si="61"/>
        <v>539.5</v>
      </c>
    </row>
    <row r="556" spans="1:59" ht="15.75" customHeight="1">
      <c r="A556" s="308">
        <v>554</v>
      </c>
      <c r="B556" s="39" t="s">
        <v>3853</v>
      </c>
      <c r="C556" s="39"/>
      <c r="D556" s="39"/>
      <c r="E556" s="38" t="s">
        <v>5</v>
      </c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472">
        <v>17</v>
      </c>
      <c r="BF556" s="472">
        <v>1247</v>
      </c>
      <c r="BG556" s="339">
        <f t="shared" si="61"/>
        <v>311.75</v>
      </c>
    </row>
    <row r="557" spans="1:59" ht="15.75" customHeight="1">
      <c r="A557" s="308">
        <v>555</v>
      </c>
      <c r="B557" s="39" t="s">
        <v>3854</v>
      </c>
      <c r="C557" s="39"/>
      <c r="D557" s="39"/>
      <c r="E557" s="38" t="s">
        <v>5</v>
      </c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472">
        <v>7</v>
      </c>
      <c r="BF557" s="472">
        <v>549</v>
      </c>
      <c r="BG557" s="339">
        <f t="shared" si="61"/>
        <v>137.25</v>
      </c>
    </row>
    <row r="558" spans="1:59" ht="15.75" customHeight="1">
      <c r="A558" s="308">
        <v>556</v>
      </c>
      <c r="B558" s="39" t="s">
        <v>3855</v>
      </c>
      <c r="C558" s="39"/>
      <c r="D558" s="39"/>
      <c r="E558" s="38" t="s">
        <v>5</v>
      </c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472">
        <v>7</v>
      </c>
      <c r="BF558" s="472">
        <v>533</v>
      </c>
      <c r="BG558" s="339">
        <f t="shared" si="61"/>
        <v>133.25</v>
      </c>
    </row>
    <row r="559" spans="1:59" ht="15.75" customHeight="1">
      <c r="A559" s="308">
        <v>557</v>
      </c>
      <c r="B559" s="39" t="s">
        <v>3856</v>
      </c>
      <c r="C559" s="39"/>
      <c r="D559" s="39"/>
      <c r="E559" s="38" t="s">
        <v>5</v>
      </c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472">
        <v>19</v>
      </c>
      <c r="BF559" s="472">
        <v>1473</v>
      </c>
      <c r="BG559" s="339">
        <f t="shared" si="61"/>
        <v>368.25</v>
      </c>
    </row>
    <row r="560" spans="1:59" ht="15.75" customHeight="1">
      <c r="A560" s="308">
        <v>558</v>
      </c>
      <c r="B560" s="39" t="s">
        <v>3857</v>
      </c>
      <c r="C560" s="39"/>
      <c r="D560" s="39"/>
      <c r="E560" s="38" t="s">
        <v>5</v>
      </c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472">
        <v>9</v>
      </c>
      <c r="BF560" s="472">
        <v>611</v>
      </c>
      <c r="BG560" s="339">
        <f t="shared" si="61"/>
        <v>152.75</v>
      </c>
    </row>
    <row r="561" spans="1:59" ht="15.75" customHeight="1">
      <c r="A561" s="308">
        <v>559</v>
      </c>
      <c r="B561" s="39" t="s">
        <v>3858</v>
      </c>
      <c r="C561" s="39"/>
      <c r="D561" s="39"/>
      <c r="E561" s="38" t="s">
        <v>5</v>
      </c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472">
        <v>2</v>
      </c>
      <c r="BF561" s="472">
        <v>94</v>
      </c>
      <c r="BG561" s="339">
        <f t="shared" si="61"/>
        <v>23.5</v>
      </c>
    </row>
    <row r="562" spans="1:59" ht="15.75" customHeight="1">
      <c r="A562" s="308">
        <v>560</v>
      </c>
      <c r="B562" s="39" t="s">
        <v>3859</v>
      </c>
      <c r="C562" s="39"/>
      <c r="D562" s="39"/>
      <c r="E562" s="38" t="s">
        <v>5</v>
      </c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472">
        <v>53</v>
      </c>
      <c r="BF562" s="472">
        <v>3255</v>
      </c>
      <c r="BG562" s="339">
        <f t="shared" si="61"/>
        <v>813.75</v>
      </c>
    </row>
    <row r="563" spans="1:59" ht="15.75" customHeight="1">
      <c r="A563" s="308">
        <v>561</v>
      </c>
      <c r="B563" s="39" t="s">
        <v>3860</v>
      </c>
      <c r="C563" s="39"/>
      <c r="D563" s="39"/>
      <c r="E563" s="38" t="s">
        <v>5</v>
      </c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472">
        <v>70</v>
      </c>
      <c r="BF563" s="472">
        <v>4530</v>
      </c>
      <c r="BG563" s="339">
        <f t="shared" si="61"/>
        <v>1132.5</v>
      </c>
    </row>
    <row r="564" spans="1:59" ht="15.75" customHeight="1">
      <c r="A564" s="308">
        <v>562</v>
      </c>
      <c r="B564" s="39" t="s">
        <v>3861</v>
      </c>
      <c r="C564" s="39"/>
      <c r="D564" s="39"/>
      <c r="E564" s="38" t="s">
        <v>5</v>
      </c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472">
        <v>362</v>
      </c>
      <c r="BF564" s="472">
        <v>26486</v>
      </c>
      <c r="BG564" s="339">
        <f t="shared" si="61"/>
        <v>6621.5</v>
      </c>
    </row>
    <row r="565" spans="1:59" ht="15.75" customHeight="1">
      <c r="A565" s="308">
        <v>563</v>
      </c>
      <c r="B565" s="39" t="s">
        <v>3862</v>
      </c>
      <c r="C565" s="39"/>
      <c r="D565" s="39"/>
      <c r="E565" s="38" t="s">
        <v>5</v>
      </c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472">
        <v>40</v>
      </c>
      <c r="BF565" s="472">
        <v>2944</v>
      </c>
      <c r="BG565" s="339">
        <f t="shared" si="61"/>
        <v>736</v>
      </c>
    </row>
    <row r="566" spans="1:59" ht="15.75" customHeight="1">
      <c r="A566" s="308">
        <v>564</v>
      </c>
      <c r="B566" s="39" t="s">
        <v>3863</v>
      </c>
      <c r="C566" s="39"/>
      <c r="D566" s="39"/>
      <c r="E566" s="38" t="s">
        <v>5</v>
      </c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472">
        <v>11</v>
      </c>
      <c r="BF566" s="472">
        <v>885</v>
      </c>
      <c r="BG566" s="339">
        <f t="shared" si="61"/>
        <v>221.25</v>
      </c>
    </row>
    <row r="567" spans="1:59" ht="15.75" customHeight="1">
      <c r="A567" s="308">
        <v>565</v>
      </c>
      <c r="B567" s="39" t="s">
        <v>3864</v>
      </c>
      <c r="C567" s="39"/>
      <c r="D567" s="39"/>
      <c r="E567" s="38" t="s">
        <v>5</v>
      </c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472">
        <v>6</v>
      </c>
      <c r="BF567" s="472">
        <v>390</v>
      </c>
      <c r="BG567" s="339">
        <f t="shared" si="61"/>
        <v>97.5</v>
      </c>
    </row>
    <row r="568" spans="1:59" ht="15.75" customHeight="1">
      <c r="A568" s="308">
        <v>566</v>
      </c>
      <c r="B568" s="39" t="s">
        <v>3865</v>
      </c>
      <c r="C568" s="39"/>
      <c r="D568" s="39"/>
      <c r="E568" s="38" t="s">
        <v>5</v>
      </c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472">
        <v>37</v>
      </c>
      <c r="BF568" s="472">
        <v>2227</v>
      </c>
      <c r="BG568" s="339">
        <f t="shared" si="61"/>
        <v>556.75</v>
      </c>
    </row>
    <row r="569" spans="1:59" ht="15.75" customHeight="1">
      <c r="A569" s="308">
        <v>567</v>
      </c>
      <c r="B569" s="39" t="s">
        <v>3866</v>
      </c>
      <c r="C569" s="39"/>
      <c r="D569" s="39"/>
      <c r="E569" s="38" t="s">
        <v>5</v>
      </c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472">
        <v>18</v>
      </c>
      <c r="BF569" s="472">
        <v>1414</v>
      </c>
      <c r="BG569" s="339">
        <f t="shared" si="61"/>
        <v>353.5</v>
      </c>
    </row>
    <row r="570" spans="1:59" ht="15.75" customHeight="1">
      <c r="A570" s="308">
        <v>568</v>
      </c>
      <c r="B570" s="39" t="s">
        <v>3867</v>
      </c>
      <c r="C570" s="39"/>
      <c r="D570" s="39"/>
      <c r="E570" s="38" t="s">
        <v>5</v>
      </c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472">
        <v>9</v>
      </c>
      <c r="BF570" s="472">
        <v>887</v>
      </c>
      <c r="BG570" s="339">
        <f t="shared" si="61"/>
        <v>221.75</v>
      </c>
    </row>
    <row r="571" spans="1:59" ht="15.75" customHeight="1">
      <c r="A571" s="308">
        <v>569</v>
      </c>
      <c r="B571" s="39" t="s">
        <v>3868</v>
      </c>
      <c r="C571" s="39"/>
      <c r="D571" s="39"/>
      <c r="E571" s="38" t="s">
        <v>5</v>
      </c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472">
        <v>10</v>
      </c>
      <c r="BF571" s="472">
        <v>906</v>
      </c>
      <c r="BG571" s="339">
        <f t="shared" si="61"/>
        <v>226.5</v>
      </c>
    </row>
    <row r="572" spans="1:59" ht="15.75" customHeight="1">
      <c r="A572" s="308">
        <v>570</v>
      </c>
      <c r="B572" s="39" t="s">
        <v>3869</v>
      </c>
      <c r="C572" s="39"/>
      <c r="D572" s="39"/>
      <c r="E572" s="38" t="s">
        <v>5</v>
      </c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472">
        <v>66</v>
      </c>
      <c r="BF572" s="472">
        <v>5166</v>
      </c>
      <c r="BG572" s="339">
        <f t="shared" si="61"/>
        <v>1291.5</v>
      </c>
    </row>
    <row r="573" spans="1:59" ht="15.75" customHeight="1">
      <c r="A573" s="308">
        <v>571</v>
      </c>
      <c r="B573" s="39" t="s">
        <v>3870</v>
      </c>
      <c r="C573" s="39"/>
      <c r="D573" s="39"/>
      <c r="E573" s="38" t="s">
        <v>5</v>
      </c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472">
        <v>29</v>
      </c>
      <c r="BF573" s="472">
        <v>1911</v>
      </c>
      <c r="BG573" s="339">
        <f t="shared" si="61"/>
        <v>477.75</v>
      </c>
    </row>
    <row r="574" spans="1:59" ht="15.75" customHeight="1">
      <c r="A574" s="308">
        <v>572</v>
      </c>
      <c r="B574" s="39" t="s">
        <v>3871</v>
      </c>
      <c r="C574" s="39"/>
      <c r="D574" s="39"/>
      <c r="E574" s="38" t="s">
        <v>5</v>
      </c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472">
        <v>13</v>
      </c>
      <c r="BF574" s="472">
        <v>863</v>
      </c>
      <c r="BG574" s="339">
        <f t="shared" si="61"/>
        <v>215.75</v>
      </c>
    </row>
    <row r="575" spans="1:59" ht="15.75" customHeight="1">
      <c r="A575" s="308">
        <v>573</v>
      </c>
      <c r="B575" s="39" t="s">
        <v>3872</v>
      </c>
      <c r="C575" s="39"/>
      <c r="D575" s="39"/>
      <c r="E575" s="38" t="s">
        <v>5</v>
      </c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472">
        <v>10</v>
      </c>
      <c r="BF575" s="472">
        <v>706</v>
      </c>
      <c r="BG575" s="339">
        <f t="shared" si="61"/>
        <v>176.5</v>
      </c>
    </row>
    <row r="576" spans="1:59" ht="15.75" customHeight="1">
      <c r="A576" s="308">
        <v>574</v>
      </c>
      <c r="B576" s="39" t="s">
        <v>3873</v>
      </c>
      <c r="C576" s="39"/>
      <c r="D576" s="39"/>
      <c r="E576" s="38" t="s">
        <v>5</v>
      </c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472">
        <v>3</v>
      </c>
      <c r="BF576" s="472">
        <v>193</v>
      </c>
      <c r="BG576" s="339">
        <f t="shared" si="61"/>
        <v>48.25</v>
      </c>
    </row>
    <row r="577" spans="1:59" ht="15.75" customHeight="1">
      <c r="A577" s="308">
        <v>575</v>
      </c>
      <c r="B577" s="39" t="s">
        <v>3874</v>
      </c>
      <c r="C577" s="39"/>
      <c r="D577" s="39"/>
      <c r="E577" s="38" t="s">
        <v>5</v>
      </c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472">
        <v>9</v>
      </c>
      <c r="BF577" s="472">
        <v>707</v>
      </c>
      <c r="BG577" s="339">
        <f t="shared" si="61"/>
        <v>176.75</v>
      </c>
    </row>
    <row r="578" spans="1:59" ht="15.75" customHeight="1">
      <c r="A578" s="308">
        <v>576</v>
      </c>
      <c r="B578" s="39" t="s">
        <v>3875</v>
      </c>
      <c r="C578" s="39"/>
      <c r="D578" s="39"/>
      <c r="E578" s="38" t="s">
        <v>5</v>
      </c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472">
        <v>8</v>
      </c>
      <c r="BF578" s="472">
        <v>632</v>
      </c>
      <c r="BG578" s="339">
        <f t="shared" si="61"/>
        <v>158</v>
      </c>
    </row>
    <row r="579" spans="1:59" ht="15.75" customHeight="1">
      <c r="A579" s="308">
        <v>577</v>
      </c>
      <c r="B579" s="39" t="s">
        <v>3876</v>
      </c>
      <c r="C579" s="39"/>
      <c r="D579" s="39"/>
      <c r="E579" s="38" t="s">
        <v>5</v>
      </c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472">
        <v>7</v>
      </c>
      <c r="BF579" s="472">
        <v>549</v>
      </c>
      <c r="BG579" s="339">
        <f t="shared" ref="BG579:BG596" si="62">BF579*25%</f>
        <v>137.25</v>
      </c>
    </row>
    <row r="580" spans="1:59" ht="15.75" customHeight="1">
      <c r="A580" s="308">
        <v>578</v>
      </c>
      <c r="B580" s="39" t="s">
        <v>3877</v>
      </c>
      <c r="C580" s="39"/>
      <c r="D580" s="39"/>
      <c r="E580" s="38" t="s">
        <v>5</v>
      </c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472">
        <v>37</v>
      </c>
      <c r="BF580" s="472">
        <v>2691</v>
      </c>
      <c r="BG580" s="339">
        <f t="shared" si="62"/>
        <v>672.75</v>
      </c>
    </row>
    <row r="581" spans="1:59" ht="15.75" customHeight="1">
      <c r="A581" s="308">
        <v>579</v>
      </c>
      <c r="B581" s="39" t="s">
        <v>3878</v>
      </c>
      <c r="C581" s="39"/>
      <c r="D581" s="39"/>
      <c r="E581" s="38" t="s">
        <v>5</v>
      </c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472">
        <v>15</v>
      </c>
      <c r="BF581" s="472">
        <v>925</v>
      </c>
      <c r="BG581" s="339">
        <f t="shared" si="62"/>
        <v>231.25</v>
      </c>
    </row>
    <row r="582" spans="1:59" ht="15.75" customHeight="1">
      <c r="A582" s="308">
        <v>580</v>
      </c>
      <c r="B582" s="39" t="s">
        <v>3879</v>
      </c>
      <c r="C582" s="39"/>
      <c r="D582" s="39"/>
      <c r="E582" s="38" t="s">
        <v>5</v>
      </c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472">
        <v>27</v>
      </c>
      <c r="BF582" s="472">
        <v>1985</v>
      </c>
      <c r="BG582" s="339">
        <f t="shared" si="62"/>
        <v>496.25</v>
      </c>
    </row>
    <row r="583" spans="1:59" ht="15.75" customHeight="1">
      <c r="A583" s="308">
        <v>581</v>
      </c>
      <c r="B583" s="39" t="s">
        <v>3880</v>
      </c>
      <c r="C583" s="39"/>
      <c r="D583" s="39"/>
      <c r="E583" s="38" t="s">
        <v>5</v>
      </c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472">
        <v>74</v>
      </c>
      <c r="BF583" s="472">
        <v>4330</v>
      </c>
      <c r="BG583" s="339">
        <f t="shared" si="62"/>
        <v>1082.5</v>
      </c>
    </row>
    <row r="584" spans="1:59" ht="15.75" customHeight="1">
      <c r="A584" s="308">
        <v>582</v>
      </c>
      <c r="B584" s="39" t="s">
        <v>3881</v>
      </c>
      <c r="C584" s="39"/>
      <c r="D584" s="39"/>
      <c r="E584" s="38" t="s">
        <v>5</v>
      </c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472">
        <v>6</v>
      </c>
      <c r="BF584" s="472">
        <v>510</v>
      </c>
      <c r="BG584" s="339">
        <f t="shared" si="62"/>
        <v>127.5</v>
      </c>
    </row>
    <row r="585" spans="1:59" ht="15.75" customHeight="1">
      <c r="A585" s="308">
        <v>583</v>
      </c>
      <c r="B585" s="39" t="s">
        <v>3882</v>
      </c>
      <c r="C585" s="39"/>
      <c r="D585" s="39"/>
      <c r="E585" s="38" t="s">
        <v>5</v>
      </c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472">
        <v>56</v>
      </c>
      <c r="BF585" s="472">
        <v>3416</v>
      </c>
      <c r="BG585" s="339">
        <f t="shared" si="62"/>
        <v>854</v>
      </c>
    </row>
    <row r="586" spans="1:59" ht="15.75" customHeight="1">
      <c r="A586" s="308">
        <v>584</v>
      </c>
      <c r="B586" s="39" t="s">
        <v>3883</v>
      </c>
      <c r="C586" s="39"/>
      <c r="D586" s="39"/>
      <c r="E586" s="38" t="s">
        <v>5</v>
      </c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472">
        <v>17</v>
      </c>
      <c r="BF586" s="472">
        <v>1339</v>
      </c>
      <c r="BG586" s="339">
        <f t="shared" si="62"/>
        <v>334.75</v>
      </c>
    </row>
    <row r="587" spans="1:59" ht="15.75" customHeight="1">
      <c r="A587" s="308">
        <v>585</v>
      </c>
      <c r="B587" s="39" t="s">
        <v>3884</v>
      </c>
      <c r="C587" s="39"/>
      <c r="D587" s="39"/>
      <c r="E587" s="38" t="s">
        <v>5</v>
      </c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472">
        <v>1</v>
      </c>
      <c r="BF587" s="472">
        <v>119</v>
      </c>
      <c r="BG587" s="339">
        <f t="shared" si="62"/>
        <v>29.75</v>
      </c>
    </row>
    <row r="588" spans="1:59" ht="15.75" customHeight="1">
      <c r="A588" s="308">
        <v>586</v>
      </c>
      <c r="B588" s="39" t="s">
        <v>3885</v>
      </c>
      <c r="C588" s="39"/>
      <c r="D588" s="39"/>
      <c r="E588" s="38" t="s">
        <v>5</v>
      </c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472">
        <v>13</v>
      </c>
      <c r="BF588" s="472">
        <v>731</v>
      </c>
      <c r="BG588" s="339">
        <f t="shared" si="62"/>
        <v>182.75</v>
      </c>
    </row>
    <row r="589" spans="1:59" ht="15.75" customHeight="1">
      <c r="A589" s="308">
        <v>587</v>
      </c>
      <c r="B589" s="39" t="s">
        <v>3886</v>
      </c>
      <c r="C589" s="39"/>
      <c r="D589" s="39"/>
      <c r="E589" s="38" t="s">
        <v>5</v>
      </c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472">
        <v>115</v>
      </c>
      <c r="BF589" s="472">
        <v>7053</v>
      </c>
      <c r="BG589" s="339">
        <f t="shared" si="62"/>
        <v>1763.25</v>
      </c>
    </row>
    <row r="590" spans="1:59" ht="15.75" customHeight="1">
      <c r="A590" s="308">
        <v>588</v>
      </c>
      <c r="B590" s="39" t="s">
        <v>3887</v>
      </c>
      <c r="C590" s="39"/>
      <c r="D590" s="39"/>
      <c r="E590" s="38" t="s">
        <v>5</v>
      </c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472">
        <v>14</v>
      </c>
      <c r="BF590" s="472">
        <v>1090</v>
      </c>
      <c r="BG590" s="339">
        <f t="shared" si="62"/>
        <v>272.5</v>
      </c>
    </row>
    <row r="591" spans="1:59" ht="15.75" customHeight="1">
      <c r="A591" s="308">
        <v>589</v>
      </c>
      <c r="B591" s="39" t="s">
        <v>3888</v>
      </c>
      <c r="C591" s="39"/>
      <c r="D591" s="39"/>
      <c r="E591" s="38" t="s">
        <v>5</v>
      </c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472">
        <v>4</v>
      </c>
      <c r="BF591" s="472">
        <v>352</v>
      </c>
      <c r="BG591" s="339">
        <f t="shared" si="62"/>
        <v>88</v>
      </c>
    </row>
    <row r="592" spans="1:59" ht="15.75" customHeight="1">
      <c r="A592" s="308">
        <v>590</v>
      </c>
      <c r="B592" s="39" t="s">
        <v>3889</v>
      </c>
      <c r="C592" s="39"/>
      <c r="D592" s="39"/>
      <c r="E592" s="38" t="s">
        <v>5</v>
      </c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472">
        <v>2</v>
      </c>
      <c r="BF592" s="472">
        <v>238</v>
      </c>
      <c r="BG592" s="339">
        <f t="shared" si="62"/>
        <v>59.5</v>
      </c>
    </row>
    <row r="593" spans="1:59" ht="15.75" customHeight="1">
      <c r="A593" s="308">
        <v>591</v>
      </c>
      <c r="B593" s="39" t="s">
        <v>3890</v>
      </c>
      <c r="C593" s="39"/>
      <c r="D593" s="39"/>
      <c r="E593" s="38" t="s">
        <v>5</v>
      </c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472">
        <v>14</v>
      </c>
      <c r="BF593" s="472">
        <v>1282</v>
      </c>
      <c r="BG593" s="339">
        <f t="shared" si="62"/>
        <v>320.5</v>
      </c>
    </row>
    <row r="594" spans="1:59" ht="15.75" customHeight="1">
      <c r="A594" s="308">
        <v>592</v>
      </c>
      <c r="B594" s="39" t="s">
        <v>3891</v>
      </c>
      <c r="C594" s="39"/>
      <c r="D594" s="39"/>
      <c r="E594" s="38" t="s">
        <v>5</v>
      </c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472">
        <v>14</v>
      </c>
      <c r="BF594" s="472">
        <v>1094</v>
      </c>
      <c r="BG594" s="339">
        <f t="shared" si="62"/>
        <v>273.5</v>
      </c>
    </row>
    <row r="595" spans="1:59" ht="15.75" customHeight="1">
      <c r="A595" s="308">
        <v>593</v>
      </c>
      <c r="B595" s="39" t="s">
        <v>3892</v>
      </c>
      <c r="C595" s="39"/>
      <c r="D595" s="39"/>
      <c r="E595" s="38" t="s">
        <v>5</v>
      </c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472">
        <v>13</v>
      </c>
      <c r="BF595" s="472">
        <v>963</v>
      </c>
      <c r="BG595" s="339">
        <f t="shared" si="62"/>
        <v>240.75</v>
      </c>
    </row>
    <row r="596" spans="1:59" ht="15.75" customHeight="1">
      <c r="A596" s="308">
        <v>594</v>
      </c>
      <c r="B596" s="39" t="s">
        <v>3893</v>
      </c>
      <c r="C596" s="39"/>
      <c r="D596" s="39"/>
      <c r="E596" s="38" t="s">
        <v>5</v>
      </c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472">
        <v>2</v>
      </c>
      <c r="BF596" s="472">
        <v>70</v>
      </c>
      <c r="BG596" s="339">
        <f t="shared" si="62"/>
        <v>17.5</v>
      </c>
    </row>
    <row r="597" spans="1:59" ht="15.75" customHeight="1">
      <c r="A597" s="473" t="s">
        <v>924</v>
      </c>
      <c r="B597" s="474"/>
      <c r="C597" s="306"/>
      <c r="D597" s="306"/>
      <c r="E597" s="352"/>
      <c r="F597" s="475">
        <f>SUM(F3:F478)</f>
        <v>113</v>
      </c>
      <c r="G597" s="475">
        <f>SUM(G3:G478)</f>
        <v>7515</v>
      </c>
      <c r="H597" s="475">
        <f>SUM(H3:H478)</f>
        <v>1878.75</v>
      </c>
      <c r="I597" s="475">
        <f>SUM(I3:I478)</f>
        <v>146</v>
      </c>
      <c r="J597" s="475">
        <f>SUM(J3:J478)</f>
        <v>9994</v>
      </c>
      <c r="K597" s="475">
        <f>SUM(K3:K478)</f>
        <v>2498.5</v>
      </c>
      <c r="L597" s="475">
        <f>SUM(L3:L478)</f>
        <v>278</v>
      </c>
      <c r="M597" s="475">
        <f>SUM(M3:M478)</f>
        <v>19946</v>
      </c>
      <c r="N597" s="475">
        <f>SUM(N3:N478)</f>
        <v>4986.5</v>
      </c>
      <c r="O597" s="475">
        <f>SUM(O3:O478)</f>
        <v>460</v>
      </c>
      <c r="P597" s="475">
        <f>SUM(P3:P478)</f>
        <v>31836</v>
      </c>
      <c r="Q597" s="475">
        <f>SUM(Q3:Q478)</f>
        <v>7959</v>
      </c>
      <c r="R597" s="475">
        <f>SUM(R3:R478)</f>
        <v>737</v>
      </c>
      <c r="S597" s="475">
        <f>SUM(S3:S478)</f>
        <v>50055</v>
      </c>
      <c r="T597" s="475">
        <f>SUM(T3:T478)</f>
        <v>12513.75</v>
      </c>
      <c r="U597" s="475">
        <f>SUM(U3:U478)</f>
        <v>3117</v>
      </c>
      <c r="V597" s="475">
        <f>SUM(V3:V478)</f>
        <v>221898</v>
      </c>
      <c r="W597" s="475">
        <f>SUM(W3:W478)</f>
        <v>55474.5</v>
      </c>
      <c r="X597" s="475" t="e">
        <f>SUM(X3:X478)</f>
        <v>#N/A</v>
      </c>
      <c r="Y597" s="475" t="e">
        <f>SUM(Y3:Y478)</f>
        <v>#N/A</v>
      </c>
      <c r="Z597" s="475" t="e">
        <f>SUM(Z3:Z478)</f>
        <v>#N/A</v>
      </c>
      <c r="AA597" s="475">
        <f>SUM(AA3:AA478)</f>
        <v>13131</v>
      </c>
      <c r="AB597" s="475">
        <f>SUM(AB3:AB478)</f>
        <v>908385</v>
      </c>
      <c r="AC597" s="475">
        <f>SUM(AC3:AC478)</f>
        <v>227096.25</v>
      </c>
      <c r="AD597" s="475">
        <f>SUM(AD3:AD478)</f>
        <v>16948</v>
      </c>
      <c r="AE597" s="475">
        <f>SUM(AE3:AE478)</f>
        <v>1124676</v>
      </c>
      <c r="AF597" s="476">
        <f>SUM(AF3:AF478)</f>
        <v>281169</v>
      </c>
      <c r="AG597" s="476">
        <f>SUM(AG3:AG478)</f>
        <v>20210</v>
      </c>
      <c r="AH597" s="477">
        <f>SUM(AH3:AH478)</f>
        <v>1327770</v>
      </c>
      <c r="AI597" s="477">
        <f>SUM(AI3:AI478)</f>
        <v>331942.5</v>
      </c>
      <c r="AJ597" s="477">
        <f>SUM(AJ3:AJ478)</f>
        <v>23849</v>
      </c>
      <c r="AK597" s="477">
        <f>SUM(AK3:AK478)</f>
        <v>1476159</v>
      </c>
      <c r="AL597" s="477">
        <f>SUM(AL3:AL478)</f>
        <v>369039.75</v>
      </c>
      <c r="AM597" s="477">
        <f>SUM(AM3:AM478)</f>
        <v>24083</v>
      </c>
      <c r="AN597" s="477">
        <f>SUM(AN3:AN478)</f>
        <v>1516025</v>
      </c>
      <c r="AO597" s="477">
        <f>SUM(AO3:AO478)</f>
        <v>379006.25</v>
      </c>
      <c r="AP597" s="477">
        <f>SUM(AP3:AP478)</f>
        <v>26842</v>
      </c>
      <c r="AQ597" s="477">
        <f>SUM(AQ3:AQ478)</f>
        <v>1750578</v>
      </c>
      <c r="AR597" s="477">
        <f>SUM(AR3:AR478)</f>
        <v>437644.5</v>
      </c>
      <c r="AS597" s="478">
        <f>SUM(AS3:AS478)</f>
        <v>22489</v>
      </c>
      <c r="AT597" s="479">
        <f>SUM(AT3:AT478)</f>
        <v>1486299</v>
      </c>
      <c r="AU597" s="478">
        <f>SUM(AU3:AU478)</f>
        <v>371574.75</v>
      </c>
      <c r="AV597" s="478">
        <f>SUM(AV3:AV478)</f>
        <v>80777</v>
      </c>
      <c r="AW597" s="479">
        <f>SUM(AW3:AW478)</f>
        <v>5321363</v>
      </c>
      <c r="AX597" s="478">
        <f>SUM(AX3:AX478)</f>
        <v>1329818.25</v>
      </c>
      <c r="AY597" s="478">
        <f>SUM(AY3:AY479)</f>
        <v>88224</v>
      </c>
      <c r="AZ597" s="479">
        <f>SUM(AZ3:AZ479)</f>
        <v>5859344</v>
      </c>
      <c r="BA597" s="478">
        <f>SUM(BA3:BA479)</f>
        <v>1464836</v>
      </c>
      <c r="BB597" s="478">
        <f>SUM(BB3:BB480)</f>
        <v>91406</v>
      </c>
      <c r="BC597" s="479">
        <f>SUM(BC3:BC480)</f>
        <v>6100762</v>
      </c>
      <c r="BD597" s="478">
        <f>SUM(BD3:BD480)</f>
        <v>1525190.5</v>
      </c>
      <c r="BE597" s="478">
        <f>SUM(BE3:BE596)</f>
        <v>102239</v>
      </c>
      <c r="BF597" s="479">
        <f>SUM(BF3:BF596)</f>
        <v>6873029</v>
      </c>
      <c r="BG597" s="478">
        <f>SUM(BG3:BG596)</f>
        <v>1718257.25</v>
      </c>
    </row>
  </sheetData>
  <autoFilter ref="A2:AL481" xr:uid="{00000000-0009-0000-0000-000002000000}"/>
  <mergeCells count="21">
    <mergeCell ref="BB1:BD1"/>
    <mergeCell ref="BE1:BG1"/>
    <mergeCell ref="A1:A2"/>
    <mergeCell ref="B1:B2"/>
    <mergeCell ref="E1:E2"/>
    <mergeCell ref="F1:H1"/>
    <mergeCell ref="L1:N1"/>
    <mergeCell ref="I1:K1"/>
    <mergeCell ref="O1:Q1"/>
    <mergeCell ref="R1:T1"/>
    <mergeCell ref="AY1:BA1"/>
    <mergeCell ref="U1:W1"/>
    <mergeCell ref="X1:Z1"/>
    <mergeCell ref="AA1:AC1"/>
    <mergeCell ref="AV1:AX1"/>
    <mergeCell ref="AP1:AR1"/>
    <mergeCell ref="AM1:AO1"/>
    <mergeCell ref="AJ1:AL1"/>
    <mergeCell ref="AS1:AU1"/>
    <mergeCell ref="AG1:AI1"/>
    <mergeCell ref="AD1:AF1"/>
  </mergeCells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AG89"/>
  <sheetViews>
    <sheetView showGridLines="0" topLeftCell="A44" zoomScale="90" zoomScaleNormal="90" workbookViewId="0">
      <selection activeCell="AG90" sqref="AG90"/>
    </sheetView>
  </sheetViews>
  <sheetFormatPr defaultColWidth="9.140625" defaultRowHeight="15" customHeight="1"/>
  <cols>
    <col min="1" max="1" width="11" style="18" customWidth="1"/>
    <col min="2" max="2" width="33.140625" style="18" customWidth="1"/>
    <col min="3" max="3" width="10" style="18" customWidth="1"/>
    <col min="4" max="7" width="10" style="18" hidden="1" customWidth="1"/>
    <col min="8" max="9" width="11" style="18" hidden="1" customWidth="1"/>
    <col min="10" max="10" width="0" style="18" hidden="1" customWidth="1"/>
    <col min="11" max="11" width="9.85546875" style="18" hidden="1" customWidth="1"/>
    <col min="12" max="12" width="9" style="18" hidden="1" customWidth="1"/>
    <col min="13" max="15" width="9.7109375" style="18" hidden="1" customWidth="1"/>
    <col min="16" max="16" width="9.140625" style="18" hidden="1" customWidth="1"/>
    <col min="17" max="17" width="10.85546875" style="18" hidden="1" customWidth="1"/>
    <col min="18" max="18" width="11" style="18" hidden="1" customWidth="1"/>
    <col min="19" max="19" width="9.42578125" style="18" hidden="1" customWidth="1"/>
    <col min="20" max="20" width="11" style="18" hidden="1" customWidth="1"/>
    <col min="21" max="21" width="12" style="18" hidden="1" customWidth="1"/>
    <col min="22" max="22" width="11.28515625" style="18" hidden="1" customWidth="1"/>
    <col min="23" max="23" width="14" style="18" hidden="1" customWidth="1"/>
    <col min="24" max="24" width="12" style="18" hidden="1" customWidth="1"/>
    <col min="25" max="25" width="10.7109375" style="18" hidden="1" customWidth="1"/>
    <col min="26" max="26" width="13" style="18" hidden="1" customWidth="1"/>
    <col min="27" max="27" width="12" style="18" hidden="1" customWidth="1"/>
    <col min="28" max="28" width="10.7109375" style="18" hidden="1" customWidth="1"/>
    <col min="29" max="29" width="13" style="18" hidden="1" customWidth="1"/>
    <col min="30" max="30" width="12" style="18" hidden="1" customWidth="1"/>
    <col min="31" max="31" width="10.7109375" style="18" customWidth="1"/>
    <col min="32" max="32" width="13" style="18" customWidth="1"/>
    <col min="33" max="33" width="12" style="18" customWidth="1"/>
    <col min="34" max="16384" width="9.140625" style="18"/>
  </cols>
  <sheetData>
    <row r="1" spans="1:33" ht="15" customHeight="1">
      <c r="A1" s="401" t="s">
        <v>0</v>
      </c>
      <c r="B1" s="402" t="s">
        <v>2</v>
      </c>
      <c r="C1" s="401" t="s">
        <v>1</v>
      </c>
      <c r="D1" s="399">
        <v>43040</v>
      </c>
      <c r="E1" s="400"/>
      <c r="F1" s="400"/>
      <c r="G1" s="395">
        <v>43070</v>
      </c>
      <c r="H1" s="395"/>
      <c r="I1" s="395"/>
      <c r="J1" s="395">
        <v>43101</v>
      </c>
      <c r="K1" s="395"/>
      <c r="L1" s="395"/>
      <c r="M1" s="395">
        <v>43132</v>
      </c>
      <c r="N1" s="395"/>
      <c r="O1" s="395"/>
      <c r="P1" s="395">
        <v>43160</v>
      </c>
      <c r="Q1" s="395"/>
      <c r="R1" s="395"/>
      <c r="S1" s="395">
        <v>43191</v>
      </c>
      <c r="T1" s="395"/>
      <c r="U1" s="395"/>
      <c r="V1" s="395">
        <v>43221</v>
      </c>
      <c r="W1" s="395"/>
      <c r="X1" s="395"/>
      <c r="Y1" s="395">
        <v>43252</v>
      </c>
      <c r="Z1" s="395"/>
      <c r="AA1" s="395"/>
      <c r="AB1" s="395">
        <v>43282</v>
      </c>
      <c r="AC1" s="395"/>
      <c r="AD1" s="395"/>
      <c r="AE1" s="395">
        <v>43313</v>
      </c>
      <c r="AF1" s="395"/>
      <c r="AG1" s="395"/>
    </row>
    <row r="2" spans="1:33" ht="15" customHeight="1">
      <c r="A2" s="401"/>
      <c r="B2" s="402"/>
      <c r="C2" s="401"/>
      <c r="D2" s="85" t="s">
        <v>923</v>
      </c>
      <c r="E2" s="85" t="s">
        <v>922</v>
      </c>
      <c r="F2" s="86">
        <v>0.25</v>
      </c>
      <c r="G2" s="85" t="s">
        <v>923</v>
      </c>
      <c r="H2" s="85" t="s">
        <v>922</v>
      </c>
      <c r="I2" s="86">
        <v>0.25</v>
      </c>
      <c r="J2" s="116" t="s">
        <v>923</v>
      </c>
      <c r="K2" s="116" t="s">
        <v>922</v>
      </c>
      <c r="L2" s="86">
        <v>0.25</v>
      </c>
      <c r="M2" s="152" t="s">
        <v>923</v>
      </c>
      <c r="N2" s="152" t="s">
        <v>922</v>
      </c>
      <c r="O2" s="86">
        <v>0.25</v>
      </c>
      <c r="P2" s="187" t="s">
        <v>923</v>
      </c>
      <c r="Q2" s="187" t="s">
        <v>922</v>
      </c>
      <c r="R2" s="86">
        <v>0.25</v>
      </c>
      <c r="S2" s="203" t="s">
        <v>923</v>
      </c>
      <c r="T2" s="203" t="s">
        <v>922</v>
      </c>
      <c r="U2" s="86">
        <v>0.25</v>
      </c>
      <c r="V2" s="248" t="s">
        <v>923</v>
      </c>
      <c r="W2" s="248" t="s">
        <v>922</v>
      </c>
      <c r="X2" s="86">
        <v>0.25</v>
      </c>
      <c r="Y2" s="248" t="s">
        <v>923</v>
      </c>
      <c r="Z2" s="248" t="s">
        <v>922</v>
      </c>
      <c r="AA2" s="86">
        <v>0.25</v>
      </c>
      <c r="AB2" s="300" t="s">
        <v>923</v>
      </c>
      <c r="AC2" s="300" t="s">
        <v>922</v>
      </c>
      <c r="AD2" s="86">
        <v>0.25</v>
      </c>
      <c r="AE2" s="353" t="s">
        <v>923</v>
      </c>
      <c r="AF2" s="353" t="s">
        <v>922</v>
      </c>
      <c r="AG2" s="86">
        <v>0.25</v>
      </c>
    </row>
    <row r="3" spans="1:33" ht="15" customHeight="1">
      <c r="A3" s="40" t="s">
        <v>919</v>
      </c>
      <c r="B3" s="11" t="s">
        <v>1668</v>
      </c>
      <c r="C3" s="89" t="str">
        <f>VLOOKUP(B3,Remark!O:P,2,0)</f>
        <v>BANA</v>
      </c>
      <c r="D3" s="41">
        <v>172</v>
      </c>
      <c r="E3" s="41">
        <v>13988</v>
      </c>
      <c r="F3" s="59">
        <f>E3*25%</f>
        <v>3497</v>
      </c>
      <c r="G3" s="78">
        <v>407</v>
      </c>
      <c r="H3" s="78">
        <v>38591</v>
      </c>
      <c r="I3" s="79">
        <f>H3*25%</f>
        <v>9647.75</v>
      </c>
      <c r="J3" s="41">
        <v>430</v>
      </c>
      <c r="K3" s="41">
        <v>36278</v>
      </c>
      <c r="L3" s="79">
        <f>K3*25%</f>
        <v>9069.5</v>
      </c>
      <c r="M3" s="63">
        <v>487</v>
      </c>
      <c r="N3" s="10">
        <v>41813</v>
      </c>
      <c r="O3" s="79">
        <f>N3*25%</f>
        <v>10453.25</v>
      </c>
      <c r="P3" s="103">
        <v>439</v>
      </c>
      <c r="Q3" s="103">
        <v>40833</v>
      </c>
      <c r="R3" s="79">
        <f>Q3*25%</f>
        <v>10208.25</v>
      </c>
      <c r="S3" s="211">
        <v>173</v>
      </c>
      <c r="T3" s="211">
        <v>15055</v>
      </c>
      <c r="U3" s="212">
        <f>T3*25%</f>
        <v>3763.75</v>
      </c>
      <c r="V3" s="211">
        <v>872</v>
      </c>
      <c r="W3" s="211">
        <v>74112</v>
      </c>
      <c r="X3" s="279">
        <f>W3*25%</f>
        <v>18528</v>
      </c>
      <c r="Y3" s="211">
        <v>821</v>
      </c>
      <c r="Z3" s="211">
        <v>70559</v>
      </c>
      <c r="AA3" s="212">
        <f>Z3*25%</f>
        <v>17639.75</v>
      </c>
      <c r="AB3" s="211">
        <v>978</v>
      </c>
      <c r="AC3" s="211">
        <v>85710</v>
      </c>
      <c r="AD3" s="212">
        <f>AC3*25%</f>
        <v>21427.5</v>
      </c>
      <c r="AE3" s="211">
        <v>999</v>
      </c>
      <c r="AF3" s="211">
        <v>89347</v>
      </c>
      <c r="AG3" s="212">
        <f>AF3*25%</f>
        <v>22336.75</v>
      </c>
    </row>
    <row r="4" spans="1:33" ht="15" customHeight="1">
      <c r="A4" s="40" t="s">
        <v>920</v>
      </c>
      <c r="B4" s="11" t="s">
        <v>1669</v>
      </c>
      <c r="C4" s="89" t="str">
        <f>VLOOKUP(B4,Remark!O:P,2,0)</f>
        <v>Kerry</v>
      </c>
      <c r="D4" s="41">
        <v>822</v>
      </c>
      <c r="E4" s="41">
        <v>67772</v>
      </c>
      <c r="F4" s="59">
        <f t="shared" ref="F4" si="0">E4*25%</f>
        <v>16943</v>
      </c>
      <c r="G4" s="78">
        <v>1447</v>
      </c>
      <c r="H4" s="78">
        <v>107455</v>
      </c>
      <c r="I4" s="79">
        <f>H4*25%</f>
        <v>26863.75</v>
      </c>
      <c r="J4" s="41">
        <v>1767</v>
      </c>
      <c r="K4" s="41">
        <v>138421</v>
      </c>
      <c r="L4" s="79">
        <f>K4*25%</f>
        <v>34605.25</v>
      </c>
      <c r="M4" s="63">
        <v>1812</v>
      </c>
      <c r="N4" s="10">
        <v>138900</v>
      </c>
      <c r="O4" s="79">
        <f t="shared" ref="O4:O43" si="1">N4*25%</f>
        <v>34725</v>
      </c>
      <c r="P4" s="103">
        <v>1561</v>
      </c>
      <c r="Q4" s="103">
        <v>120827</v>
      </c>
      <c r="R4" s="79">
        <f t="shared" ref="R4:R43" si="2">Q4*25%</f>
        <v>30206.75</v>
      </c>
      <c r="S4" s="211">
        <v>431</v>
      </c>
      <c r="T4" s="211">
        <v>32229</v>
      </c>
      <c r="U4" s="212">
        <f t="shared" ref="U4:U43" si="3">T4*25%</f>
        <v>8057.25</v>
      </c>
      <c r="V4" s="211">
        <v>1681</v>
      </c>
      <c r="W4" s="211">
        <v>125141</v>
      </c>
      <c r="X4" s="279">
        <f t="shared" ref="X4:X67" si="4">W4*25%</f>
        <v>31285.25</v>
      </c>
      <c r="Y4" s="211">
        <v>1603</v>
      </c>
      <c r="Z4" s="211">
        <v>115217</v>
      </c>
      <c r="AA4" s="212">
        <f t="shared" ref="AA4:AA67" si="5">Z4*25%</f>
        <v>28804.25</v>
      </c>
      <c r="AB4" s="211">
        <v>1569</v>
      </c>
      <c r="AC4" s="211">
        <v>120633</v>
      </c>
      <c r="AD4" s="212">
        <f t="shared" ref="AD4:AD67" si="6">AC4*25%</f>
        <v>30158.25</v>
      </c>
      <c r="AE4" s="211">
        <v>1414</v>
      </c>
      <c r="AF4" s="211">
        <v>109554</v>
      </c>
      <c r="AG4" s="212">
        <f t="shared" ref="AG4:AG67" si="7">AF4*25%</f>
        <v>27388.5</v>
      </c>
    </row>
    <row r="5" spans="1:33" ht="15" customHeight="1">
      <c r="A5" s="40" t="s">
        <v>1561</v>
      </c>
      <c r="B5" s="11" t="s">
        <v>1562</v>
      </c>
      <c r="C5" s="89" t="str">
        <f>VLOOKUP(B5,Remark!O:P,2,0)</f>
        <v>Kerry</v>
      </c>
      <c r="D5" s="41"/>
      <c r="E5" s="41"/>
      <c r="F5" s="59"/>
      <c r="G5" s="78"/>
      <c r="H5" s="78"/>
      <c r="I5" s="79"/>
      <c r="J5" s="41"/>
      <c r="K5" s="41"/>
      <c r="L5" s="79"/>
      <c r="M5" s="63">
        <v>38</v>
      </c>
      <c r="N5" s="10">
        <v>4684</v>
      </c>
      <c r="O5" s="79">
        <f t="shared" si="1"/>
        <v>1171</v>
      </c>
      <c r="P5" s="103">
        <v>348</v>
      </c>
      <c r="Q5" s="103">
        <v>36548</v>
      </c>
      <c r="R5" s="79">
        <f t="shared" si="2"/>
        <v>9137</v>
      </c>
      <c r="S5" s="211">
        <v>139</v>
      </c>
      <c r="T5" s="211">
        <v>13927</v>
      </c>
      <c r="U5" s="212">
        <f t="shared" si="3"/>
        <v>3481.75</v>
      </c>
      <c r="V5" s="211">
        <v>827</v>
      </c>
      <c r="W5" s="211">
        <v>80199</v>
      </c>
      <c r="X5" s="279">
        <f t="shared" si="4"/>
        <v>20049.75</v>
      </c>
      <c r="Y5" s="211">
        <v>907</v>
      </c>
      <c r="Z5" s="211">
        <v>90787</v>
      </c>
      <c r="AA5" s="212">
        <f t="shared" si="5"/>
        <v>22696.75</v>
      </c>
      <c r="AB5" s="211">
        <v>1184</v>
      </c>
      <c r="AC5" s="211">
        <v>107262</v>
      </c>
      <c r="AD5" s="212">
        <f t="shared" si="6"/>
        <v>26815.5</v>
      </c>
      <c r="AE5" s="211">
        <v>1516</v>
      </c>
      <c r="AF5" s="211">
        <v>141290</v>
      </c>
      <c r="AG5" s="212">
        <f t="shared" si="7"/>
        <v>35322.5</v>
      </c>
    </row>
    <row r="6" spans="1:33" ht="15" customHeight="1">
      <c r="A6" s="40" t="s">
        <v>1563</v>
      </c>
      <c r="B6" s="11" t="s">
        <v>1564</v>
      </c>
      <c r="C6" s="89" t="str">
        <f>VLOOKUP(B6,Remark!O:P,2,0)</f>
        <v>NLCH</v>
      </c>
      <c r="D6" s="41"/>
      <c r="E6" s="41"/>
      <c r="F6" s="59"/>
      <c r="G6" s="78"/>
      <c r="H6" s="78"/>
      <c r="I6" s="79"/>
      <c r="J6" s="41"/>
      <c r="K6" s="41"/>
      <c r="L6" s="79"/>
      <c r="M6" s="63"/>
      <c r="N6" s="10"/>
      <c r="O6" s="79">
        <f t="shared" si="1"/>
        <v>0</v>
      </c>
      <c r="P6" s="103">
        <v>253</v>
      </c>
      <c r="Q6" s="103">
        <v>20507</v>
      </c>
      <c r="R6" s="79">
        <f t="shared" si="2"/>
        <v>5126.75</v>
      </c>
      <c r="S6" s="211">
        <v>127</v>
      </c>
      <c r="T6" s="211">
        <v>9749</v>
      </c>
      <c r="U6" s="212">
        <f t="shared" si="3"/>
        <v>2437.25</v>
      </c>
      <c r="V6" s="211">
        <v>755</v>
      </c>
      <c r="W6" s="211">
        <v>54687</v>
      </c>
      <c r="X6" s="279">
        <f t="shared" si="4"/>
        <v>13671.75</v>
      </c>
      <c r="Y6" s="211">
        <v>680</v>
      </c>
      <c r="Z6" s="211">
        <v>49654</v>
      </c>
      <c r="AA6" s="212">
        <f t="shared" si="5"/>
        <v>12413.5</v>
      </c>
      <c r="AB6" s="211">
        <v>807</v>
      </c>
      <c r="AC6" s="211">
        <v>59371</v>
      </c>
      <c r="AD6" s="212">
        <f t="shared" si="6"/>
        <v>14842.75</v>
      </c>
      <c r="AE6" s="211">
        <v>893</v>
      </c>
      <c r="AF6" s="211">
        <v>63555</v>
      </c>
      <c r="AG6" s="212">
        <f t="shared" si="7"/>
        <v>15888.75</v>
      </c>
    </row>
    <row r="7" spans="1:33" ht="15" customHeight="1">
      <c r="A7" s="40" t="s">
        <v>1565</v>
      </c>
      <c r="B7" s="11" t="s">
        <v>1566</v>
      </c>
      <c r="C7" s="89" t="str">
        <f>VLOOKUP(B7,Remark!O:P,2,0)</f>
        <v>Kerry</v>
      </c>
      <c r="D7" s="41"/>
      <c r="E7" s="41"/>
      <c r="F7" s="59"/>
      <c r="G7" s="78"/>
      <c r="H7" s="78"/>
      <c r="I7" s="79"/>
      <c r="J7" s="41"/>
      <c r="K7" s="41"/>
      <c r="L7" s="79"/>
      <c r="M7" s="63"/>
      <c r="N7" s="10"/>
      <c r="O7" s="79">
        <f t="shared" si="1"/>
        <v>0</v>
      </c>
      <c r="P7" s="103">
        <v>18</v>
      </c>
      <c r="Q7" s="103">
        <v>1780</v>
      </c>
      <c r="R7" s="79">
        <f t="shared" si="2"/>
        <v>445</v>
      </c>
      <c r="S7" s="211">
        <v>42</v>
      </c>
      <c r="T7" s="211">
        <v>4230</v>
      </c>
      <c r="U7" s="212">
        <f t="shared" si="3"/>
        <v>1057.5</v>
      </c>
      <c r="V7" s="211">
        <v>582</v>
      </c>
      <c r="W7" s="211">
        <v>53188</v>
      </c>
      <c r="X7" s="279">
        <f t="shared" si="4"/>
        <v>13297</v>
      </c>
      <c r="Y7" s="211">
        <v>599</v>
      </c>
      <c r="Z7" s="211">
        <v>49845</v>
      </c>
      <c r="AA7" s="212">
        <f t="shared" si="5"/>
        <v>12461.25</v>
      </c>
      <c r="AB7" s="211">
        <v>819</v>
      </c>
      <c r="AC7" s="211">
        <v>67109</v>
      </c>
      <c r="AD7" s="212">
        <f t="shared" si="6"/>
        <v>16777.25</v>
      </c>
      <c r="AE7" s="211">
        <v>902</v>
      </c>
      <c r="AF7" s="211">
        <v>76030</v>
      </c>
      <c r="AG7" s="212">
        <f t="shared" si="7"/>
        <v>19007.5</v>
      </c>
    </row>
    <row r="8" spans="1:33" ht="15" customHeight="1">
      <c r="A8" s="40" t="s">
        <v>1567</v>
      </c>
      <c r="B8" s="11" t="s">
        <v>1568</v>
      </c>
      <c r="C8" s="89" t="str">
        <f>VLOOKUP(B8,Remark!O:P,2,0)</f>
        <v>Kerry</v>
      </c>
      <c r="D8" s="41"/>
      <c r="E8" s="41"/>
      <c r="F8" s="59"/>
      <c r="G8" s="78"/>
      <c r="H8" s="78"/>
      <c r="I8" s="79"/>
      <c r="J8" s="41"/>
      <c r="K8" s="41"/>
      <c r="L8" s="79"/>
      <c r="M8" s="63">
        <v>15</v>
      </c>
      <c r="N8" s="10">
        <v>1369</v>
      </c>
      <c r="O8" s="79">
        <f t="shared" si="1"/>
        <v>342.25</v>
      </c>
      <c r="P8" s="103">
        <v>173</v>
      </c>
      <c r="Q8" s="103">
        <v>13701</v>
      </c>
      <c r="R8" s="79">
        <f t="shared" si="2"/>
        <v>3425.25</v>
      </c>
      <c r="S8" s="211">
        <v>34</v>
      </c>
      <c r="T8" s="211">
        <v>3016</v>
      </c>
      <c r="U8" s="212">
        <f t="shared" si="3"/>
        <v>754</v>
      </c>
      <c r="V8" s="211">
        <v>326</v>
      </c>
      <c r="W8" s="211">
        <v>25780</v>
      </c>
      <c r="X8" s="279">
        <f t="shared" si="4"/>
        <v>6445</v>
      </c>
      <c r="Y8" s="211">
        <v>549</v>
      </c>
      <c r="Z8" s="211">
        <v>46765</v>
      </c>
      <c r="AA8" s="212">
        <f t="shared" si="5"/>
        <v>11691.25</v>
      </c>
      <c r="AB8" s="211">
        <v>460</v>
      </c>
      <c r="AC8" s="211">
        <v>35410</v>
      </c>
      <c r="AD8" s="212">
        <f t="shared" si="6"/>
        <v>8852.5</v>
      </c>
      <c r="AE8" s="211">
        <v>496</v>
      </c>
      <c r="AF8" s="211">
        <v>40390</v>
      </c>
      <c r="AG8" s="212">
        <f t="shared" si="7"/>
        <v>10097.5</v>
      </c>
    </row>
    <row r="9" spans="1:33" ht="15" customHeight="1">
      <c r="A9" s="40" t="s">
        <v>1569</v>
      </c>
      <c r="B9" s="11" t="s">
        <v>1570</v>
      </c>
      <c r="C9" s="89" t="str">
        <f>VLOOKUP(B9,Remark!O:P,2,0)</f>
        <v>NAIN</v>
      </c>
      <c r="D9" s="41"/>
      <c r="E9" s="41"/>
      <c r="F9" s="59"/>
      <c r="G9" s="78"/>
      <c r="H9" s="78"/>
      <c r="I9" s="79"/>
      <c r="J9" s="41"/>
      <c r="K9" s="41"/>
      <c r="L9" s="79"/>
      <c r="M9" s="63"/>
      <c r="N9" s="10"/>
      <c r="O9" s="79">
        <f t="shared" si="1"/>
        <v>0</v>
      </c>
      <c r="P9" s="103"/>
      <c r="Q9" s="103"/>
      <c r="R9" s="79">
        <f t="shared" si="2"/>
        <v>0</v>
      </c>
      <c r="S9" s="211" t="s">
        <v>1935</v>
      </c>
      <c r="T9" s="211" t="s">
        <v>1935</v>
      </c>
      <c r="U9" s="211" t="s">
        <v>1935</v>
      </c>
      <c r="V9" s="211">
        <v>158</v>
      </c>
      <c r="W9" s="211">
        <v>11898</v>
      </c>
      <c r="X9" s="279">
        <f t="shared" si="4"/>
        <v>2974.5</v>
      </c>
      <c r="Y9" s="211">
        <v>262</v>
      </c>
      <c r="Z9" s="211">
        <v>17414</v>
      </c>
      <c r="AA9" s="212">
        <f t="shared" si="5"/>
        <v>4353.5</v>
      </c>
      <c r="AB9" s="211">
        <v>273</v>
      </c>
      <c r="AC9" s="211">
        <v>19881</v>
      </c>
      <c r="AD9" s="212">
        <f t="shared" si="6"/>
        <v>4970.25</v>
      </c>
      <c r="AE9" s="211">
        <v>360</v>
      </c>
      <c r="AF9" s="211">
        <v>26510</v>
      </c>
      <c r="AG9" s="212">
        <f t="shared" si="7"/>
        <v>6627.5</v>
      </c>
    </row>
    <row r="10" spans="1:33" ht="15" customHeight="1">
      <c r="A10" s="40" t="s">
        <v>1571</v>
      </c>
      <c r="B10" s="11" t="s">
        <v>1572</v>
      </c>
      <c r="C10" s="89" t="str">
        <f>VLOOKUP(B10,Remark!O:P,2,0)</f>
        <v>CHC4</v>
      </c>
      <c r="D10" s="41"/>
      <c r="E10" s="41"/>
      <c r="F10" s="59"/>
      <c r="G10" s="78"/>
      <c r="H10" s="78"/>
      <c r="I10" s="79"/>
      <c r="J10" s="41"/>
      <c r="K10" s="41"/>
      <c r="L10" s="79"/>
      <c r="M10" s="63"/>
      <c r="N10" s="10"/>
      <c r="O10" s="79">
        <f t="shared" si="1"/>
        <v>0</v>
      </c>
      <c r="P10" s="103">
        <v>22</v>
      </c>
      <c r="Q10" s="103">
        <v>1226</v>
      </c>
      <c r="R10" s="79">
        <f t="shared" si="2"/>
        <v>306.5</v>
      </c>
      <c r="S10" s="211">
        <v>5</v>
      </c>
      <c r="T10" s="211">
        <v>521</v>
      </c>
      <c r="U10" s="212">
        <f t="shared" si="3"/>
        <v>130.25</v>
      </c>
      <c r="V10" s="211">
        <v>221</v>
      </c>
      <c r="W10" s="211">
        <v>15937</v>
      </c>
      <c r="X10" s="279">
        <f t="shared" si="4"/>
        <v>3984.25</v>
      </c>
      <c r="Y10" s="211">
        <v>222</v>
      </c>
      <c r="Z10" s="211">
        <v>16596</v>
      </c>
      <c r="AA10" s="212">
        <f t="shared" si="5"/>
        <v>4149</v>
      </c>
      <c r="AB10" s="211">
        <v>214</v>
      </c>
      <c r="AC10" s="211">
        <v>17134</v>
      </c>
      <c r="AD10" s="212">
        <f t="shared" si="6"/>
        <v>4283.5</v>
      </c>
      <c r="AE10" s="211">
        <v>301</v>
      </c>
      <c r="AF10" s="211">
        <v>22731</v>
      </c>
      <c r="AG10" s="212">
        <f t="shared" si="7"/>
        <v>5682.75</v>
      </c>
    </row>
    <row r="11" spans="1:33" ht="15" customHeight="1">
      <c r="A11" s="40" t="s">
        <v>1573</v>
      </c>
      <c r="B11" s="11" t="s">
        <v>1574</v>
      </c>
      <c r="C11" s="89" t="str">
        <f>VLOOKUP(B11,Remark!O:P,2,0)</f>
        <v>SCON</v>
      </c>
      <c r="D11" s="41"/>
      <c r="E11" s="41"/>
      <c r="F11" s="59"/>
      <c r="G11" s="78"/>
      <c r="H11" s="78"/>
      <c r="I11" s="79"/>
      <c r="J11" s="41"/>
      <c r="K11" s="41"/>
      <c r="L11" s="79"/>
      <c r="M11" s="63"/>
      <c r="N11" s="10"/>
      <c r="O11" s="79">
        <f t="shared" si="1"/>
        <v>0</v>
      </c>
      <c r="P11" s="103"/>
      <c r="Q11" s="103"/>
      <c r="R11" s="79">
        <f t="shared" si="2"/>
        <v>0</v>
      </c>
      <c r="S11" s="211" t="s">
        <v>1935</v>
      </c>
      <c r="T11" s="211" t="s">
        <v>1935</v>
      </c>
      <c r="U11" s="211" t="s">
        <v>1935</v>
      </c>
      <c r="V11" s="211">
        <v>31</v>
      </c>
      <c r="W11" s="211">
        <v>2885</v>
      </c>
      <c r="X11" s="279">
        <f t="shared" si="4"/>
        <v>721.25</v>
      </c>
      <c r="Y11" s="211">
        <v>45</v>
      </c>
      <c r="Z11" s="211">
        <v>3525</v>
      </c>
      <c r="AA11" s="212">
        <f t="shared" si="5"/>
        <v>881.25</v>
      </c>
      <c r="AB11" s="211">
        <v>75</v>
      </c>
      <c r="AC11" s="211">
        <v>6275</v>
      </c>
      <c r="AD11" s="212">
        <f t="shared" si="6"/>
        <v>1568.75</v>
      </c>
      <c r="AE11" s="211">
        <v>98</v>
      </c>
      <c r="AF11" s="211">
        <v>8278</v>
      </c>
      <c r="AG11" s="212">
        <f t="shared" si="7"/>
        <v>2069.5</v>
      </c>
    </row>
    <row r="12" spans="1:33" ht="15" customHeight="1">
      <c r="A12" s="40" t="s">
        <v>1575</v>
      </c>
      <c r="B12" s="11" t="s">
        <v>1576</v>
      </c>
      <c r="C12" s="89" t="str">
        <f>VLOOKUP(B12,Remark!O:P,2,0)</f>
        <v>Kerry</v>
      </c>
      <c r="D12" s="41"/>
      <c r="E12" s="41"/>
      <c r="F12" s="59"/>
      <c r="G12" s="78"/>
      <c r="H12" s="78"/>
      <c r="I12" s="79"/>
      <c r="J12" s="41"/>
      <c r="K12" s="41"/>
      <c r="L12" s="79"/>
      <c r="M12" s="63">
        <v>36</v>
      </c>
      <c r="N12" s="10">
        <v>4362</v>
      </c>
      <c r="O12" s="79">
        <f t="shared" si="1"/>
        <v>1090.5</v>
      </c>
      <c r="P12" s="103">
        <v>143</v>
      </c>
      <c r="Q12" s="103">
        <v>15859</v>
      </c>
      <c r="R12" s="79">
        <f t="shared" si="2"/>
        <v>3964.75</v>
      </c>
      <c r="S12" s="211">
        <v>68</v>
      </c>
      <c r="T12" s="211">
        <v>6056</v>
      </c>
      <c r="U12" s="212">
        <f t="shared" si="3"/>
        <v>1514</v>
      </c>
      <c r="V12" s="211">
        <v>416</v>
      </c>
      <c r="W12" s="211">
        <v>33676</v>
      </c>
      <c r="X12" s="279">
        <f t="shared" si="4"/>
        <v>8419</v>
      </c>
      <c r="Y12" s="211">
        <v>583</v>
      </c>
      <c r="Z12" s="211">
        <v>47855</v>
      </c>
      <c r="AA12" s="212">
        <f t="shared" si="5"/>
        <v>11963.75</v>
      </c>
      <c r="AB12" s="211">
        <v>588</v>
      </c>
      <c r="AC12" s="211">
        <v>47016</v>
      </c>
      <c r="AD12" s="212">
        <f t="shared" si="6"/>
        <v>11754</v>
      </c>
      <c r="AE12" s="211">
        <v>886</v>
      </c>
      <c r="AF12" s="211">
        <v>76290</v>
      </c>
      <c r="AG12" s="212">
        <f t="shared" si="7"/>
        <v>19072.5</v>
      </c>
    </row>
    <row r="13" spans="1:33" ht="15" customHeight="1">
      <c r="A13" s="40" t="s">
        <v>1577</v>
      </c>
      <c r="B13" s="11" t="s">
        <v>1578</v>
      </c>
      <c r="C13" s="89" t="str">
        <f>VLOOKUP(B13,Remark!O:P,2,0)</f>
        <v>CHC4</v>
      </c>
      <c r="D13" s="41"/>
      <c r="E13" s="41"/>
      <c r="F13" s="59"/>
      <c r="G13" s="78"/>
      <c r="H13" s="78"/>
      <c r="I13" s="79"/>
      <c r="J13" s="41"/>
      <c r="K13" s="41"/>
      <c r="L13" s="79"/>
      <c r="M13" s="63"/>
      <c r="N13" s="10"/>
      <c r="O13" s="79">
        <f t="shared" si="1"/>
        <v>0</v>
      </c>
      <c r="P13" s="103">
        <v>146</v>
      </c>
      <c r="Q13" s="103">
        <v>11208</v>
      </c>
      <c r="R13" s="79">
        <f t="shared" si="2"/>
        <v>2802</v>
      </c>
      <c r="S13" s="211">
        <v>116</v>
      </c>
      <c r="T13" s="211">
        <v>9526</v>
      </c>
      <c r="U13" s="212">
        <f t="shared" si="3"/>
        <v>2381.5</v>
      </c>
      <c r="V13" s="211">
        <v>486</v>
      </c>
      <c r="W13" s="211">
        <v>38450</v>
      </c>
      <c r="X13" s="279">
        <f t="shared" si="4"/>
        <v>9612.5</v>
      </c>
      <c r="Y13" s="211">
        <v>575</v>
      </c>
      <c r="Z13" s="211">
        <v>44569</v>
      </c>
      <c r="AA13" s="212">
        <f t="shared" si="5"/>
        <v>11142.25</v>
      </c>
      <c r="AB13" s="211">
        <v>590</v>
      </c>
      <c r="AC13" s="211">
        <v>45542</v>
      </c>
      <c r="AD13" s="212">
        <f t="shared" si="6"/>
        <v>11385.5</v>
      </c>
      <c r="AE13" s="211">
        <v>773</v>
      </c>
      <c r="AF13" s="211">
        <v>61741</v>
      </c>
      <c r="AG13" s="212">
        <f t="shared" si="7"/>
        <v>15435.25</v>
      </c>
    </row>
    <row r="14" spans="1:33" ht="15" customHeight="1">
      <c r="A14" s="40" t="s">
        <v>1579</v>
      </c>
      <c r="B14" s="11" t="s">
        <v>1580</v>
      </c>
      <c r="C14" s="89" t="str">
        <f>VLOOKUP(B14,Remark!O:P,2,0)</f>
        <v>PINK</v>
      </c>
      <c r="D14" s="41"/>
      <c r="E14" s="41"/>
      <c r="F14" s="59"/>
      <c r="G14" s="78"/>
      <c r="H14" s="78"/>
      <c r="I14" s="79"/>
      <c r="J14" s="41"/>
      <c r="K14" s="41"/>
      <c r="L14" s="79"/>
      <c r="M14" s="63">
        <v>4</v>
      </c>
      <c r="N14" s="10">
        <v>572</v>
      </c>
      <c r="O14" s="79">
        <f t="shared" si="1"/>
        <v>143</v>
      </c>
      <c r="P14" s="103">
        <v>65</v>
      </c>
      <c r="Q14" s="103">
        <v>5277</v>
      </c>
      <c r="R14" s="79">
        <f t="shared" si="2"/>
        <v>1319.25</v>
      </c>
      <c r="S14" s="211">
        <v>27</v>
      </c>
      <c r="T14" s="211">
        <v>2351</v>
      </c>
      <c r="U14" s="212">
        <f t="shared" si="3"/>
        <v>587.75</v>
      </c>
      <c r="V14" s="211">
        <v>245</v>
      </c>
      <c r="W14" s="211">
        <v>19205</v>
      </c>
      <c r="X14" s="279">
        <f t="shared" si="4"/>
        <v>4801.25</v>
      </c>
      <c r="Y14" s="211">
        <v>198</v>
      </c>
      <c r="Z14" s="211">
        <v>17700</v>
      </c>
      <c r="AA14" s="212">
        <f t="shared" si="5"/>
        <v>4425</v>
      </c>
      <c r="AB14" s="211">
        <v>199</v>
      </c>
      <c r="AC14" s="211">
        <v>16495</v>
      </c>
      <c r="AD14" s="212">
        <f t="shared" si="6"/>
        <v>4123.75</v>
      </c>
      <c r="AE14" s="211">
        <v>233</v>
      </c>
      <c r="AF14" s="211">
        <v>19031</v>
      </c>
      <c r="AG14" s="212">
        <f t="shared" si="7"/>
        <v>4757.75</v>
      </c>
    </row>
    <row r="15" spans="1:33" ht="15" customHeight="1">
      <c r="A15" s="40" t="s">
        <v>1581</v>
      </c>
      <c r="B15" s="11" t="s">
        <v>1582</v>
      </c>
      <c r="C15" s="89" t="str">
        <f>VLOOKUP(B15,Remark!O:P,2,0)</f>
        <v>BKAE</v>
      </c>
      <c r="D15" s="41"/>
      <c r="E15" s="41"/>
      <c r="F15" s="59"/>
      <c r="G15" s="78"/>
      <c r="H15" s="78"/>
      <c r="I15" s="79"/>
      <c r="J15" s="41"/>
      <c r="K15" s="41"/>
      <c r="L15" s="79"/>
      <c r="M15" s="63"/>
      <c r="N15" s="10"/>
      <c r="O15" s="79">
        <f t="shared" si="1"/>
        <v>0</v>
      </c>
      <c r="P15" s="103"/>
      <c r="Q15" s="103"/>
      <c r="R15" s="79">
        <f t="shared" si="2"/>
        <v>0</v>
      </c>
      <c r="S15" s="211" t="s">
        <v>1935</v>
      </c>
      <c r="T15" s="211" t="s">
        <v>1935</v>
      </c>
      <c r="U15" s="211" t="s">
        <v>1935</v>
      </c>
      <c r="V15" s="211">
        <v>99</v>
      </c>
      <c r="W15" s="211">
        <v>7155</v>
      </c>
      <c r="X15" s="279">
        <f t="shared" si="4"/>
        <v>1788.75</v>
      </c>
      <c r="Y15" s="211">
        <v>142</v>
      </c>
      <c r="Z15" s="211">
        <v>9734</v>
      </c>
      <c r="AA15" s="212">
        <f t="shared" si="5"/>
        <v>2433.5</v>
      </c>
      <c r="AB15" s="211">
        <v>192</v>
      </c>
      <c r="AC15" s="211">
        <v>14286</v>
      </c>
      <c r="AD15" s="212">
        <f t="shared" si="6"/>
        <v>3571.5</v>
      </c>
      <c r="AE15" s="211">
        <v>228</v>
      </c>
      <c r="AF15" s="211">
        <v>17068</v>
      </c>
      <c r="AG15" s="212">
        <f t="shared" si="7"/>
        <v>4267</v>
      </c>
    </row>
    <row r="16" spans="1:33" ht="15" customHeight="1">
      <c r="A16" s="40" t="s">
        <v>1583</v>
      </c>
      <c r="B16" s="11" t="s">
        <v>1584</v>
      </c>
      <c r="C16" s="89" t="str">
        <f>VLOOKUP(B16,Remark!O:P,2,0)</f>
        <v>Kerry</v>
      </c>
      <c r="D16" s="41"/>
      <c r="E16" s="41"/>
      <c r="F16" s="59"/>
      <c r="G16" s="78"/>
      <c r="H16" s="78"/>
      <c r="I16" s="79"/>
      <c r="J16" s="41"/>
      <c r="K16" s="41"/>
      <c r="L16" s="79"/>
      <c r="M16" s="63"/>
      <c r="N16" s="10"/>
      <c r="O16" s="79">
        <f t="shared" si="1"/>
        <v>0</v>
      </c>
      <c r="P16" s="103">
        <v>1</v>
      </c>
      <c r="Q16" s="103">
        <v>99</v>
      </c>
      <c r="R16" s="79">
        <f t="shared" si="2"/>
        <v>24.75</v>
      </c>
      <c r="S16" s="211">
        <v>9</v>
      </c>
      <c r="T16" s="211">
        <v>907</v>
      </c>
      <c r="U16" s="212">
        <f t="shared" si="3"/>
        <v>226.75</v>
      </c>
      <c r="V16" s="211">
        <v>348</v>
      </c>
      <c r="W16" s="211">
        <v>27610</v>
      </c>
      <c r="X16" s="279">
        <f t="shared" si="4"/>
        <v>6902.5</v>
      </c>
      <c r="Y16" s="211">
        <v>539</v>
      </c>
      <c r="Z16" s="211">
        <v>40761</v>
      </c>
      <c r="AA16" s="212">
        <f t="shared" si="5"/>
        <v>10190.25</v>
      </c>
      <c r="AB16" s="211">
        <v>490</v>
      </c>
      <c r="AC16" s="211">
        <v>39394</v>
      </c>
      <c r="AD16" s="212">
        <f t="shared" si="6"/>
        <v>9848.5</v>
      </c>
      <c r="AE16" s="211">
        <v>449</v>
      </c>
      <c r="AF16" s="211">
        <v>38859</v>
      </c>
      <c r="AG16" s="212">
        <f t="shared" si="7"/>
        <v>9714.75</v>
      </c>
    </row>
    <row r="17" spans="1:33" ht="15" customHeight="1">
      <c r="A17" s="40" t="s">
        <v>1585</v>
      </c>
      <c r="B17" s="11" t="s">
        <v>1586</v>
      </c>
      <c r="C17" s="89" t="str">
        <f>VLOOKUP(B17,Remark!O:P,2,0)</f>
        <v>SMUT</v>
      </c>
      <c r="D17" s="41"/>
      <c r="E17" s="41"/>
      <c r="F17" s="59"/>
      <c r="G17" s="78"/>
      <c r="H17" s="78"/>
      <c r="I17" s="79"/>
      <c r="J17" s="41"/>
      <c r="K17" s="41"/>
      <c r="L17" s="79"/>
      <c r="M17" s="63"/>
      <c r="N17" s="10"/>
      <c r="O17" s="79">
        <f t="shared" si="1"/>
        <v>0</v>
      </c>
      <c r="P17" s="103"/>
      <c r="Q17" s="103"/>
      <c r="R17" s="79">
        <f t="shared" si="2"/>
        <v>0</v>
      </c>
      <c r="S17" s="211" t="s">
        <v>1935</v>
      </c>
      <c r="T17" s="211" t="s">
        <v>1935</v>
      </c>
      <c r="U17" s="211" t="s">
        <v>1935</v>
      </c>
      <c r="V17" s="211">
        <v>112</v>
      </c>
      <c r="W17" s="211">
        <v>8104</v>
      </c>
      <c r="X17" s="279">
        <f t="shared" si="4"/>
        <v>2026</v>
      </c>
      <c r="Y17" s="211">
        <v>141</v>
      </c>
      <c r="Z17" s="211">
        <v>10189</v>
      </c>
      <c r="AA17" s="212">
        <f t="shared" si="5"/>
        <v>2547.25</v>
      </c>
      <c r="AB17" s="211">
        <v>200</v>
      </c>
      <c r="AC17" s="211">
        <v>16154</v>
      </c>
      <c r="AD17" s="212">
        <f t="shared" si="6"/>
        <v>4038.5</v>
      </c>
      <c r="AE17" s="211">
        <v>236</v>
      </c>
      <c r="AF17" s="211">
        <v>17320</v>
      </c>
      <c r="AG17" s="212">
        <f t="shared" si="7"/>
        <v>4330</v>
      </c>
    </row>
    <row r="18" spans="1:33" ht="15" customHeight="1">
      <c r="A18" s="40" t="s">
        <v>1587</v>
      </c>
      <c r="B18" s="11" t="s">
        <v>1588</v>
      </c>
      <c r="C18" s="89" t="str">
        <f>VLOOKUP(B18,Remark!O:P,2,0)</f>
        <v>MTNG</v>
      </c>
      <c r="D18" s="41"/>
      <c r="E18" s="41"/>
      <c r="F18" s="59"/>
      <c r="G18" s="78"/>
      <c r="H18" s="78"/>
      <c r="I18" s="79"/>
      <c r="J18" s="41"/>
      <c r="K18" s="41"/>
      <c r="L18" s="79"/>
      <c r="M18" s="63"/>
      <c r="N18" s="10"/>
      <c r="O18" s="79">
        <f t="shared" si="1"/>
        <v>0</v>
      </c>
      <c r="P18" s="103"/>
      <c r="Q18" s="103"/>
      <c r="R18" s="79">
        <f t="shared" si="2"/>
        <v>0</v>
      </c>
      <c r="S18" s="211">
        <v>1</v>
      </c>
      <c r="T18" s="211">
        <v>169</v>
      </c>
      <c r="U18" s="212">
        <f t="shared" si="3"/>
        <v>42.25</v>
      </c>
      <c r="V18" s="211">
        <v>139</v>
      </c>
      <c r="W18" s="211">
        <v>10955</v>
      </c>
      <c r="X18" s="279">
        <f t="shared" si="4"/>
        <v>2738.75</v>
      </c>
      <c r="Y18" s="211">
        <v>169</v>
      </c>
      <c r="Z18" s="211">
        <v>13619</v>
      </c>
      <c r="AA18" s="212">
        <f t="shared" si="5"/>
        <v>3404.75</v>
      </c>
      <c r="AB18" s="211">
        <v>190</v>
      </c>
      <c r="AC18" s="211">
        <v>14376</v>
      </c>
      <c r="AD18" s="212">
        <f t="shared" si="6"/>
        <v>3594</v>
      </c>
      <c r="AE18" s="211">
        <v>196</v>
      </c>
      <c r="AF18" s="211">
        <v>17200</v>
      </c>
      <c r="AG18" s="212">
        <f t="shared" si="7"/>
        <v>4300</v>
      </c>
    </row>
    <row r="19" spans="1:33" ht="15" customHeight="1">
      <c r="A19" s="40" t="s">
        <v>1589</v>
      </c>
      <c r="B19" s="11" t="s">
        <v>1590</v>
      </c>
      <c r="C19" s="89" t="str">
        <f>VLOOKUP(B19,Remark!O:P,2,0)</f>
        <v>NAIN</v>
      </c>
      <c r="D19" s="41"/>
      <c r="E19" s="41"/>
      <c r="F19" s="59"/>
      <c r="G19" s="78"/>
      <c r="H19" s="78"/>
      <c r="I19" s="79"/>
      <c r="J19" s="41"/>
      <c r="K19" s="41"/>
      <c r="L19" s="79"/>
      <c r="M19" s="63"/>
      <c r="N19" s="10"/>
      <c r="O19" s="79">
        <f t="shared" si="1"/>
        <v>0</v>
      </c>
      <c r="P19" s="103"/>
      <c r="Q19" s="103"/>
      <c r="R19" s="79">
        <f t="shared" si="2"/>
        <v>0</v>
      </c>
      <c r="S19" s="211">
        <v>2</v>
      </c>
      <c r="T19" s="211">
        <v>198</v>
      </c>
      <c r="U19" s="212">
        <f t="shared" si="3"/>
        <v>49.5</v>
      </c>
      <c r="V19" s="211">
        <v>289</v>
      </c>
      <c r="W19" s="211">
        <v>18265</v>
      </c>
      <c r="X19" s="279">
        <f t="shared" si="4"/>
        <v>4566.25</v>
      </c>
      <c r="Y19" s="211">
        <v>309</v>
      </c>
      <c r="Z19" s="211">
        <v>20239</v>
      </c>
      <c r="AA19" s="212">
        <f t="shared" si="5"/>
        <v>5059.75</v>
      </c>
      <c r="AB19" s="211">
        <v>489</v>
      </c>
      <c r="AC19" s="211">
        <v>30835</v>
      </c>
      <c r="AD19" s="212">
        <f t="shared" si="6"/>
        <v>7708.75</v>
      </c>
      <c r="AE19" s="211">
        <v>491</v>
      </c>
      <c r="AF19" s="211">
        <v>30967</v>
      </c>
      <c r="AG19" s="212">
        <f t="shared" si="7"/>
        <v>7741.75</v>
      </c>
    </row>
    <row r="20" spans="1:33" ht="15" customHeight="1">
      <c r="A20" s="40" t="s">
        <v>1591</v>
      </c>
      <c r="B20" s="11" t="s">
        <v>1592</v>
      </c>
      <c r="C20" s="89" t="str">
        <f>VLOOKUP(B20,Remark!O:P,2,0)</f>
        <v>NAIN</v>
      </c>
      <c r="D20" s="41"/>
      <c r="E20" s="41"/>
      <c r="F20" s="59"/>
      <c r="G20" s="78"/>
      <c r="H20" s="78"/>
      <c r="I20" s="79"/>
      <c r="J20" s="41"/>
      <c r="K20" s="41"/>
      <c r="L20" s="79"/>
      <c r="M20" s="63"/>
      <c r="N20" s="10"/>
      <c r="O20" s="79">
        <f t="shared" si="1"/>
        <v>0</v>
      </c>
      <c r="P20" s="103"/>
      <c r="Q20" s="103"/>
      <c r="R20" s="79">
        <f t="shared" si="2"/>
        <v>0</v>
      </c>
      <c r="S20" s="211">
        <v>4</v>
      </c>
      <c r="T20" s="211">
        <v>164</v>
      </c>
      <c r="U20" s="212">
        <f t="shared" si="3"/>
        <v>41</v>
      </c>
      <c r="V20" s="211">
        <v>237</v>
      </c>
      <c r="W20" s="211">
        <v>18431</v>
      </c>
      <c r="X20" s="279">
        <f t="shared" si="4"/>
        <v>4607.75</v>
      </c>
      <c r="Y20" s="211">
        <v>193</v>
      </c>
      <c r="Z20" s="211">
        <v>15191</v>
      </c>
      <c r="AA20" s="212">
        <f t="shared" si="5"/>
        <v>3797.75</v>
      </c>
      <c r="AB20" s="211">
        <v>213</v>
      </c>
      <c r="AC20" s="211">
        <v>15939</v>
      </c>
      <c r="AD20" s="212">
        <f t="shared" si="6"/>
        <v>3984.75</v>
      </c>
      <c r="AE20" s="211">
        <v>223</v>
      </c>
      <c r="AF20" s="211">
        <v>17031</v>
      </c>
      <c r="AG20" s="212">
        <f t="shared" si="7"/>
        <v>4257.75</v>
      </c>
    </row>
    <row r="21" spans="1:33" ht="15" customHeight="1">
      <c r="A21" s="40" t="s">
        <v>1593</v>
      </c>
      <c r="B21" s="11" t="s">
        <v>1594</v>
      </c>
      <c r="C21" s="89" t="str">
        <f>VLOOKUP(B21,Remark!O:P,2,0)</f>
        <v>BROM</v>
      </c>
      <c r="D21" s="41"/>
      <c r="E21" s="41"/>
      <c r="F21" s="59"/>
      <c r="G21" s="78"/>
      <c r="H21" s="78"/>
      <c r="I21" s="79"/>
      <c r="J21" s="41"/>
      <c r="K21" s="41"/>
      <c r="L21" s="79"/>
      <c r="M21" s="63"/>
      <c r="N21" s="10"/>
      <c r="O21" s="79">
        <f t="shared" si="1"/>
        <v>0</v>
      </c>
      <c r="P21" s="103">
        <v>78</v>
      </c>
      <c r="Q21" s="103">
        <v>4942</v>
      </c>
      <c r="R21" s="79">
        <f t="shared" si="2"/>
        <v>1235.5</v>
      </c>
      <c r="S21" s="211">
        <v>31</v>
      </c>
      <c r="T21" s="211">
        <v>2403</v>
      </c>
      <c r="U21" s="212">
        <f t="shared" si="3"/>
        <v>600.75</v>
      </c>
      <c r="V21" s="211">
        <v>58</v>
      </c>
      <c r="W21" s="211">
        <v>4096</v>
      </c>
      <c r="X21" s="279">
        <f t="shared" si="4"/>
        <v>1024</v>
      </c>
      <c r="Y21" s="211">
        <v>119</v>
      </c>
      <c r="Z21" s="211">
        <v>16161</v>
      </c>
      <c r="AA21" s="212">
        <f t="shared" si="5"/>
        <v>4040.25</v>
      </c>
      <c r="AB21" s="211">
        <v>121</v>
      </c>
      <c r="AC21" s="211">
        <v>16605</v>
      </c>
      <c r="AD21" s="212">
        <f t="shared" si="6"/>
        <v>4151.25</v>
      </c>
      <c r="AE21" s="211">
        <v>70</v>
      </c>
      <c r="AF21" s="211">
        <v>5510</v>
      </c>
      <c r="AG21" s="212">
        <f t="shared" si="7"/>
        <v>1377.5</v>
      </c>
    </row>
    <row r="22" spans="1:33" ht="15" customHeight="1">
      <c r="A22" s="40" t="s">
        <v>1595</v>
      </c>
      <c r="B22" s="11" t="s">
        <v>1596</v>
      </c>
      <c r="C22" s="89" t="str">
        <f>VLOOKUP(B22,Remark!O:P,2,0)</f>
        <v>BANA</v>
      </c>
      <c r="D22" s="41"/>
      <c r="E22" s="41"/>
      <c r="F22" s="59"/>
      <c r="G22" s="78"/>
      <c r="H22" s="78"/>
      <c r="I22" s="79"/>
      <c r="J22" s="41"/>
      <c r="K22" s="41"/>
      <c r="L22" s="79"/>
      <c r="M22" s="63"/>
      <c r="N22" s="10"/>
      <c r="O22" s="79">
        <f t="shared" si="1"/>
        <v>0</v>
      </c>
      <c r="P22" s="103">
        <v>3</v>
      </c>
      <c r="Q22" s="103">
        <v>487</v>
      </c>
      <c r="R22" s="79">
        <f t="shared" si="2"/>
        <v>121.75</v>
      </c>
      <c r="S22" s="211">
        <v>19</v>
      </c>
      <c r="T22" s="211">
        <v>1813</v>
      </c>
      <c r="U22" s="212">
        <f t="shared" si="3"/>
        <v>453.25</v>
      </c>
      <c r="V22" s="211">
        <v>223</v>
      </c>
      <c r="W22" s="211">
        <v>15703</v>
      </c>
      <c r="X22" s="279">
        <f t="shared" si="4"/>
        <v>3925.75</v>
      </c>
      <c r="Y22" s="211">
        <v>345</v>
      </c>
      <c r="Z22" s="211">
        <v>28311</v>
      </c>
      <c r="AA22" s="212">
        <f t="shared" si="5"/>
        <v>7077.75</v>
      </c>
      <c r="AB22" s="211">
        <v>453</v>
      </c>
      <c r="AC22" s="211">
        <v>37045</v>
      </c>
      <c r="AD22" s="212">
        <f t="shared" si="6"/>
        <v>9261.25</v>
      </c>
      <c r="AE22" s="211">
        <v>399</v>
      </c>
      <c r="AF22" s="211">
        <v>33279</v>
      </c>
      <c r="AG22" s="212">
        <f t="shared" si="7"/>
        <v>8319.75</v>
      </c>
    </row>
    <row r="23" spans="1:33" ht="15" customHeight="1">
      <c r="A23" s="40" t="s">
        <v>1597</v>
      </c>
      <c r="B23" s="11" t="s">
        <v>1598</v>
      </c>
      <c r="C23" s="89" t="str">
        <f>VLOOKUP(B23,Remark!O:P,2,0)</f>
        <v>Kerry</v>
      </c>
      <c r="D23" s="41"/>
      <c r="E23" s="41"/>
      <c r="F23" s="59"/>
      <c r="G23" s="78"/>
      <c r="H23" s="78"/>
      <c r="I23" s="79"/>
      <c r="J23" s="41"/>
      <c r="K23" s="41"/>
      <c r="L23" s="79"/>
      <c r="M23" s="63"/>
      <c r="N23" s="10"/>
      <c r="O23" s="79">
        <f t="shared" si="1"/>
        <v>0</v>
      </c>
      <c r="P23" s="103">
        <v>63</v>
      </c>
      <c r="Q23" s="103">
        <v>5475</v>
      </c>
      <c r="R23" s="79">
        <f t="shared" si="2"/>
        <v>1368.75</v>
      </c>
      <c r="S23" s="211">
        <v>40</v>
      </c>
      <c r="T23" s="211">
        <v>3324</v>
      </c>
      <c r="U23" s="212">
        <f t="shared" si="3"/>
        <v>831</v>
      </c>
      <c r="V23" s="211">
        <v>285</v>
      </c>
      <c r="W23" s="211">
        <v>22501</v>
      </c>
      <c r="X23" s="279">
        <f t="shared" si="4"/>
        <v>5625.25</v>
      </c>
      <c r="Y23" s="211">
        <v>298</v>
      </c>
      <c r="Z23" s="211">
        <v>25830</v>
      </c>
      <c r="AA23" s="212">
        <f t="shared" si="5"/>
        <v>6457.5</v>
      </c>
      <c r="AB23" s="211">
        <v>448</v>
      </c>
      <c r="AC23" s="211">
        <v>38108</v>
      </c>
      <c r="AD23" s="212">
        <f t="shared" si="6"/>
        <v>9527</v>
      </c>
      <c r="AE23" s="211">
        <v>557</v>
      </c>
      <c r="AF23" s="211">
        <v>46681</v>
      </c>
      <c r="AG23" s="212">
        <f t="shared" si="7"/>
        <v>11670.25</v>
      </c>
    </row>
    <row r="24" spans="1:33" ht="15" customHeight="1">
      <c r="A24" s="40" t="s">
        <v>1599</v>
      </c>
      <c r="B24" s="11" t="s">
        <v>1600</v>
      </c>
      <c r="C24" s="89" t="str">
        <f>VLOOKUP(B24,Remark!O:P,2,0)</f>
        <v>TSIT</v>
      </c>
      <c r="D24" s="41"/>
      <c r="E24" s="41"/>
      <c r="F24" s="59"/>
      <c r="G24" s="78"/>
      <c r="H24" s="78"/>
      <c r="I24" s="79"/>
      <c r="J24" s="41"/>
      <c r="K24" s="41"/>
      <c r="L24" s="79"/>
      <c r="M24" s="63"/>
      <c r="N24" s="10"/>
      <c r="O24" s="79">
        <f t="shared" si="1"/>
        <v>0</v>
      </c>
      <c r="P24" s="103"/>
      <c r="Q24" s="103"/>
      <c r="R24" s="79">
        <f t="shared" si="2"/>
        <v>0</v>
      </c>
      <c r="S24" s="211" t="s">
        <v>1935</v>
      </c>
      <c r="T24" s="211" t="s">
        <v>1935</v>
      </c>
      <c r="U24" s="211" t="s">
        <v>1935</v>
      </c>
      <c r="V24" s="211">
        <v>19</v>
      </c>
      <c r="W24" s="211">
        <v>1289</v>
      </c>
      <c r="X24" s="279">
        <f t="shared" si="4"/>
        <v>322.25</v>
      </c>
      <c r="Y24" s="211">
        <v>109</v>
      </c>
      <c r="Z24" s="211">
        <v>7927</v>
      </c>
      <c r="AA24" s="212">
        <f t="shared" si="5"/>
        <v>1981.75</v>
      </c>
      <c r="AB24" s="211">
        <v>145</v>
      </c>
      <c r="AC24" s="211">
        <v>9469</v>
      </c>
      <c r="AD24" s="212">
        <f t="shared" si="6"/>
        <v>2367.25</v>
      </c>
      <c r="AE24" s="211">
        <v>189</v>
      </c>
      <c r="AF24" s="211">
        <v>13405</v>
      </c>
      <c r="AG24" s="212">
        <f t="shared" si="7"/>
        <v>3351.25</v>
      </c>
    </row>
    <row r="25" spans="1:33" ht="15" customHeight="1">
      <c r="A25" s="40" t="s">
        <v>1601</v>
      </c>
      <c r="B25" s="11" t="s">
        <v>1602</v>
      </c>
      <c r="C25" s="89" t="str">
        <f>VLOOKUP(B25,Remark!O:P,2,0)</f>
        <v>Kerry</v>
      </c>
      <c r="D25" s="41"/>
      <c r="E25" s="41"/>
      <c r="F25" s="59"/>
      <c r="G25" s="78"/>
      <c r="H25" s="78"/>
      <c r="I25" s="79"/>
      <c r="J25" s="41"/>
      <c r="K25" s="41"/>
      <c r="L25" s="79"/>
      <c r="M25" s="63"/>
      <c r="N25" s="10"/>
      <c r="O25" s="79">
        <f t="shared" si="1"/>
        <v>0</v>
      </c>
      <c r="P25" s="103">
        <v>54</v>
      </c>
      <c r="Q25" s="103">
        <v>4546</v>
      </c>
      <c r="R25" s="79">
        <f t="shared" si="2"/>
        <v>1136.5</v>
      </c>
      <c r="S25" s="211">
        <v>65</v>
      </c>
      <c r="T25" s="211">
        <v>6093</v>
      </c>
      <c r="U25" s="212">
        <f t="shared" si="3"/>
        <v>1523.25</v>
      </c>
      <c r="V25" s="211">
        <v>489</v>
      </c>
      <c r="W25" s="211">
        <v>48003</v>
      </c>
      <c r="X25" s="279">
        <f t="shared" si="4"/>
        <v>12000.75</v>
      </c>
      <c r="Y25" s="211">
        <v>668</v>
      </c>
      <c r="Z25" s="211">
        <v>61218</v>
      </c>
      <c r="AA25" s="212">
        <f t="shared" si="5"/>
        <v>15304.5</v>
      </c>
      <c r="AB25" s="211">
        <v>859</v>
      </c>
      <c r="AC25" s="211">
        <v>71605</v>
      </c>
      <c r="AD25" s="212">
        <f t="shared" si="6"/>
        <v>17901.25</v>
      </c>
      <c r="AE25" s="211">
        <v>960</v>
      </c>
      <c r="AF25" s="211">
        <v>82632</v>
      </c>
      <c r="AG25" s="212">
        <f t="shared" si="7"/>
        <v>20658</v>
      </c>
    </row>
    <row r="26" spans="1:33" ht="15" customHeight="1">
      <c r="A26" s="40" t="s">
        <v>1603</v>
      </c>
      <c r="B26" s="11" t="s">
        <v>1604</v>
      </c>
      <c r="C26" s="89" t="str">
        <f>VLOOKUP(B26,Remark!O:P,2,0)</f>
        <v>PINK</v>
      </c>
      <c r="D26" s="41"/>
      <c r="E26" s="41"/>
      <c r="F26" s="59"/>
      <c r="G26" s="78"/>
      <c r="H26" s="78"/>
      <c r="I26" s="79"/>
      <c r="J26" s="41"/>
      <c r="K26" s="41"/>
      <c r="L26" s="79"/>
      <c r="M26" s="63">
        <v>12</v>
      </c>
      <c r="N26" s="10">
        <v>1464</v>
      </c>
      <c r="O26" s="79">
        <f t="shared" si="1"/>
        <v>366</v>
      </c>
      <c r="P26" s="103">
        <v>112</v>
      </c>
      <c r="Q26" s="103">
        <v>9260</v>
      </c>
      <c r="R26" s="79">
        <f t="shared" si="2"/>
        <v>2315</v>
      </c>
      <c r="S26" s="211">
        <v>42</v>
      </c>
      <c r="T26" s="211">
        <v>3198</v>
      </c>
      <c r="U26" s="212">
        <f t="shared" si="3"/>
        <v>799.5</v>
      </c>
      <c r="V26" s="211">
        <v>346</v>
      </c>
      <c r="W26" s="211">
        <v>28980</v>
      </c>
      <c r="X26" s="279">
        <f t="shared" si="4"/>
        <v>7245</v>
      </c>
      <c r="Y26" s="211">
        <v>608</v>
      </c>
      <c r="Z26" s="211">
        <v>47798</v>
      </c>
      <c r="AA26" s="212">
        <f t="shared" si="5"/>
        <v>11949.5</v>
      </c>
      <c r="AB26" s="211">
        <v>602</v>
      </c>
      <c r="AC26" s="211">
        <v>50242</v>
      </c>
      <c r="AD26" s="212">
        <f t="shared" si="6"/>
        <v>12560.5</v>
      </c>
      <c r="AE26" s="211">
        <v>804</v>
      </c>
      <c r="AF26" s="211">
        <v>67940</v>
      </c>
      <c r="AG26" s="212">
        <f t="shared" si="7"/>
        <v>16985</v>
      </c>
    </row>
    <row r="27" spans="1:33" ht="15" customHeight="1">
      <c r="A27" s="40" t="s">
        <v>1605</v>
      </c>
      <c r="B27" s="11" t="s">
        <v>1606</v>
      </c>
      <c r="C27" s="89" t="str">
        <f>VLOOKUP(B27,Remark!O:P,2,0)</f>
        <v>TSIT</v>
      </c>
      <c r="D27" s="41"/>
      <c r="E27" s="41"/>
      <c r="F27" s="59"/>
      <c r="G27" s="78"/>
      <c r="H27" s="78"/>
      <c r="I27" s="79"/>
      <c r="J27" s="41"/>
      <c r="K27" s="41"/>
      <c r="L27" s="79"/>
      <c r="M27" s="156"/>
      <c r="N27" s="10"/>
      <c r="O27" s="79">
        <f t="shared" si="1"/>
        <v>0</v>
      </c>
      <c r="P27" s="103">
        <v>50</v>
      </c>
      <c r="Q27" s="103">
        <v>3666</v>
      </c>
      <c r="R27" s="79">
        <f t="shared" si="2"/>
        <v>916.5</v>
      </c>
      <c r="S27" s="211">
        <v>19</v>
      </c>
      <c r="T27" s="211">
        <v>829</v>
      </c>
      <c r="U27" s="212">
        <f t="shared" si="3"/>
        <v>207.25</v>
      </c>
      <c r="V27" s="211">
        <v>104</v>
      </c>
      <c r="W27" s="211">
        <v>7852</v>
      </c>
      <c r="X27" s="279">
        <f t="shared" si="4"/>
        <v>1963</v>
      </c>
      <c r="Y27" s="211">
        <v>183</v>
      </c>
      <c r="Z27" s="211">
        <v>12117</v>
      </c>
      <c r="AA27" s="212">
        <f t="shared" si="5"/>
        <v>3029.25</v>
      </c>
      <c r="AB27" s="211">
        <v>234</v>
      </c>
      <c r="AC27" s="211">
        <v>15270</v>
      </c>
      <c r="AD27" s="212">
        <f t="shared" si="6"/>
        <v>3817.5</v>
      </c>
      <c r="AE27" s="211">
        <v>306</v>
      </c>
      <c r="AF27" s="211">
        <v>20882</v>
      </c>
      <c r="AG27" s="212">
        <f t="shared" si="7"/>
        <v>5220.5</v>
      </c>
    </row>
    <row r="28" spans="1:33" ht="15" customHeight="1">
      <c r="A28" s="40" t="s">
        <v>1607</v>
      </c>
      <c r="B28" s="11" t="s">
        <v>1608</v>
      </c>
      <c r="C28" s="89" t="str">
        <f>VLOOKUP(B28,Remark!O:P,2,0)</f>
        <v>RMA2</v>
      </c>
      <c r="D28" s="41"/>
      <c r="E28" s="41"/>
      <c r="F28" s="59"/>
      <c r="G28" s="78"/>
      <c r="H28" s="78"/>
      <c r="I28" s="79"/>
      <c r="J28" s="41"/>
      <c r="K28" s="41"/>
      <c r="L28" s="79"/>
      <c r="M28" s="156"/>
      <c r="N28" s="10"/>
      <c r="O28" s="79">
        <f t="shared" si="1"/>
        <v>0</v>
      </c>
      <c r="P28" s="103">
        <v>39</v>
      </c>
      <c r="Q28" s="103">
        <v>2641</v>
      </c>
      <c r="R28" s="79">
        <f t="shared" si="2"/>
        <v>660.25</v>
      </c>
      <c r="S28" s="211">
        <v>72</v>
      </c>
      <c r="T28" s="211">
        <v>4684</v>
      </c>
      <c r="U28" s="212">
        <f t="shared" si="3"/>
        <v>1171</v>
      </c>
      <c r="V28" s="211">
        <v>515</v>
      </c>
      <c r="W28" s="211">
        <v>34889</v>
      </c>
      <c r="X28" s="279">
        <f t="shared" si="4"/>
        <v>8722.25</v>
      </c>
      <c r="Y28" s="211">
        <v>462</v>
      </c>
      <c r="Z28" s="211">
        <v>33988</v>
      </c>
      <c r="AA28" s="212">
        <f t="shared" si="5"/>
        <v>8497</v>
      </c>
      <c r="AB28" s="211">
        <v>647</v>
      </c>
      <c r="AC28" s="211">
        <v>49421</v>
      </c>
      <c r="AD28" s="212">
        <f t="shared" si="6"/>
        <v>12355.25</v>
      </c>
      <c r="AE28" s="211">
        <v>640</v>
      </c>
      <c r="AF28" s="211">
        <v>50628</v>
      </c>
      <c r="AG28" s="212">
        <f t="shared" si="7"/>
        <v>12657</v>
      </c>
    </row>
    <row r="29" spans="1:33" ht="15" customHeight="1">
      <c r="A29" s="40" t="s">
        <v>1609</v>
      </c>
      <c r="B29" s="11" t="s">
        <v>1610</v>
      </c>
      <c r="C29" s="89" t="str">
        <f>VLOOKUP(B29,Remark!O:P,2,0)</f>
        <v>NLCH</v>
      </c>
      <c r="D29" s="41"/>
      <c r="E29" s="41"/>
      <c r="F29" s="59"/>
      <c r="G29" s="78"/>
      <c r="H29" s="78"/>
      <c r="I29" s="79"/>
      <c r="J29" s="41"/>
      <c r="K29" s="41"/>
      <c r="L29" s="79"/>
      <c r="M29" s="156"/>
      <c r="N29" s="10"/>
      <c r="O29" s="79">
        <f t="shared" si="1"/>
        <v>0</v>
      </c>
      <c r="P29" s="103">
        <v>35</v>
      </c>
      <c r="Q29" s="103">
        <v>2205</v>
      </c>
      <c r="R29" s="79">
        <f t="shared" si="2"/>
        <v>551.25</v>
      </c>
      <c r="S29" s="211">
        <v>32</v>
      </c>
      <c r="T29" s="211">
        <v>2684</v>
      </c>
      <c r="U29" s="212">
        <f t="shared" si="3"/>
        <v>671</v>
      </c>
      <c r="V29" s="211">
        <v>492</v>
      </c>
      <c r="W29" s="211">
        <v>38022</v>
      </c>
      <c r="X29" s="279">
        <f t="shared" si="4"/>
        <v>9505.5</v>
      </c>
      <c r="Y29" s="211">
        <v>608</v>
      </c>
      <c r="Z29" s="211">
        <v>47794</v>
      </c>
      <c r="AA29" s="212">
        <f t="shared" si="5"/>
        <v>11948.5</v>
      </c>
      <c r="AB29" s="211">
        <v>709</v>
      </c>
      <c r="AC29" s="211">
        <v>56865</v>
      </c>
      <c r="AD29" s="212">
        <f t="shared" si="6"/>
        <v>14216.25</v>
      </c>
      <c r="AE29" s="211">
        <v>825</v>
      </c>
      <c r="AF29" s="211">
        <v>66459</v>
      </c>
      <c r="AG29" s="212">
        <f t="shared" si="7"/>
        <v>16614.75</v>
      </c>
    </row>
    <row r="30" spans="1:33" ht="15" customHeight="1">
      <c r="A30" s="40" t="s">
        <v>1611</v>
      </c>
      <c r="B30" s="11" t="s">
        <v>1612</v>
      </c>
      <c r="C30" s="89" t="str">
        <f>VLOOKUP(B30,Remark!O:P,2,0)</f>
        <v>MTNG</v>
      </c>
      <c r="D30" s="41"/>
      <c r="E30" s="41"/>
      <c r="F30" s="59"/>
      <c r="G30" s="78"/>
      <c r="H30" s="78"/>
      <c r="I30" s="79"/>
      <c r="J30" s="41"/>
      <c r="K30" s="41"/>
      <c r="L30" s="79"/>
      <c r="M30" s="156"/>
      <c r="N30" s="10"/>
      <c r="O30" s="79">
        <f t="shared" si="1"/>
        <v>0</v>
      </c>
      <c r="P30" s="103"/>
      <c r="Q30" s="103"/>
      <c r="R30" s="79">
        <f t="shared" si="2"/>
        <v>0</v>
      </c>
      <c r="S30" s="211" t="s">
        <v>1935</v>
      </c>
      <c r="T30" s="211" t="s">
        <v>1935</v>
      </c>
      <c r="U30" s="211" t="s">
        <v>1935</v>
      </c>
      <c r="V30" s="211">
        <v>194</v>
      </c>
      <c r="W30" s="211">
        <v>15742</v>
      </c>
      <c r="X30" s="279">
        <f t="shared" si="4"/>
        <v>3935.5</v>
      </c>
      <c r="Y30" s="211">
        <v>320</v>
      </c>
      <c r="Z30" s="211">
        <v>26620</v>
      </c>
      <c r="AA30" s="212">
        <f t="shared" si="5"/>
        <v>6655</v>
      </c>
      <c r="AB30" s="211">
        <v>424</v>
      </c>
      <c r="AC30" s="211">
        <v>38770</v>
      </c>
      <c r="AD30" s="212">
        <f t="shared" si="6"/>
        <v>9692.5</v>
      </c>
      <c r="AE30" s="211">
        <v>407</v>
      </c>
      <c r="AF30" s="211">
        <v>33893</v>
      </c>
      <c r="AG30" s="212">
        <f t="shared" si="7"/>
        <v>8473.25</v>
      </c>
    </row>
    <row r="31" spans="1:33" ht="15" customHeight="1">
      <c r="A31" s="40" t="s">
        <v>1613</v>
      </c>
      <c r="B31" s="11" t="s">
        <v>1614</v>
      </c>
      <c r="C31" s="89" t="str">
        <f>VLOOKUP(B31,Remark!O:P,2,0)</f>
        <v>PKED</v>
      </c>
      <c r="D31" s="41"/>
      <c r="E31" s="41"/>
      <c r="F31" s="59"/>
      <c r="G31" s="78"/>
      <c r="H31" s="78"/>
      <c r="I31" s="79"/>
      <c r="J31" s="41"/>
      <c r="K31" s="41"/>
      <c r="L31" s="79"/>
      <c r="M31" s="156"/>
      <c r="N31" s="10"/>
      <c r="O31" s="79">
        <f t="shared" si="1"/>
        <v>0</v>
      </c>
      <c r="P31" s="103"/>
      <c r="Q31" s="103"/>
      <c r="R31" s="79">
        <f t="shared" si="2"/>
        <v>0</v>
      </c>
      <c r="S31" s="211" t="s">
        <v>1935</v>
      </c>
      <c r="T31" s="211" t="s">
        <v>1935</v>
      </c>
      <c r="U31" s="211" t="s">
        <v>1935</v>
      </c>
      <c r="V31" s="211">
        <v>315</v>
      </c>
      <c r="W31" s="211">
        <v>21515</v>
      </c>
      <c r="X31" s="279">
        <f t="shared" si="4"/>
        <v>5378.75</v>
      </c>
      <c r="Y31" s="211">
        <v>384</v>
      </c>
      <c r="Z31" s="211">
        <v>27476</v>
      </c>
      <c r="AA31" s="212">
        <f t="shared" si="5"/>
        <v>6869</v>
      </c>
      <c r="AB31" s="211">
        <v>570</v>
      </c>
      <c r="AC31" s="211">
        <v>45874</v>
      </c>
      <c r="AD31" s="212">
        <f t="shared" si="6"/>
        <v>11468.5</v>
      </c>
      <c r="AE31" s="211">
        <v>575</v>
      </c>
      <c r="AF31" s="211">
        <v>45185</v>
      </c>
      <c r="AG31" s="212">
        <f t="shared" si="7"/>
        <v>11296.25</v>
      </c>
    </row>
    <row r="32" spans="1:33" ht="15" customHeight="1">
      <c r="A32" s="40" t="s">
        <v>1615</v>
      </c>
      <c r="B32" s="11" t="s">
        <v>1616</v>
      </c>
      <c r="C32" s="89" t="str">
        <f>VLOOKUP(B32,Remark!O:P,2,0)</f>
        <v>CHC4</v>
      </c>
      <c r="D32" s="41"/>
      <c r="E32" s="41"/>
      <c r="F32" s="59"/>
      <c r="G32" s="78"/>
      <c r="H32" s="78"/>
      <c r="I32" s="79"/>
      <c r="J32" s="41"/>
      <c r="K32" s="41"/>
      <c r="L32" s="79"/>
      <c r="M32" s="156"/>
      <c r="N32" s="10"/>
      <c r="O32" s="79">
        <f t="shared" si="1"/>
        <v>0</v>
      </c>
      <c r="P32" s="103">
        <v>15</v>
      </c>
      <c r="Q32" s="103">
        <v>901</v>
      </c>
      <c r="R32" s="79">
        <f t="shared" si="2"/>
        <v>225.25</v>
      </c>
      <c r="S32" s="211">
        <v>6</v>
      </c>
      <c r="T32" s="211">
        <v>462</v>
      </c>
      <c r="U32" s="212">
        <f t="shared" si="3"/>
        <v>115.5</v>
      </c>
      <c r="V32" s="211">
        <v>207</v>
      </c>
      <c r="W32" s="211">
        <v>17953</v>
      </c>
      <c r="X32" s="279">
        <f t="shared" si="4"/>
        <v>4488.25</v>
      </c>
      <c r="Y32" s="211">
        <v>320</v>
      </c>
      <c r="Z32" s="211">
        <v>22576</v>
      </c>
      <c r="AA32" s="212">
        <f t="shared" si="5"/>
        <v>5644</v>
      </c>
      <c r="AB32" s="211">
        <v>318</v>
      </c>
      <c r="AC32" s="211">
        <v>25902</v>
      </c>
      <c r="AD32" s="212">
        <f t="shared" si="6"/>
        <v>6475.5</v>
      </c>
      <c r="AE32" s="211">
        <v>468</v>
      </c>
      <c r="AF32" s="211">
        <v>39058</v>
      </c>
      <c r="AG32" s="212">
        <f t="shared" si="7"/>
        <v>9764.5</v>
      </c>
    </row>
    <row r="33" spans="1:33" ht="15" customHeight="1">
      <c r="A33" s="40" t="s">
        <v>1617</v>
      </c>
      <c r="B33" s="11" t="s">
        <v>1618</v>
      </c>
      <c r="C33" s="89" t="str">
        <f>VLOOKUP(B33,Remark!O:P,2,0)</f>
        <v>NLCH</v>
      </c>
      <c r="D33" s="41"/>
      <c r="E33" s="41"/>
      <c r="F33" s="59"/>
      <c r="G33" s="78"/>
      <c r="H33" s="78"/>
      <c r="I33" s="79"/>
      <c r="J33" s="41"/>
      <c r="K33" s="41"/>
      <c r="L33" s="79"/>
      <c r="M33" s="156">
        <v>15</v>
      </c>
      <c r="N33" s="10">
        <v>869</v>
      </c>
      <c r="O33" s="79">
        <f t="shared" si="1"/>
        <v>217.25</v>
      </c>
      <c r="P33" s="103">
        <v>93</v>
      </c>
      <c r="Q33" s="103">
        <v>5135</v>
      </c>
      <c r="R33" s="79">
        <f t="shared" si="2"/>
        <v>1283.75</v>
      </c>
      <c r="S33" s="211">
        <v>12</v>
      </c>
      <c r="T33" s="211">
        <v>800</v>
      </c>
      <c r="U33" s="212">
        <f t="shared" si="3"/>
        <v>200</v>
      </c>
      <c r="V33" s="211">
        <v>126</v>
      </c>
      <c r="W33" s="211">
        <v>9072</v>
      </c>
      <c r="X33" s="279">
        <f t="shared" si="4"/>
        <v>2268</v>
      </c>
      <c r="Y33" s="211">
        <v>137</v>
      </c>
      <c r="Z33" s="211">
        <v>10803</v>
      </c>
      <c r="AA33" s="212">
        <f t="shared" si="5"/>
        <v>2700.75</v>
      </c>
      <c r="AB33" s="211">
        <v>138</v>
      </c>
      <c r="AC33" s="211">
        <v>9712</v>
      </c>
      <c r="AD33" s="212">
        <f t="shared" si="6"/>
        <v>2428</v>
      </c>
      <c r="AE33" s="211">
        <v>148</v>
      </c>
      <c r="AF33" s="211">
        <v>12496</v>
      </c>
      <c r="AG33" s="212">
        <f t="shared" si="7"/>
        <v>3124</v>
      </c>
    </row>
    <row r="34" spans="1:33" ht="15" customHeight="1">
      <c r="A34" s="40" t="s">
        <v>1619</v>
      </c>
      <c r="B34" s="11" t="s">
        <v>1620</v>
      </c>
      <c r="C34" s="89" t="str">
        <f>VLOOKUP(B34,Remark!O:P,2,0)</f>
        <v>MAHA</v>
      </c>
      <c r="D34" s="41"/>
      <c r="E34" s="41"/>
      <c r="F34" s="59"/>
      <c r="G34" s="78"/>
      <c r="H34" s="78"/>
      <c r="I34" s="79"/>
      <c r="J34" s="41"/>
      <c r="K34" s="41"/>
      <c r="L34" s="79"/>
      <c r="M34" s="156"/>
      <c r="N34" s="10"/>
      <c r="O34" s="79">
        <f t="shared" si="1"/>
        <v>0</v>
      </c>
      <c r="P34" s="103">
        <v>23</v>
      </c>
      <c r="Q34" s="103">
        <v>1853</v>
      </c>
      <c r="R34" s="79">
        <f t="shared" si="2"/>
        <v>463.25</v>
      </c>
      <c r="S34" s="211">
        <v>17</v>
      </c>
      <c r="T34" s="211">
        <v>1605</v>
      </c>
      <c r="U34" s="212">
        <f t="shared" si="3"/>
        <v>401.25</v>
      </c>
      <c r="V34" s="211">
        <v>105</v>
      </c>
      <c r="W34" s="211">
        <v>7651</v>
      </c>
      <c r="X34" s="279">
        <f t="shared" si="4"/>
        <v>1912.75</v>
      </c>
      <c r="Y34" s="211">
        <v>136</v>
      </c>
      <c r="Z34" s="211">
        <v>9732</v>
      </c>
      <c r="AA34" s="212">
        <f t="shared" si="5"/>
        <v>2433</v>
      </c>
      <c r="AB34" s="211">
        <v>159</v>
      </c>
      <c r="AC34" s="211">
        <v>12177</v>
      </c>
      <c r="AD34" s="212">
        <f t="shared" si="6"/>
        <v>3044.25</v>
      </c>
      <c r="AE34" s="211">
        <v>231</v>
      </c>
      <c r="AF34" s="211">
        <v>17341</v>
      </c>
      <c r="AG34" s="212">
        <f t="shared" si="7"/>
        <v>4335.25</v>
      </c>
    </row>
    <row r="35" spans="1:33" ht="15" customHeight="1">
      <c r="A35" s="40" t="s">
        <v>1621</v>
      </c>
      <c r="B35" s="11" t="s">
        <v>1622</v>
      </c>
      <c r="C35" s="89" t="str">
        <f>VLOOKUP(B35,Remark!O:P,2,0)</f>
        <v>Kerry</v>
      </c>
      <c r="D35" s="41"/>
      <c r="E35" s="41"/>
      <c r="F35" s="59"/>
      <c r="G35" s="78"/>
      <c r="H35" s="78"/>
      <c r="I35" s="79"/>
      <c r="J35" s="41"/>
      <c r="K35" s="41"/>
      <c r="L35" s="79"/>
      <c r="M35" s="156"/>
      <c r="N35" s="10"/>
      <c r="O35" s="79">
        <f t="shared" si="1"/>
        <v>0</v>
      </c>
      <c r="P35" s="103"/>
      <c r="Q35" s="103"/>
      <c r="R35" s="79">
        <f t="shared" si="2"/>
        <v>0</v>
      </c>
      <c r="S35" s="211" t="s">
        <v>1935</v>
      </c>
      <c r="T35" s="211" t="s">
        <v>1935</v>
      </c>
      <c r="U35" s="211" t="s">
        <v>1935</v>
      </c>
      <c r="V35" s="266" t="s">
        <v>1935</v>
      </c>
      <c r="W35" s="266" t="s">
        <v>1935</v>
      </c>
      <c r="X35" s="279" t="s">
        <v>1935</v>
      </c>
      <c r="Y35" s="211">
        <v>260</v>
      </c>
      <c r="Z35" s="211">
        <v>23510</v>
      </c>
      <c r="AA35" s="212">
        <f t="shared" si="5"/>
        <v>5877.5</v>
      </c>
      <c r="AB35" s="211">
        <v>482</v>
      </c>
      <c r="AC35" s="211">
        <v>42858</v>
      </c>
      <c r="AD35" s="212">
        <f t="shared" si="6"/>
        <v>10714.5</v>
      </c>
      <c r="AE35" s="211">
        <v>771</v>
      </c>
      <c r="AF35" s="211">
        <v>67801</v>
      </c>
      <c r="AG35" s="212">
        <f t="shared" si="7"/>
        <v>16950.25</v>
      </c>
    </row>
    <row r="36" spans="1:33" ht="15" customHeight="1">
      <c r="A36" s="40" t="s">
        <v>1623</v>
      </c>
      <c r="B36" s="11" t="s">
        <v>1624</v>
      </c>
      <c r="C36" s="89" t="str">
        <f>VLOOKUP(B36,Remark!O:P,2,0)</f>
        <v>PYSC</v>
      </c>
      <c r="D36" s="41"/>
      <c r="E36" s="41"/>
      <c r="F36" s="59"/>
      <c r="G36" s="78"/>
      <c r="H36" s="78"/>
      <c r="I36" s="79"/>
      <c r="J36" s="41"/>
      <c r="K36" s="41"/>
      <c r="L36" s="79"/>
      <c r="M36" s="156">
        <v>6</v>
      </c>
      <c r="N36" s="10">
        <v>410</v>
      </c>
      <c r="O36" s="79">
        <f t="shared" si="1"/>
        <v>102.5</v>
      </c>
      <c r="P36" s="103">
        <v>68</v>
      </c>
      <c r="Q36" s="103">
        <v>6026</v>
      </c>
      <c r="R36" s="79">
        <f t="shared" si="2"/>
        <v>1506.5</v>
      </c>
      <c r="S36" s="211">
        <v>26</v>
      </c>
      <c r="T36" s="211">
        <v>2524</v>
      </c>
      <c r="U36" s="212">
        <f t="shared" si="3"/>
        <v>631</v>
      </c>
      <c r="V36" s="211">
        <v>194</v>
      </c>
      <c r="W36" s="211">
        <v>15340</v>
      </c>
      <c r="X36" s="279">
        <f t="shared" si="4"/>
        <v>3835</v>
      </c>
      <c r="Y36" s="211">
        <v>182</v>
      </c>
      <c r="Z36" s="211">
        <v>14000</v>
      </c>
      <c r="AA36" s="212">
        <f t="shared" si="5"/>
        <v>3500</v>
      </c>
      <c r="AB36" s="211">
        <v>247</v>
      </c>
      <c r="AC36" s="211">
        <v>19779</v>
      </c>
      <c r="AD36" s="212">
        <f t="shared" si="6"/>
        <v>4944.75</v>
      </c>
      <c r="AE36" s="211">
        <v>328</v>
      </c>
      <c r="AF36" s="211">
        <v>25164</v>
      </c>
      <c r="AG36" s="212">
        <f t="shared" si="7"/>
        <v>6291</v>
      </c>
    </row>
    <row r="37" spans="1:33" ht="15" customHeight="1">
      <c r="A37" s="40" t="s">
        <v>1625</v>
      </c>
      <c r="B37" s="11" t="s">
        <v>1626</v>
      </c>
      <c r="C37" s="89" t="str">
        <f>VLOOKUP(B37,Remark!O:P,2,0)</f>
        <v>Kerry</v>
      </c>
      <c r="D37" s="41"/>
      <c r="E37" s="41"/>
      <c r="F37" s="59"/>
      <c r="G37" s="78"/>
      <c r="H37" s="78"/>
      <c r="I37" s="79"/>
      <c r="J37" s="41"/>
      <c r="K37" s="41"/>
      <c r="L37" s="79"/>
      <c r="M37" s="156">
        <v>8</v>
      </c>
      <c r="N37" s="10">
        <v>468</v>
      </c>
      <c r="O37" s="79">
        <f t="shared" si="1"/>
        <v>117</v>
      </c>
      <c r="P37" s="103">
        <v>271</v>
      </c>
      <c r="Q37" s="103">
        <v>21691</v>
      </c>
      <c r="R37" s="79">
        <f t="shared" si="2"/>
        <v>5422.75</v>
      </c>
      <c r="S37" s="211">
        <v>102</v>
      </c>
      <c r="T37" s="211">
        <v>7484</v>
      </c>
      <c r="U37" s="212">
        <f t="shared" si="3"/>
        <v>1871</v>
      </c>
      <c r="V37" s="211">
        <v>370</v>
      </c>
      <c r="W37" s="211">
        <v>29594</v>
      </c>
      <c r="X37" s="279">
        <f t="shared" si="4"/>
        <v>7398.5</v>
      </c>
      <c r="Y37" s="211">
        <v>411</v>
      </c>
      <c r="Z37" s="211">
        <v>32895</v>
      </c>
      <c r="AA37" s="212">
        <f t="shared" si="5"/>
        <v>8223.75</v>
      </c>
      <c r="AB37" s="211">
        <v>511</v>
      </c>
      <c r="AC37" s="211">
        <v>41727</v>
      </c>
      <c r="AD37" s="212">
        <f t="shared" si="6"/>
        <v>10431.75</v>
      </c>
      <c r="AE37" s="211">
        <v>485</v>
      </c>
      <c r="AF37" s="211">
        <v>38659</v>
      </c>
      <c r="AG37" s="212">
        <f t="shared" si="7"/>
        <v>9664.75</v>
      </c>
    </row>
    <row r="38" spans="1:33" ht="15" customHeight="1">
      <c r="A38" s="40" t="s">
        <v>1627</v>
      </c>
      <c r="B38" s="11" t="s">
        <v>1628</v>
      </c>
      <c r="C38" s="89" t="str">
        <f>VLOOKUP(B38,Remark!O:P,2,0)</f>
        <v>Kerry</v>
      </c>
      <c r="D38" s="41"/>
      <c r="E38" s="41"/>
      <c r="F38" s="59"/>
      <c r="G38" s="78"/>
      <c r="H38" s="78"/>
      <c r="I38" s="79"/>
      <c r="J38" s="41"/>
      <c r="K38" s="41"/>
      <c r="L38" s="79"/>
      <c r="M38" s="156">
        <v>12</v>
      </c>
      <c r="N38" s="10">
        <v>1036</v>
      </c>
      <c r="O38" s="79">
        <f t="shared" si="1"/>
        <v>259</v>
      </c>
      <c r="P38" s="103">
        <v>146</v>
      </c>
      <c r="Q38" s="103">
        <v>11346</v>
      </c>
      <c r="R38" s="79">
        <f t="shared" si="2"/>
        <v>2836.5</v>
      </c>
      <c r="S38" s="211">
        <v>58</v>
      </c>
      <c r="T38" s="211">
        <v>4284</v>
      </c>
      <c r="U38" s="212">
        <f t="shared" si="3"/>
        <v>1071</v>
      </c>
      <c r="V38" s="211">
        <v>302</v>
      </c>
      <c r="W38" s="211">
        <v>26982</v>
      </c>
      <c r="X38" s="279">
        <f t="shared" si="4"/>
        <v>6745.5</v>
      </c>
      <c r="Y38" s="211">
        <v>365</v>
      </c>
      <c r="Z38" s="211">
        <v>32755</v>
      </c>
      <c r="AA38" s="212">
        <f t="shared" si="5"/>
        <v>8188.75</v>
      </c>
      <c r="AB38" s="211">
        <v>424</v>
      </c>
      <c r="AC38" s="211">
        <v>38532</v>
      </c>
      <c r="AD38" s="212">
        <f t="shared" si="6"/>
        <v>9633</v>
      </c>
      <c r="AE38" s="211">
        <v>485</v>
      </c>
      <c r="AF38" s="211">
        <v>41813</v>
      </c>
      <c r="AG38" s="212">
        <f t="shared" si="7"/>
        <v>10453.25</v>
      </c>
    </row>
    <row r="39" spans="1:33" ht="15" customHeight="1">
      <c r="A39" s="40" t="s">
        <v>1629</v>
      </c>
      <c r="B39" s="11" t="s">
        <v>1630</v>
      </c>
      <c r="C39" s="89" t="str">
        <f>VLOOKUP(B39,Remark!O:P,2,0)</f>
        <v>Kerry</v>
      </c>
      <c r="D39" s="41"/>
      <c r="E39" s="41"/>
      <c r="F39" s="59"/>
      <c r="G39" s="78"/>
      <c r="H39" s="78"/>
      <c r="I39" s="79"/>
      <c r="J39" s="41"/>
      <c r="K39" s="41"/>
      <c r="L39" s="79"/>
      <c r="M39" s="156"/>
      <c r="N39" s="10"/>
      <c r="O39" s="79">
        <f t="shared" si="1"/>
        <v>0</v>
      </c>
      <c r="P39" s="103"/>
      <c r="Q39" s="103"/>
      <c r="R39" s="79">
        <f t="shared" si="2"/>
        <v>0</v>
      </c>
      <c r="S39" s="211" t="s">
        <v>1935</v>
      </c>
      <c r="T39" s="211" t="s">
        <v>1935</v>
      </c>
      <c r="U39" s="211" t="s">
        <v>1935</v>
      </c>
      <c r="V39" s="266" t="s">
        <v>1935</v>
      </c>
      <c r="W39" s="266" t="s">
        <v>1935</v>
      </c>
      <c r="X39" s="279" t="s">
        <v>1935</v>
      </c>
      <c r="Y39" s="211">
        <v>142</v>
      </c>
      <c r="Z39" s="211">
        <v>12236</v>
      </c>
      <c r="AA39" s="212">
        <f t="shared" si="5"/>
        <v>3059</v>
      </c>
      <c r="AB39" s="211">
        <v>351</v>
      </c>
      <c r="AC39" s="211">
        <v>30349</v>
      </c>
      <c r="AD39" s="212">
        <f t="shared" si="6"/>
        <v>7587.25</v>
      </c>
      <c r="AE39" s="211">
        <v>439</v>
      </c>
      <c r="AF39" s="211">
        <v>35203</v>
      </c>
      <c r="AG39" s="212">
        <f t="shared" si="7"/>
        <v>8800.75</v>
      </c>
    </row>
    <row r="40" spans="1:33" ht="15" customHeight="1">
      <c r="A40" s="40" t="s">
        <v>1631</v>
      </c>
      <c r="B40" s="11" t="s">
        <v>1632</v>
      </c>
      <c r="C40" s="89" t="str">
        <f>VLOOKUP(B40,Remark!O:P,2,0)</f>
        <v>Kerry</v>
      </c>
      <c r="D40" s="41"/>
      <c r="E40" s="41"/>
      <c r="F40" s="59"/>
      <c r="G40" s="78"/>
      <c r="H40" s="78"/>
      <c r="I40" s="79"/>
      <c r="J40" s="41"/>
      <c r="K40" s="41"/>
      <c r="L40" s="79"/>
      <c r="M40" s="156"/>
      <c r="N40" s="10"/>
      <c r="O40" s="79">
        <f t="shared" si="1"/>
        <v>0</v>
      </c>
      <c r="P40" s="103">
        <v>69</v>
      </c>
      <c r="Q40" s="103">
        <v>5553</v>
      </c>
      <c r="R40" s="79">
        <f t="shared" si="2"/>
        <v>1388.25</v>
      </c>
      <c r="S40" s="211">
        <v>40</v>
      </c>
      <c r="T40" s="211">
        <v>3368</v>
      </c>
      <c r="U40" s="212">
        <f t="shared" si="3"/>
        <v>842</v>
      </c>
      <c r="V40" s="211">
        <v>269</v>
      </c>
      <c r="W40" s="211">
        <v>20179</v>
      </c>
      <c r="X40" s="279">
        <f t="shared" si="4"/>
        <v>5044.75</v>
      </c>
      <c r="Y40" s="211">
        <v>276</v>
      </c>
      <c r="Z40" s="211">
        <v>22374</v>
      </c>
      <c r="AA40" s="212">
        <f t="shared" si="5"/>
        <v>5593.5</v>
      </c>
      <c r="AB40" s="211">
        <v>337</v>
      </c>
      <c r="AC40" s="211">
        <v>27127</v>
      </c>
      <c r="AD40" s="212">
        <f t="shared" si="6"/>
        <v>6781.75</v>
      </c>
      <c r="AE40" s="211">
        <v>423</v>
      </c>
      <c r="AF40" s="211">
        <v>33173</v>
      </c>
      <c r="AG40" s="212">
        <f t="shared" si="7"/>
        <v>8293.25</v>
      </c>
    </row>
    <row r="41" spans="1:33" ht="15" customHeight="1">
      <c r="A41" s="40" t="s">
        <v>1633</v>
      </c>
      <c r="B41" s="11" t="s">
        <v>1634</v>
      </c>
      <c r="C41" s="89" t="str">
        <f>VLOOKUP(B41,Remark!O:P,2,0)</f>
        <v>Kerry</v>
      </c>
      <c r="D41" s="41"/>
      <c r="E41" s="41"/>
      <c r="F41" s="59"/>
      <c r="G41" s="78"/>
      <c r="H41" s="78"/>
      <c r="I41" s="79"/>
      <c r="J41" s="41"/>
      <c r="K41" s="41"/>
      <c r="L41" s="79"/>
      <c r="M41" s="156"/>
      <c r="N41" s="10"/>
      <c r="O41" s="79">
        <f t="shared" si="1"/>
        <v>0</v>
      </c>
      <c r="P41" s="103">
        <v>30</v>
      </c>
      <c r="Q41" s="103">
        <v>1974</v>
      </c>
      <c r="R41" s="79">
        <f t="shared" si="2"/>
        <v>493.5</v>
      </c>
      <c r="S41" s="211">
        <v>31</v>
      </c>
      <c r="T41" s="211">
        <v>2277</v>
      </c>
      <c r="U41" s="212">
        <f t="shared" si="3"/>
        <v>569.25</v>
      </c>
      <c r="V41" s="211">
        <v>279</v>
      </c>
      <c r="W41" s="211">
        <v>25433</v>
      </c>
      <c r="X41" s="279">
        <f t="shared" si="4"/>
        <v>6358.25</v>
      </c>
      <c r="Y41" s="211">
        <v>307</v>
      </c>
      <c r="Z41" s="211">
        <v>28269</v>
      </c>
      <c r="AA41" s="212">
        <f t="shared" si="5"/>
        <v>7067.25</v>
      </c>
      <c r="AB41" s="211">
        <v>306</v>
      </c>
      <c r="AC41" s="211">
        <v>25484</v>
      </c>
      <c r="AD41" s="212">
        <f t="shared" si="6"/>
        <v>6371</v>
      </c>
      <c r="AE41" s="211">
        <v>366</v>
      </c>
      <c r="AF41" s="211">
        <v>32000</v>
      </c>
      <c r="AG41" s="212">
        <f t="shared" si="7"/>
        <v>8000</v>
      </c>
    </row>
    <row r="42" spans="1:33" ht="15" customHeight="1">
      <c r="A42" s="40" t="s">
        <v>1635</v>
      </c>
      <c r="B42" s="11" t="s">
        <v>1636</v>
      </c>
      <c r="C42" s="89" t="str">
        <f>VLOOKUP(B42,Remark!O:P,2,0)</f>
        <v>Kerry</v>
      </c>
      <c r="D42" s="41"/>
      <c r="E42" s="41"/>
      <c r="F42" s="59"/>
      <c r="G42" s="78"/>
      <c r="H42" s="78"/>
      <c r="I42" s="79"/>
      <c r="J42" s="41"/>
      <c r="K42" s="41"/>
      <c r="L42" s="79"/>
      <c r="M42" s="156"/>
      <c r="N42" s="10"/>
      <c r="O42" s="79">
        <f t="shared" si="1"/>
        <v>0</v>
      </c>
      <c r="P42" s="103"/>
      <c r="Q42" s="103"/>
      <c r="R42" s="79">
        <f t="shared" si="2"/>
        <v>0</v>
      </c>
      <c r="S42" s="211" t="s">
        <v>1935</v>
      </c>
      <c r="T42" s="211"/>
      <c r="U42" s="212">
        <f t="shared" si="3"/>
        <v>0</v>
      </c>
      <c r="V42" s="211">
        <v>131</v>
      </c>
      <c r="W42" s="211">
        <v>10293</v>
      </c>
      <c r="X42" s="279">
        <f t="shared" si="4"/>
        <v>2573.25</v>
      </c>
      <c r="Y42" s="211">
        <v>137</v>
      </c>
      <c r="Z42" s="211">
        <v>10691</v>
      </c>
      <c r="AA42" s="212">
        <f t="shared" si="5"/>
        <v>2672.75</v>
      </c>
      <c r="AB42" s="211">
        <v>224</v>
      </c>
      <c r="AC42" s="211">
        <v>19362</v>
      </c>
      <c r="AD42" s="212">
        <f t="shared" si="6"/>
        <v>4840.5</v>
      </c>
      <c r="AE42" s="211">
        <v>195</v>
      </c>
      <c r="AF42" s="211">
        <v>17973</v>
      </c>
      <c r="AG42" s="212">
        <f t="shared" si="7"/>
        <v>4493.25</v>
      </c>
    </row>
    <row r="43" spans="1:33" ht="15" customHeight="1">
      <c r="A43" s="40" t="s">
        <v>1637</v>
      </c>
      <c r="B43" s="11" t="s">
        <v>1552</v>
      </c>
      <c r="C43" s="89" t="s">
        <v>5</v>
      </c>
      <c r="D43" s="41"/>
      <c r="E43" s="41"/>
      <c r="F43" s="59"/>
      <c r="G43" s="78"/>
      <c r="H43" s="78"/>
      <c r="I43" s="79"/>
      <c r="J43" s="41"/>
      <c r="K43" s="41"/>
      <c r="L43" s="79"/>
      <c r="M43" s="156"/>
      <c r="N43" s="10"/>
      <c r="O43" s="79">
        <f t="shared" si="1"/>
        <v>0</v>
      </c>
      <c r="P43" s="103">
        <v>40</v>
      </c>
      <c r="Q43" s="103">
        <v>2632</v>
      </c>
      <c r="R43" s="79">
        <f t="shared" si="2"/>
        <v>658</v>
      </c>
      <c r="S43" s="211">
        <v>31</v>
      </c>
      <c r="T43" s="211">
        <v>2455</v>
      </c>
      <c r="U43" s="212">
        <f t="shared" si="3"/>
        <v>613.75</v>
      </c>
      <c r="V43" s="211">
        <v>165</v>
      </c>
      <c r="W43" s="211">
        <v>12239</v>
      </c>
      <c r="X43" s="279">
        <f t="shared" si="4"/>
        <v>3059.75</v>
      </c>
      <c r="Y43" s="211">
        <v>173</v>
      </c>
      <c r="Z43" s="211">
        <v>12991</v>
      </c>
      <c r="AA43" s="212">
        <f t="shared" si="5"/>
        <v>3247.75</v>
      </c>
      <c r="AB43" s="211">
        <v>225</v>
      </c>
      <c r="AC43" s="211">
        <v>16255</v>
      </c>
      <c r="AD43" s="212">
        <f t="shared" si="6"/>
        <v>4063.75</v>
      </c>
      <c r="AE43" s="211">
        <v>305</v>
      </c>
      <c r="AF43" s="211">
        <v>25281</v>
      </c>
      <c r="AG43" s="212">
        <f t="shared" si="7"/>
        <v>6320.25</v>
      </c>
    </row>
    <row r="44" spans="1:33" ht="15" customHeight="1">
      <c r="A44" s="40" t="s">
        <v>2342</v>
      </c>
      <c r="B44" s="19" t="s">
        <v>2298</v>
      </c>
      <c r="C44" s="232" t="s">
        <v>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>
        <v>204</v>
      </c>
      <c r="W44" s="19">
        <v>19776</v>
      </c>
      <c r="X44" s="279">
        <f t="shared" si="4"/>
        <v>4944</v>
      </c>
      <c r="Y44" s="19">
        <v>309</v>
      </c>
      <c r="Z44" s="19">
        <v>27007</v>
      </c>
      <c r="AA44" s="212">
        <f t="shared" si="5"/>
        <v>6751.75</v>
      </c>
      <c r="AB44" s="19">
        <v>414</v>
      </c>
      <c r="AC44" s="19">
        <v>39752</v>
      </c>
      <c r="AD44" s="212">
        <f t="shared" si="6"/>
        <v>9938</v>
      </c>
      <c r="AE44" s="211">
        <v>601</v>
      </c>
      <c r="AF44" s="211">
        <v>60041</v>
      </c>
      <c r="AG44" s="212">
        <f t="shared" si="7"/>
        <v>15010.25</v>
      </c>
    </row>
    <row r="45" spans="1:33" ht="15" customHeight="1">
      <c r="A45" s="40" t="s">
        <v>2343</v>
      </c>
      <c r="B45" s="19" t="s">
        <v>2299</v>
      </c>
      <c r="C45" s="232" t="s">
        <v>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12">
        <f t="shared" ref="V45" si="8">U45*25%</f>
        <v>0</v>
      </c>
      <c r="W45" s="212">
        <f t="shared" ref="W45" si="9">V45*25%</f>
        <v>0</v>
      </c>
      <c r="X45" s="279">
        <f t="shared" si="4"/>
        <v>0</v>
      </c>
      <c r="Y45" s="19">
        <v>120</v>
      </c>
      <c r="Z45" s="19">
        <v>8912</v>
      </c>
      <c r="AA45" s="212">
        <f t="shared" si="5"/>
        <v>2228</v>
      </c>
      <c r="AB45" s="19">
        <v>297</v>
      </c>
      <c r="AC45" s="19">
        <v>26359</v>
      </c>
      <c r="AD45" s="212">
        <f t="shared" si="6"/>
        <v>6589.75</v>
      </c>
      <c r="AE45" s="211">
        <v>266</v>
      </c>
      <c r="AF45" s="211">
        <v>21546</v>
      </c>
      <c r="AG45" s="212">
        <f t="shared" si="7"/>
        <v>5386.5</v>
      </c>
    </row>
    <row r="46" spans="1:33" ht="15" customHeight="1">
      <c r="A46" s="40" t="s">
        <v>2344</v>
      </c>
      <c r="B46" s="19" t="s">
        <v>2300</v>
      </c>
      <c r="C46" s="232" t="s">
        <v>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>
        <v>103</v>
      </c>
      <c r="W46" s="19">
        <v>9761</v>
      </c>
      <c r="X46" s="279">
        <f t="shared" si="4"/>
        <v>2440.25</v>
      </c>
      <c r="Y46" s="19">
        <v>194</v>
      </c>
      <c r="Z46" s="19">
        <v>19252</v>
      </c>
      <c r="AA46" s="212">
        <f t="shared" si="5"/>
        <v>4813</v>
      </c>
      <c r="AB46" s="19">
        <v>266</v>
      </c>
      <c r="AC46" s="19">
        <v>23644</v>
      </c>
      <c r="AD46" s="212">
        <f t="shared" si="6"/>
        <v>5911</v>
      </c>
      <c r="AE46" s="211">
        <v>414</v>
      </c>
      <c r="AF46" s="211">
        <v>35652</v>
      </c>
      <c r="AG46" s="212">
        <f t="shared" si="7"/>
        <v>8913</v>
      </c>
    </row>
    <row r="47" spans="1:33" ht="15" customHeight="1">
      <c r="A47" s="40" t="s">
        <v>2345</v>
      </c>
      <c r="B47" s="19" t="s">
        <v>2301</v>
      </c>
      <c r="C47" s="232" t="s">
        <v>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>
        <v>168</v>
      </c>
      <c r="W47" s="19">
        <v>13150</v>
      </c>
      <c r="X47" s="279">
        <f t="shared" si="4"/>
        <v>3287.5</v>
      </c>
      <c r="Y47" s="19">
        <v>236</v>
      </c>
      <c r="Z47" s="19">
        <v>21560</v>
      </c>
      <c r="AA47" s="212">
        <f t="shared" si="5"/>
        <v>5390</v>
      </c>
      <c r="AB47" s="19">
        <v>335</v>
      </c>
      <c r="AC47" s="19">
        <v>33537</v>
      </c>
      <c r="AD47" s="212">
        <f t="shared" si="6"/>
        <v>8384.25</v>
      </c>
      <c r="AE47" s="211">
        <v>484</v>
      </c>
      <c r="AF47" s="211">
        <v>43706</v>
      </c>
      <c r="AG47" s="212">
        <f t="shared" si="7"/>
        <v>10926.5</v>
      </c>
    </row>
    <row r="48" spans="1:33" ht="15" customHeight="1">
      <c r="A48" s="40" t="s">
        <v>2346</v>
      </c>
      <c r="B48" s="19" t="s">
        <v>2302</v>
      </c>
      <c r="C48" s="232" t="s">
        <v>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>
        <v>137</v>
      </c>
      <c r="W48" s="19">
        <v>11673</v>
      </c>
      <c r="X48" s="279">
        <f t="shared" si="4"/>
        <v>2918.25</v>
      </c>
      <c r="Y48" s="19">
        <v>191</v>
      </c>
      <c r="Z48" s="19">
        <v>13831</v>
      </c>
      <c r="AA48" s="212">
        <f t="shared" si="5"/>
        <v>3457.75</v>
      </c>
      <c r="AB48" s="19">
        <v>257</v>
      </c>
      <c r="AC48" s="19">
        <v>19467</v>
      </c>
      <c r="AD48" s="212">
        <f t="shared" si="6"/>
        <v>4866.75</v>
      </c>
      <c r="AE48" s="211">
        <v>255</v>
      </c>
      <c r="AF48" s="211">
        <v>18859</v>
      </c>
      <c r="AG48" s="212">
        <f t="shared" si="7"/>
        <v>4714.75</v>
      </c>
    </row>
    <row r="49" spans="1:33" ht="15" customHeight="1">
      <c r="A49" s="40" t="s">
        <v>2347</v>
      </c>
      <c r="B49" s="19" t="s">
        <v>2303</v>
      </c>
      <c r="C49" s="232" t="s">
        <v>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>
        <v>105</v>
      </c>
      <c r="W49" s="19">
        <v>10325</v>
      </c>
      <c r="X49" s="279">
        <f t="shared" si="4"/>
        <v>2581.25</v>
      </c>
      <c r="Y49" s="19">
        <v>133</v>
      </c>
      <c r="Z49" s="19">
        <v>9799</v>
      </c>
      <c r="AA49" s="212">
        <f t="shared" si="5"/>
        <v>2449.75</v>
      </c>
      <c r="AB49" s="19">
        <v>173</v>
      </c>
      <c r="AC49" s="19">
        <v>12711</v>
      </c>
      <c r="AD49" s="212">
        <f t="shared" si="6"/>
        <v>3177.75</v>
      </c>
      <c r="AE49" s="211">
        <v>198</v>
      </c>
      <c r="AF49" s="211">
        <v>14756</v>
      </c>
      <c r="AG49" s="212">
        <f t="shared" si="7"/>
        <v>3689</v>
      </c>
    </row>
    <row r="50" spans="1:33" ht="15" customHeight="1">
      <c r="A50" s="40" t="s">
        <v>2348</v>
      </c>
      <c r="B50" s="19" t="s">
        <v>2304</v>
      </c>
      <c r="C50" s="232" t="s">
        <v>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>
        <v>141</v>
      </c>
      <c r="W50" s="19">
        <v>12741</v>
      </c>
      <c r="X50" s="279">
        <f t="shared" si="4"/>
        <v>3185.25</v>
      </c>
      <c r="Y50" s="19">
        <v>203</v>
      </c>
      <c r="Z50" s="19">
        <v>15315</v>
      </c>
      <c r="AA50" s="212">
        <f t="shared" si="5"/>
        <v>3828.75</v>
      </c>
      <c r="AB50" s="19">
        <v>193</v>
      </c>
      <c r="AC50" s="19">
        <v>14677</v>
      </c>
      <c r="AD50" s="212">
        <f t="shared" si="6"/>
        <v>3669.25</v>
      </c>
      <c r="AE50" s="211">
        <v>300</v>
      </c>
      <c r="AF50" s="211">
        <v>23996</v>
      </c>
      <c r="AG50" s="212">
        <f t="shared" si="7"/>
        <v>5999</v>
      </c>
    </row>
    <row r="51" spans="1:33" ht="15" customHeight="1">
      <c r="A51" s="40" t="s">
        <v>2349</v>
      </c>
      <c r="B51" s="19" t="s">
        <v>2305</v>
      </c>
      <c r="C51" s="232" t="s">
        <v>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131</v>
      </c>
      <c r="W51" s="19">
        <v>9769</v>
      </c>
      <c r="X51" s="279">
        <f t="shared" si="4"/>
        <v>2442.25</v>
      </c>
      <c r="Y51" s="19">
        <v>153</v>
      </c>
      <c r="Z51" s="19">
        <v>10447</v>
      </c>
      <c r="AA51" s="212">
        <f t="shared" si="5"/>
        <v>2611.75</v>
      </c>
      <c r="AB51" s="19">
        <v>229</v>
      </c>
      <c r="AC51" s="19">
        <v>15961</v>
      </c>
      <c r="AD51" s="212">
        <f t="shared" si="6"/>
        <v>3990.25</v>
      </c>
      <c r="AE51" s="211">
        <v>283</v>
      </c>
      <c r="AF51" s="211">
        <v>22951</v>
      </c>
      <c r="AG51" s="212">
        <f t="shared" si="7"/>
        <v>5737.75</v>
      </c>
    </row>
    <row r="52" spans="1:33" ht="15" customHeight="1">
      <c r="A52" s="40" t="s">
        <v>2350</v>
      </c>
      <c r="B52" s="19" t="s">
        <v>2306</v>
      </c>
      <c r="C52" s="232" t="s">
        <v>5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v>189</v>
      </c>
      <c r="W52" s="19">
        <v>18323</v>
      </c>
      <c r="X52" s="279">
        <f t="shared" si="4"/>
        <v>4580.75</v>
      </c>
      <c r="Y52" s="19">
        <v>319</v>
      </c>
      <c r="Z52" s="19">
        <v>25547</v>
      </c>
      <c r="AA52" s="212">
        <f t="shared" si="5"/>
        <v>6386.75</v>
      </c>
      <c r="AB52" s="19">
        <v>508</v>
      </c>
      <c r="AC52" s="19">
        <v>41944</v>
      </c>
      <c r="AD52" s="212">
        <f t="shared" si="6"/>
        <v>10486</v>
      </c>
      <c r="AE52" s="211">
        <v>647</v>
      </c>
      <c r="AF52" s="211">
        <v>47335</v>
      </c>
      <c r="AG52" s="212">
        <f t="shared" si="7"/>
        <v>11833.75</v>
      </c>
    </row>
    <row r="53" spans="1:33" ht="15" customHeight="1">
      <c r="A53" s="40" t="s">
        <v>2351</v>
      </c>
      <c r="B53" s="19" t="s">
        <v>2307</v>
      </c>
      <c r="C53" s="232" t="s">
        <v>951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>
        <v>123</v>
      </c>
      <c r="W53" s="19">
        <v>9929</v>
      </c>
      <c r="X53" s="279">
        <f t="shared" si="4"/>
        <v>2482.25</v>
      </c>
      <c r="Y53" s="19">
        <v>238</v>
      </c>
      <c r="Z53" s="19">
        <v>18626</v>
      </c>
      <c r="AA53" s="212">
        <f t="shared" si="5"/>
        <v>4656.5</v>
      </c>
      <c r="AB53" s="19">
        <v>253</v>
      </c>
      <c r="AC53" s="19">
        <v>20221</v>
      </c>
      <c r="AD53" s="212">
        <f t="shared" si="6"/>
        <v>5055.25</v>
      </c>
      <c r="AE53" s="211">
        <v>289</v>
      </c>
      <c r="AF53" s="211">
        <v>24081</v>
      </c>
      <c r="AG53" s="212">
        <f t="shared" si="7"/>
        <v>6020.25</v>
      </c>
    </row>
    <row r="54" spans="1:33" ht="15" customHeight="1">
      <c r="A54" s="40" t="s">
        <v>2352</v>
      </c>
      <c r="B54" s="19" t="s">
        <v>2308</v>
      </c>
      <c r="C54" s="232" t="s">
        <v>5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>
        <v>59</v>
      </c>
      <c r="W54" s="19">
        <v>5355</v>
      </c>
      <c r="X54" s="279">
        <f t="shared" si="4"/>
        <v>1338.75</v>
      </c>
      <c r="Y54" s="19">
        <v>91</v>
      </c>
      <c r="Z54" s="19">
        <v>7643</v>
      </c>
      <c r="AA54" s="212">
        <f t="shared" si="5"/>
        <v>1910.75</v>
      </c>
      <c r="AB54" s="19">
        <v>98</v>
      </c>
      <c r="AC54" s="19">
        <v>9276</v>
      </c>
      <c r="AD54" s="212">
        <f t="shared" si="6"/>
        <v>2319</v>
      </c>
      <c r="AE54" s="211">
        <v>169</v>
      </c>
      <c r="AF54" s="211">
        <v>13465</v>
      </c>
      <c r="AG54" s="212">
        <f t="shared" si="7"/>
        <v>3366.25</v>
      </c>
    </row>
    <row r="55" spans="1:33" ht="15" customHeight="1">
      <c r="A55" s="40" t="s">
        <v>2353</v>
      </c>
      <c r="B55" s="19" t="s">
        <v>2309</v>
      </c>
      <c r="C55" s="232" t="s">
        <v>5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>
        <v>113</v>
      </c>
      <c r="W55" s="19">
        <v>11705</v>
      </c>
      <c r="X55" s="279">
        <f t="shared" si="4"/>
        <v>2926.25</v>
      </c>
      <c r="Y55" s="19">
        <v>131</v>
      </c>
      <c r="Z55" s="19">
        <v>12681</v>
      </c>
      <c r="AA55" s="212">
        <f t="shared" si="5"/>
        <v>3170.25</v>
      </c>
      <c r="AB55" s="19">
        <v>228</v>
      </c>
      <c r="AC55" s="19">
        <v>23328</v>
      </c>
      <c r="AD55" s="212">
        <f t="shared" si="6"/>
        <v>5832</v>
      </c>
      <c r="AE55" s="211">
        <v>280</v>
      </c>
      <c r="AF55" s="211">
        <v>31048</v>
      </c>
      <c r="AG55" s="212">
        <f t="shared" si="7"/>
        <v>7762</v>
      </c>
    </row>
    <row r="56" spans="1:33" ht="15" customHeight="1">
      <c r="A56" s="40" t="s">
        <v>2354</v>
      </c>
      <c r="B56" s="19" t="s">
        <v>2310</v>
      </c>
      <c r="C56" s="232" t="s">
        <v>5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>
        <v>226</v>
      </c>
      <c r="W56" s="19">
        <v>20440</v>
      </c>
      <c r="X56" s="279">
        <f t="shared" si="4"/>
        <v>5110</v>
      </c>
      <c r="Y56" s="19">
        <v>202</v>
      </c>
      <c r="Z56" s="19">
        <v>17122</v>
      </c>
      <c r="AA56" s="212">
        <f t="shared" si="5"/>
        <v>4280.5</v>
      </c>
      <c r="AB56" s="19">
        <v>299</v>
      </c>
      <c r="AC56" s="19">
        <v>21943</v>
      </c>
      <c r="AD56" s="212">
        <f t="shared" si="6"/>
        <v>5485.75</v>
      </c>
      <c r="AE56" s="211">
        <v>490</v>
      </c>
      <c r="AF56" s="211">
        <v>38524</v>
      </c>
      <c r="AG56" s="212">
        <f t="shared" si="7"/>
        <v>9631</v>
      </c>
    </row>
    <row r="57" spans="1:33" ht="15" customHeight="1">
      <c r="A57" s="40" t="s">
        <v>2355</v>
      </c>
      <c r="B57" s="19" t="s">
        <v>2311</v>
      </c>
      <c r="C57" s="232" t="s">
        <v>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>
        <v>252</v>
      </c>
      <c r="W57" s="19">
        <v>19428</v>
      </c>
      <c r="X57" s="279">
        <f t="shared" si="4"/>
        <v>4857</v>
      </c>
      <c r="Y57" s="19">
        <v>396</v>
      </c>
      <c r="Z57" s="19">
        <v>36460</v>
      </c>
      <c r="AA57" s="212">
        <f t="shared" si="5"/>
        <v>9115</v>
      </c>
      <c r="AB57" s="19">
        <v>473</v>
      </c>
      <c r="AC57" s="19">
        <v>38631</v>
      </c>
      <c r="AD57" s="212">
        <f t="shared" si="6"/>
        <v>9657.75</v>
      </c>
      <c r="AE57" s="211">
        <v>597</v>
      </c>
      <c r="AF57" s="211">
        <v>43559</v>
      </c>
      <c r="AG57" s="212">
        <f t="shared" si="7"/>
        <v>10889.75</v>
      </c>
    </row>
    <row r="58" spans="1:33" ht="15" customHeight="1">
      <c r="A58" s="40" t="s">
        <v>2356</v>
      </c>
      <c r="B58" s="19" t="s">
        <v>2312</v>
      </c>
      <c r="C58" s="232" t="s">
        <v>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12">
        <f t="shared" ref="V58" si="10">U58*25%</f>
        <v>0</v>
      </c>
      <c r="W58" s="212">
        <f t="shared" ref="W58" si="11">V58*25%</f>
        <v>0</v>
      </c>
      <c r="X58" s="279">
        <f t="shared" si="4"/>
        <v>0</v>
      </c>
      <c r="Y58" s="19">
        <v>72</v>
      </c>
      <c r="Z58" s="19">
        <v>6334</v>
      </c>
      <c r="AA58" s="212">
        <f t="shared" si="5"/>
        <v>1583.5</v>
      </c>
      <c r="AB58" s="19">
        <v>328</v>
      </c>
      <c r="AC58" s="19">
        <v>34188</v>
      </c>
      <c r="AD58" s="212">
        <f t="shared" si="6"/>
        <v>8547</v>
      </c>
      <c r="AE58" s="211">
        <v>463</v>
      </c>
      <c r="AF58" s="211">
        <v>48073</v>
      </c>
      <c r="AG58" s="212">
        <f t="shared" si="7"/>
        <v>12018.25</v>
      </c>
    </row>
    <row r="59" spans="1:33" ht="15" customHeight="1">
      <c r="A59" s="40" t="s">
        <v>2357</v>
      </c>
      <c r="B59" s="19" t="s">
        <v>2313</v>
      </c>
      <c r="C59" s="232" t="s">
        <v>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>
        <v>54</v>
      </c>
      <c r="W59" s="19">
        <v>4270</v>
      </c>
      <c r="X59" s="279">
        <f t="shared" si="4"/>
        <v>1067.5</v>
      </c>
      <c r="Y59" s="19">
        <v>100</v>
      </c>
      <c r="Z59" s="19">
        <v>8216</v>
      </c>
      <c r="AA59" s="212">
        <f t="shared" si="5"/>
        <v>2054</v>
      </c>
      <c r="AB59" s="19">
        <v>175</v>
      </c>
      <c r="AC59" s="19">
        <v>14563</v>
      </c>
      <c r="AD59" s="212">
        <f t="shared" si="6"/>
        <v>3640.75</v>
      </c>
      <c r="AE59" s="211">
        <v>231</v>
      </c>
      <c r="AF59" s="211">
        <v>21253</v>
      </c>
      <c r="AG59" s="212">
        <f t="shared" si="7"/>
        <v>5313.25</v>
      </c>
    </row>
    <row r="60" spans="1:33" ht="15" customHeight="1">
      <c r="A60" s="40" t="s">
        <v>2358</v>
      </c>
      <c r="B60" s="19" t="s">
        <v>2314</v>
      </c>
      <c r="C60" s="232" t="s">
        <v>5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>
        <v>45</v>
      </c>
      <c r="W60" s="19">
        <v>3401</v>
      </c>
      <c r="X60" s="279">
        <f t="shared" si="4"/>
        <v>850.25</v>
      </c>
      <c r="Y60" s="19">
        <v>115</v>
      </c>
      <c r="Z60" s="19">
        <v>10981</v>
      </c>
      <c r="AA60" s="212">
        <f t="shared" si="5"/>
        <v>2745.25</v>
      </c>
      <c r="AB60" s="19">
        <v>142</v>
      </c>
      <c r="AC60" s="19">
        <v>11564</v>
      </c>
      <c r="AD60" s="212">
        <f t="shared" si="6"/>
        <v>2891</v>
      </c>
      <c r="AE60" s="211">
        <v>187</v>
      </c>
      <c r="AF60" s="211">
        <v>17745</v>
      </c>
      <c r="AG60" s="212">
        <f t="shared" si="7"/>
        <v>4436.25</v>
      </c>
    </row>
    <row r="61" spans="1:33" ht="15" customHeight="1">
      <c r="A61" s="40" t="s">
        <v>2359</v>
      </c>
      <c r="B61" s="19" t="s">
        <v>2315</v>
      </c>
      <c r="C61" s="232" t="s">
        <v>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>
        <v>23</v>
      </c>
      <c r="W61" s="19">
        <v>2051</v>
      </c>
      <c r="X61" s="279">
        <f t="shared" si="4"/>
        <v>512.75</v>
      </c>
      <c r="Y61" s="19">
        <v>61</v>
      </c>
      <c r="Z61" s="19">
        <v>5627</v>
      </c>
      <c r="AA61" s="212">
        <f t="shared" si="5"/>
        <v>1406.75</v>
      </c>
      <c r="AB61" s="19">
        <v>110</v>
      </c>
      <c r="AC61" s="19">
        <v>8660</v>
      </c>
      <c r="AD61" s="212">
        <f t="shared" si="6"/>
        <v>2165</v>
      </c>
      <c r="AE61" s="211">
        <v>190</v>
      </c>
      <c r="AF61" s="211">
        <v>16096</v>
      </c>
      <c r="AG61" s="212">
        <f t="shared" si="7"/>
        <v>4024</v>
      </c>
    </row>
    <row r="62" spans="1:33" ht="15" customHeight="1">
      <c r="A62" s="40" t="s">
        <v>2360</v>
      </c>
      <c r="B62" s="19" t="s">
        <v>2316</v>
      </c>
      <c r="C62" s="232" t="s">
        <v>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79">
        <f t="shared" si="4"/>
        <v>0</v>
      </c>
      <c r="Y62" s="19">
        <v>58</v>
      </c>
      <c r="Z62" s="19">
        <v>5058</v>
      </c>
      <c r="AA62" s="212">
        <f t="shared" si="5"/>
        <v>1264.5</v>
      </c>
      <c r="AB62" s="19">
        <v>190</v>
      </c>
      <c r="AC62" s="19">
        <v>18112</v>
      </c>
      <c r="AD62" s="212">
        <f t="shared" si="6"/>
        <v>4528</v>
      </c>
      <c r="AE62" s="211">
        <v>237</v>
      </c>
      <c r="AF62" s="211">
        <v>20987</v>
      </c>
      <c r="AG62" s="212">
        <f t="shared" si="7"/>
        <v>5246.75</v>
      </c>
    </row>
    <row r="63" spans="1:33" ht="15" customHeight="1">
      <c r="A63" s="40" t="s">
        <v>2361</v>
      </c>
      <c r="B63" s="19" t="s">
        <v>2317</v>
      </c>
      <c r="C63" s="232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>
        <v>24</v>
      </c>
      <c r="W63" s="19">
        <v>1600</v>
      </c>
      <c r="X63" s="279">
        <f t="shared" si="4"/>
        <v>400</v>
      </c>
      <c r="Y63" s="19">
        <v>106</v>
      </c>
      <c r="Z63" s="19">
        <v>7798</v>
      </c>
      <c r="AA63" s="212">
        <f t="shared" si="5"/>
        <v>1949.5</v>
      </c>
      <c r="AB63" s="19">
        <v>128</v>
      </c>
      <c r="AC63" s="19">
        <v>10022</v>
      </c>
      <c r="AD63" s="212">
        <f t="shared" si="6"/>
        <v>2505.5</v>
      </c>
      <c r="AE63" s="211">
        <v>173</v>
      </c>
      <c r="AF63" s="211">
        <v>14313</v>
      </c>
      <c r="AG63" s="212">
        <f t="shared" si="7"/>
        <v>3578.25</v>
      </c>
    </row>
    <row r="64" spans="1:33" ht="15" customHeight="1">
      <c r="A64" s="40" t="s">
        <v>2362</v>
      </c>
      <c r="B64" s="19" t="s">
        <v>2318</v>
      </c>
      <c r="C64" s="232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12">
        <f t="shared" ref="V64:V65" si="12">U64*25%</f>
        <v>0</v>
      </c>
      <c r="W64" s="212">
        <f t="shared" ref="W64:W65" si="13">V64*25%</f>
        <v>0</v>
      </c>
      <c r="X64" s="279">
        <f t="shared" si="4"/>
        <v>0</v>
      </c>
      <c r="Y64" s="19">
        <v>115</v>
      </c>
      <c r="Z64" s="19">
        <v>9007</v>
      </c>
      <c r="AA64" s="212">
        <f t="shared" si="5"/>
        <v>2251.75</v>
      </c>
      <c r="AB64" s="19">
        <v>192</v>
      </c>
      <c r="AC64" s="19">
        <v>16140</v>
      </c>
      <c r="AD64" s="212">
        <f t="shared" si="6"/>
        <v>4035</v>
      </c>
      <c r="AE64" s="211">
        <v>313</v>
      </c>
      <c r="AF64" s="211">
        <v>27367</v>
      </c>
      <c r="AG64" s="212">
        <f t="shared" si="7"/>
        <v>6841.75</v>
      </c>
    </row>
    <row r="65" spans="1:33" ht="15" customHeight="1">
      <c r="A65" s="40" t="s">
        <v>2363</v>
      </c>
      <c r="B65" s="19" t="s">
        <v>2319</v>
      </c>
      <c r="C65" s="232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12">
        <f t="shared" si="12"/>
        <v>0</v>
      </c>
      <c r="W65" s="212">
        <f t="shared" si="13"/>
        <v>0</v>
      </c>
      <c r="X65" s="279">
        <f t="shared" si="4"/>
        <v>0</v>
      </c>
      <c r="Y65" s="19">
        <v>96</v>
      </c>
      <c r="Z65" s="19">
        <v>7412</v>
      </c>
      <c r="AA65" s="212">
        <f t="shared" si="5"/>
        <v>1853</v>
      </c>
      <c r="AB65" s="19">
        <v>213</v>
      </c>
      <c r="AC65" s="19">
        <v>18617</v>
      </c>
      <c r="AD65" s="212">
        <f t="shared" si="6"/>
        <v>4654.25</v>
      </c>
      <c r="AE65" s="211">
        <v>347</v>
      </c>
      <c r="AF65" s="211">
        <v>30139</v>
      </c>
      <c r="AG65" s="212">
        <f t="shared" si="7"/>
        <v>7534.75</v>
      </c>
    </row>
    <row r="66" spans="1:33" ht="15" customHeight="1">
      <c r="A66" s="40" t="s">
        <v>2364</v>
      </c>
      <c r="B66" s="19" t="s">
        <v>2320</v>
      </c>
      <c r="C66" s="232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>
        <v>75</v>
      </c>
      <c r="W66" s="19">
        <v>5751</v>
      </c>
      <c r="X66" s="279">
        <f t="shared" si="4"/>
        <v>1437.75</v>
      </c>
      <c r="Y66" s="19">
        <v>144</v>
      </c>
      <c r="Z66" s="19">
        <v>12752</v>
      </c>
      <c r="AA66" s="212">
        <f t="shared" si="5"/>
        <v>3188</v>
      </c>
      <c r="AB66" s="19">
        <v>253</v>
      </c>
      <c r="AC66" s="19">
        <v>20437</v>
      </c>
      <c r="AD66" s="212">
        <f t="shared" si="6"/>
        <v>5109.25</v>
      </c>
      <c r="AE66" s="211">
        <v>395</v>
      </c>
      <c r="AF66" s="211">
        <v>32063</v>
      </c>
      <c r="AG66" s="212">
        <f t="shared" si="7"/>
        <v>8015.75</v>
      </c>
    </row>
    <row r="67" spans="1:33" ht="15" customHeight="1">
      <c r="A67" s="40" t="s">
        <v>2365</v>
      </c>
      <c r="B67" s="19" t="s">
        <v>2321</v>
      </c>
      <c r="C67" s="232" t="s">
        <v>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>
        <v>66</v>
      </c>
      <c r="W67" s="19">
        <v>5242</v>
      </c>
      <c r="X67" s="279">
        <f t="shared" si="4"/>
        <v>1310.5</v>
      </c>
      <c r="Y67" s="19">
        <v>136</v>
      </c>
      <c r="Z67" s="19">
        <v>11712</v>
      </c>
      <c r="AA67" s="212">
        <f t="shared" si="5"/>
        <v>2928</v>
      </c>
      <c r="AB67" s="19">
        <v>225</v>
      </c>
      <c r="AC67" s="19">
        <v>17539</v>
      </c>
      <c r="AD67" s="212">
        <f t="shared" si="6"/>
        <v>4384.75</v>
      </c>
      <c r="AE67" s="211">
        <v>230</v>
      </c>
      <c r="AF67" s="211">
        <v>18656</v>
      </c>
      <c r="AG67" s="212">
        <f t="shared" si="7"/>
        <v>4664</v>
      </c>
    </row>
    <row r="68" spans="1:33" ht="15" customHeight="1">
      <c r="A68" s="40" t="s">
        <v>2366</v>
      </c>
      <c r="B68" s="19" t="s">
        <v>2322</v>
      </c>
      <c r="C68" s="232" t="s">
        <v>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>
        <v>18</v>
      </c>
      <c r="W68" s="19">
        <v>2058</v>
      </c>
      <c r="X68" s="279">
        <f t="shared" ref="X68:X88" si="14">W68*25%</f>
        <v>514.5</v>
      </c>
      <c r="Y68" s="19">
        <v>33</v>
      </c>
      <c r="Z68" s="19">
        <v>2307</v>
      </c>
      <c r="AA68" s="212">
        <f t="shared" ref="AA68:AA88" si="15">Z68*25%</f>
        <v>576.75</v>
      </c>
      <c r="AB68" s="19">
        <v>66</v>
      </c>
      <c r="AC68" s="19">
        <v>6272</v>
      </c>
      <c r="AD68" s="212">
        <f t="shared" ref="AD68:AD88" si="16">AC68*25%</f>
        <v>1568</v>
      </c>
      <c r="AE68" s="211">
        <v>52</v>
      </c>
      <c r="AF68" s="211">
        <v>4622</v>
      </c>
      <c r="AG68" s="212">
        <f t="shared" ref="AG68:AG88" si="17">AF68*25%</f>
        <v>1155.5</v>
      </c>
    </row>
    <row r="69" spans="1:33" ht="15" customHeight="1">
      <c r="A69" s="40" t="s">
        <v>2367</v>
      </c>
      <c r="B69" s="19" t="s">
        <v>2323</v>
      </c>
      <c r="C69" s="232" t="s">
        <v>5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>
        <v>21</v>
      </c>
      <c r="W69" s="19">
        <v>1527</v>
      </c>
      <c r="X69" s="279">
        <f t="shared" si="14"/>
        <v>381.75</v>
      </c>
      <c r="Y69" s="19">
        <v>86</v>
      </c>
      <c r="Z69" s="19">
        <v>5650</v>
      </c>
      <c r="AA69" s="212">
        <f t="shared" si="15"/>
        <v>1412.5</v>
      </c>
      <c r="AB69" s="19">
        <v>157</v>
      </c>
      <c r="AC69" s="19">
        <v>12003</v>
      </c>
      <c r="AD69" s="212">
        <f t="shared" si="16"/>
        <v>3000.75</v>
      </c>
      <c r="AE69" s="211">
        <v>216</v>
      </c>
      <c r="AF69" s="211">
        <v>16756</v>
      </c>
      <c r="AG69" s="212">
        <f t="shared" si="17"/>
        <v>4189</v>
      </c>
    </row>
    <row r="70" spans="1:33" ht="15" customHeight="1">
      <c r="A70" s="40" t="s">
        <v>2368</v>
      </c>
      <c r="B70" s="19" t="s">
        <v>2324</v>
      </c>
      <c r="C70" s="232" t="s">
        <v>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>
        <v>12</v>
      </c>
      <c r="W70" s="19">
        <v>1054</v>
      </c>
      <c r="X70" s="279">
        <f t="shared" si="14"/>
        <v>263.5</v>
      </c>
      <c r="Y70" s="19">
        <v>52</v>
      </c>
      <c r="Z70" s="19">
        <v>4150</v>
      </c>
      <c r="AA70" s="212">
        <f t="shared" si="15"/>
        <v>1037.5</v>
      </c>
      <c r="AB70" s="19">
        <v>83</v>
      </c>
      <c r="AC70" s="19">
        <v>7485</v>
      </c>
      <c r="AD70" s="212">
        <f t="shared" si="16"/>
        <v>1871.25</v>
      </c>
      <c r="AE70" s="211">
        <v>212</v>
      </c>
      <c r="AF70" s="211">
        <v>19190</v>
      </c>
      <c r="AG70" s="212">
        <f t="shared" si="17"/>
        <v>4797.5</v>
      </c>
    </row>
    <row r="71" spans="1:33" ht="15" customHeight="1">
      <c r="A71" s="40" t="s">
        <v>2369</v>
      </c>
      <c r="B71" s="19" t="s">
        <v>2325</v>
      </c>
      <c r="C71" s="232" t="s">
        <v>5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>
        <v>4</v>
      </c>
      <c r="W71" s="19">
        <v>356</v>
      </c>
      <c r="X71" s="279">
        <f t="shared" si="14"/>
        <v>89</v>
      </c>
      <c r="Y71" s="19">
        <v>61</v>
      </c>
      <c r="Z71" s="19">
        <v>4613</v>
      </c>
      <c r="AA71" s="212">
        <f t="shared" si="15"/>
        <v>1153.25</v>
      </c>
      <c r="AB71" s="19">
        <v>133</v>
      </c>
      <c r="AC71" s="19">
        <v>10063</v>
      </c>
      <c r="AD71" s="212">
        <f t="shared" si="16"/>
        <v>2515.75</v>
      </c>
      <c r="AE71" s="211">
        <v>161</v>
      </c>
      <c r="AF71" s="211">
        <v>11999</v>
      </c>
      <c r="AG71" s="212">
        <f t="shared" si="17"/>
        <v>2999.75</v>
      </c>
    </row>
    <row r="72" spans="1:33" ht="15" customHeight="1">
      <c r="A72" s="40" t="s">
        <v>2370</v>
      </c>
      <c r="B72" s="19" t="s">
        <v>2326</v>
      </c>
      <c r="C72" s="232" t="s">
        <v>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12">
        <f t="shared" ref="V72" si="18">U72*25%</f>
        <v>0</v>
      </c>
      <c r="W72" s="212">
        <f t="shared" ref="W72" si="19">V72*25%</f>
        <v>0</v>
      </c>
      <c r="X72" s="279">
        <f t="shared" si="14"/>
        <v>0</v>
      </c>
      <c r="Y72" s="19">
        <v>34</v>
      </c>
      <c r="Z72" s="19">
        <v>3130</v>
      </c>
      <c r="AA72" s="212">
        <f t="shared" si="15"/>
        <v>782.5</v>
      </c>
      <c r="AB72" s="19">
        <v>54</v>
      </c>
      <c r="AC72" s="19">
        <v>4924</v>
      </c>
      <c r="AD72" s="212">
        <f t="shared" si="16"/>
        <v>1231</v>
      </c>
      <c r="AE72" s="211">
        <v>112</v>
      </c>
      <c r="AF72" s="211">
        <v>9788</v>
      </c>
      <c r="AG72" s="212">
        <f t="shared" si="17"/>
        <v>2447</v>
      </c>
    </row>
    <row r="73" spans="1:33" ht="15" customHeight="1">
      <c r="A73" s="40" t="s">
        <v>2371</v>
      </c>
      <c r="B73" s="19" t="s">
        <v>2327</v>
      </c>
      <c r="C73" s="232" t="s">
        <v>5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>
        <v>24</v>
      </c>
      <c r="W73" s="19">
        <v>1844</v>
      </c>
      <c r="X73" s="279">
        <f t="shared" si="14"/>
        <v>461</v>
      </c>
      <c r="Y73" s="19">
        <v>118</v>
      </c>
      <c r="Z73" s="19">
        <v>9402</v>
      </c>
      <c r="AA73" s="212">
        <f t="shared" si="15"/>
        <v>2350.5</v>
      </c>
      <c r="AB73" s="19">
        <v>173</v>
      </c>
      <c r="AC73" s="19">
        <v>13285</v>
      </c>
      <c r="AD73" s="212">
        <f t="shared" si="16"/>
        <v>3321.25</v>
      </c>
      <c r="AE73" s="211">
        <v>241</v>
      </c>
      <c r="AF73" s="211">
        <v>19559</v>
      </c>
      <c r="AG73" s="212">
        <f t="shared" si="17"/>
        <v>4889.75</v>
      </c>
    </row>
    <row r="74" spans="1:33" ht="15" customHeight="1">
      <c r="A74" s="40" t="s">
        <v>2372</v>
      </c>
      <c r="B74" s="19" t="s">
        <v>2328</v>
      </c>
      <c r="C74" s="232" t="s">
        <v>5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>
        <v>23</v>
      </c>
      <c r="W74" s="19">
        <v>2101</v>
      </c>
      <c r="X74" s="279">
        <f t="shared" si="14"/>
        <v>525.25</v>
      </c>
      <c r="Y74" s="19">
        <v>64</v>
      </c>
      <c r="Z74" s="19">
        <v>6286</v>
      </c>
      <c r="AA74" s="212">
        <f t="shared" si="15"/>
        <v>1571.5</v>
      </c>
      <c r="AB74" s="19">
        <v>183</v>
      </c>
      <c r="AC74" s="19">
        <v>16471</v>
      </c>
      <c r="AD74" s="212">
        <f t="shared" si="16"/>
        <v>4117.75</v>
      </c>
      <c r="AE74" s="211">
        <v>176</v>
      </c>
      <c r="AF74" s="211">
        <v>16252</v>
      </c>
      <c r="AG74" s="212">
        <f t="shared" si="17"/>
        <v>4063</v>
      </c>
    </row>
    <row r="75" spans="1:33" ht="15" customHeight="1">
      <c r="A75" s="40" t="s">
        <v>2373</v>
      </c>
      <c r="B75" s="19" t="s">
        <v>2329</v>
      </c>
      <c r="C75" s="232" t="s">
        <v>5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>
        <v>9</v>
      </c>
      <c r="W75" s="19">
        <v>711</v>
      </c>
      <c r="X75" s="279">
        <f t="shared" si="14"/>
        <v>177.75</v>
      </c>
      <c r="Y75" s="19">
        <v>66</v>
      </c>
      <c r="Z75" s="19">
        <v>6422</v>
      </c>
      <c r="AA75" s="212">
        <f t="shared" si="15"/>
        <v>1605.5</v>
      </c>
      <c r="AB75" s="19">
        <v>98</v>
      </c>
      <c r="AC75" s="19">
        <v>8644</v>
      </c>
      <c r="AD75" s="212">
        <f t="shared" si="16"/>
        <v>2161</v>
      </c>
      <c r="AE75" s="211">
        <v>120</v>
      </c>
      <c r="AF75" s="211">
        <v>9326</v>
      </c>
      <c r="AG75" s="212">
        <f t="shared" si="17"/>
        <v>2331.5</v>
      </c>
    </row>
    <row r="76" spans="1:33" ht="15" customHeight="1">
      <c r="A76" s="40" t="s">
        <v>2374</v>
      </c>
      <c r="B76" s="19" t="s">
        <v>2330</v>
      </c>
      <c r="C76" s="232" t="s">
        <v>5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>
        <v>25</v>
      </c>
      <c r="W76" s="19">
        <v>1931</v>
      </c>
      <c r="X76" s="279">
        <f t="shared" si="14"/>
        <v>482.75</v>
      </c>
      <c r="Y76" s="19">
        <v>60</v>
      </c>
      <c r="Z76" s="19">
        <v>5460</v>
      </c>
      <c r="AA76" s="212">
        <f t="shared" si="15"/>
        <v>1365</v>
      </c>
      <c r="AB76" s="19">
        <v>92</v>
      </c>
      <c r="AC76" s="19">
        <v>10150</v>
      </c>
      <c r="AD76" s="212">
        <f t="shared" si="16"/>
        <v>2537.5</v>
      </c>
      <c r="AE76" s="211">
        <v>86</v>
      </c>
      <c r="AF76" s="211">
        <v>8712</v>
      </c>
      <c r="AG76" s="212">
        <f t="shared" si="17"/>
        <v>2178</v>
      </c>
    </row>
    <row r="77" spans="1:33" ht="15" customHeight="1">
      <c r="A77" s="40" t="s">
        <v>2375</v>
      </c>
      <c r="B77" s="19" t="s">
        <v>2331</v>
      </c>
      <c r="C77" s="232" t="s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21</v>
      </c>
      <c r="W77" s="19">
        <v>1809</v>
      </c>
      <c r="X77" s="279">
        <f t="shared" si="14"/>
        <v>452.25</v>
      </c>
      <c r="Y77" s="19">
        <v>130</v>
      </c>
      <c r="Z77" s="19">
        <v>9792</v>
      </c>
      <c r="AA77" s="212">
        <f t="shared" si="15"/>
        <v>2448</v>
      </c>
      <c r="AB77" s="19">
        <v>196</v>
      </c>
      <c r="AC77" s="19">
        <v>16172</v>
      </c>
      <c r="AD77" s="212">
        <f t="shared" si="16"/>
        <v>4043</v>
      </c>
      <c r="AE77" s="211">
        <v>246</v>
      </c>
      <c r="AF77" s="211">
        <v>20328</v>
      </c>
      <c r="AG77" s="212">
        <f t="shared" si="17"/>
        <v>5082</v>
      </c>
    </row>
    <row r="78" spans="1:33" ht="15" customHeight="1">
      <c r="A78" s="40" t="s">
        <v>2376</v>
      </c>
      <c r="B78" s="19" t="s">
        <v>2332</v>
      </c>
      <c r="C78" s="232" t="s">
        <v>5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>
        <v>50</v>
      </c>
      <c r="W78" s="19">
        <v>3982</v>
      </c>
      <c r="X78" s="279">
        <f t="shared" si="14"/>
        <v>995.5</v>
      </c>
      <c r="Y78" s="19">
        <v>196</v>
      </c>
      <c r="Z78" s="19">
        <v>15362</v>
      </c>
      <c r="AA78" s="212">
        <f t="shared" si="15"/>
        <v>3840.5</v>
      </c>
      <c r="AB78" s="19">
        <v>263</v>
      </c>
      <c r="AC78" s="19">
        <v>19875</v>
      </c>
      <c r="AD78" s="212">
        <f t="shared" si="16"/>
        <v>4968.75</v>
      </c>
      <c r="AE78" s="211">
        <v>317</v>
      </c>
      <c r="AF78" s="211">
        <v>23001</v>
      </c>
      <c r="AG78" s="212">
        <f t="shared" si="17"/>
        <v>5750.25</v>
      </c>
    </row>
    <row r="79" spans="1:33" ht="15" customHeight="1">
      <c r="A79" s="40" t="s">
        <v>2377</v>
      </c>
      <c r="B79" s="19" t="s">
        <v>2333</v>
      </c>
      <c r="C79" s="232" t="s">
        <v>939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>
        <v>33</v>
      </c>
      <c r="W79" s="19">
        <v>2675</v>
      </c>
      <c r="X79" s="279">
        <f t="shared" si="14"/>
        <v>668.75</v>
      </c>
      <c r="Y79" s="19">
        <v>231</v>
      </c>
      <c r="Z79" s="19">
        <v>14259</v>
      </c>
      <c r="AA79" s="212">
        <f t="shared" si="15"/>
        <v>3564.75</v>
      </c>
      <c r="AB79" s="19">
        <v>138</v>
      </c>
      <c r="AC79" s="19">
        <v>11030</v>
      </c>
      <c r="AD79" s="212">
        <f t="shared" si="16"/>
        <v>2757.5</v>
      </c>
      <c r="AE79" s="211">
        <v>213</v>
      </c>
      <c r="AF79" s="211">
        <v>17071</v>
      </c>
      <c r="AG79" s="212">
        <f t="shared" si="17"/>
        <v>4267.75</v>
      </c>
    </row>
    <row r="80" spans="1:33" ht="15" customHeight="1">
      <c r="A80" s="40" t="s">
        <v>2378</v>
      </c>
      <c r="B80" s="19" t="s">
        <v>2334</v>
      </c>
      <c r="C80" s="232" t="s">
        <v>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>
        <v>22</v>
      </c>
      <c r="W80" s="19">
        <v>1866</v>
      </c>
      <c r="X80" s="279">
        <f t="shared" si="14"/>
        <v>466.5</v>
      </c>
      <c r="Y80" s="19">
        <v>73</v>
      </c>
      <c r="Z80" s="19">
        <v>6131</v>
      </c>
      <c r="AA80" s="212">
        <f t="shared" si="15"/>
        <v>1532.75</v>
      </c>
      <c r="AB80" s="19">
        <v>145</v>
      </c>
      <c r="AC80" s="19">
        <v>15957</v>
      </c>
      <c r="AD80" s="212">
        <f t="shared" si="16"/>
        <v>3989.25</v>
      </c>
      <c r="AE80" s="211">
        <v>155</v>
      </c>
      <c r="AF80" s="211">
        <v>19585</v>
      </c>
      <c r="AG80" s="212">
        <f t="shared" si="17"/>
        <v>4896.25</v>
      </c>
    </row>
    <row r="81" spans="1:33" ht="15" customHeight="1">
      <c r="A81" s="40" t="s">
        <v>2379</v>
      </c>
      <c r="B81" s="19" t="s">
        <v>2335</v>
      </c>
      <c r="C81" s="232" t="s">
        <v>5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>
        <v>20</v>
      </c>
      <c r="W81" s="19">
        <v>1638</v>
      </c>
      <c r="X81" s="279">
        <f t="shared" si="14"/>
        <v>409.5</v>
      </c>
      <c r="Y81" s="19">
        <v>54</v>
      </c>
      <c r="Z81" s="19">
        <v>5068</v>
      </c>
      <c r="AA81" s="212">
        <f t="shared" si="15"/>
        <v>1267</v>
      </c>
      <c r="AB81" s="19">
        <v>102</v>
      </c>
      <c r="AC81" s="19">
        <v>10758</v>
      </c>
      <c r="AD81" s="212">
        <f t="shared" si="16"/>
        <v>2689.5</v>
      </c>
      <c r="AE81" s="211">
        <v>172</v>
      </c>
      <c r="AF81" s="211">
        <v>17194</v>
      </c>
      <c r="AG81" s="212">
        <f t="shared" si="17"/>
        <v>4298.5</v>
      </c>
    </row>
    <row r="82" spans="1:33" ht="15" customHeight="1">
      <c r="A82" s="40" t="s">
        <v>2380</v>
      </c>
      <c r="B82" s="19" t="s">
        <v>2336</v>
      </c>
      <c r="C82" s="232" t="s">
        <v>5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>
        <v>47</v>
      </c>
      <c r="W82" s="19">
        <v>4385</v>
      </c>
      <c r="X82" s="279">
        <f t="shared" si="14"/>
        <v>1096.25</v>
      </c>
      <c r="Y82" s="19">
        <v>19</v>
      </c>
      <c r="Z82" s="19">
        <v>1325</v>
      </c>
      <c r="AA82" s="212">
        <f t="shared" si="15"/>
        <v>331.25</v>
      </c>
      <c r="AB82" s="19">
        <v>0</v>
      </c>
      <c r="AC82" s="19">
        <v>0</v>
      </c>
      <c r="AD82" s="212">
        <f t="shared" si="16"/>
        <v>0</v>
      </c>
      <c r="AE82" s="211">
        <v>0</v>
      </c>
      <c r="AF82" s="211">
        <v>0</v>
      </c>
      <c r="AG82" s="212">
        <f t="shared" si="17"/>
        <v>0</v>
      </c>
    </row>
    <row r="83" spans="1:33" ht="15" customHeight="1">
      <c r="A83" s="40" t="s">
        <v>2381</v>
      </c>
      <c r="B83" s="19" t="s">
        <v>2337</v>
      </c>
      <c r="C83" s="232" t="s">
        <v>5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12">
        <f t="shared" ref="V83:V84" si="20">U83*25%</f>
        <v>0</v>
      </c>
      <c r="W83" s="212">
        <f t="shared" ref="W83:W84" si="21">V83*25%</f>
        <v>0</v>
      </c>
      <c r="X83" s="279">
        <f t="shared" si="14"/>
        <v>0</v>
      </c>
      <c r="Y83" s="19">
        <v>43</v>
      </c>
      <c r="Z83" s="19">
        <v>3511</v>
      </c>
      <c r="AA83" s="212">
        <f t="shared" si="15"/>
        <v>877.75</v>
      </c>
      <c r="AB83" s="19">
        <v>150</v>
      </c>
      <c r="AC83" s="19">
        <v>11368</v>
      </c>
      <c r="AD83" s="212">
        <f t="shared" si="16"/>
        <v>2842</v>
      </c>
      <c r="AE83" s="211">
        <v>332</v>
      </c>
      <c r="AF83" s="211">
        <v>23650</v>
      </c>
      <c r="AG83" s="212">
        <f t="shared" si="17"/>
        <v>5912.5</v>
      </c>
    </row>
    <row r="84" spans="1:33" ht="15" customHeight="1">
      <c r="A84" s="40" t="s">
        <v>2382</v>
      </c>
      <c r="B84" s="19" t="s">
        <v>2338</v>
      </c>
      <c r="C84" s="232" t="s">
        <v>5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12">
        <f t="shared" si="20"/>
        <v>0</v>
      </c>
      <c r="W84" s="212">
        <f t="shared" si="21"/>
        <v>0</v>
      </c>
      <c r="X84" s="279">
        <f t="shared" si="14"/>
        <v>0</v>
      </c>
      <c r="Y84" s="19">
        <v>229</v>
      </c>
      <c r="Z84" s="19">
        <v>21173</v>
      </c>
      <c r="AA84" s="212">
        <f t="shared" si="15"/>
        <v>5293.25</v>
      </c>
      <c r="AB84" s="19">
        <v>236</v>
      </c>
      <c r="AC84" s="19">
        <v>20728</v>
      </c>
      <c r="AD84" s="212">
        <f t="shared" si="16"/>
        <v>5182</v>
      </c>
      <c r="AE84" s="211">
        <v>257</v>
      </c>
      <c r="AF84" s="211">
        <v>23973</v>
      </c>
      <c r="AG84" s="212">
        <f t="shared" si="17"/>
        <v>5993.25</v>
      </c>
    </row>
    <row r="85" spans="1:33" ht="15" customHeight="1">
      <c r="A85" s="40" t="s">
        <v>2383</v>
      </c>
      <c r="B85" s="19" t="s">
        <v>2339</v>
      </c>
      <c r="C85" s="232" t="s">
        <v>19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>
        <v>35</v>
      </c>
      <c r="W85" s="19">
        <v>2221</v>
      </c>
      <c r="X85" s="279">
        <f t="shared" si="14"/>
        <v>555.25</v>
      </c>
      <c r="Y85" s="19">
        <v>135</v>
      </c>
      <c r="Z85" s="19">
        <v>9227</v>
      </c>
      <c r="AA85" s="212">
        <f t="shared" si="15"/>
        <v>2306.75</v>
      </c>
      <c r="AB85" s="19">
        <v>122</v>
      </c>
      <c r="AC85" s="19">
        <v>9072</v>
      </c>
      <c r="AD85" s="212">
        <f t="shared" si="16"/>
        <v>2268</v>
      </c>
      <c r="AE85" s="211">
        <v>243</v>
      </c>
      <c r="AF85" s="211">
        <v>20233</v>
      </c>
      <c r="AG85" s="212">
        <f t="shared" si="17"/>
        <v>5058.25</v>
      </c>
    </row>
    <row r="86" spans="1:33" ht="15" customHeight="1">
      <c r="A86" s="40" t="s">
        <v>2384</v>
      </c>
      <c r="B86" s="19" t="s">
        <v>2340</v>
      </c>
      <c r="C86" s="232" t="s">
        <v>5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>
        <v>264</v>
      </c>
      <c r="W86" s="19">
        <v>19588</v>
      </c>
      <c r="X86" s="279">
        <f t="shared" si="14"/>
        <v>4897</v>
      </c>
      <c r="Y86" s="19">
        <v>228</v>
      </c>
      <c r="Z86" s="19">
        <v>17286</v>
      </c>
      <c r="AA86" s="212">
        <f t="shared" si="15"/>
        <v>4321.5</v>
      </c>
      <c r="AB86" s="19">
        <v>269</v>
      </c>
      <c r="AC86" s="19">
        <v>20887</v>
      </c>
      <c r="AD86" s="212">
        <f t="shared" si="16"/>
        <v>5221.75</v>
      </c>
      <c r="AE86" s="211">
        <v>322</v>
      </c>
      <c r="AF86" s="211">
        <v>25126</v>
      </c>
      <c r="AG86" s="212">
        <f t="shared" si="17"/>
        <v>6281.5</v>
      </c>
    </row>
    <row r="87" spans="1:33" ht="15" customHeight="1">
      <c r="A87" s="40" t="s">
        <v>2385</v>
      </c>
      <c r="B87" s="19" t="s">
        <v>2341</v>
      </c>
      <c r="C87" s="232" t="s">
        <v>952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12">
        <f t="shared" ref="V87:V88" si="22">U87*25%</f>
        <v>0</v>
      </c>
      <c r="W87" s="212">
        <f t="shared" ref="W87:W88" si="23">V87*25%</f>
        <v>0</v>
      </c>
      <c r="X87" s="279">
        <f t="shared" si="14"/>
        <v>0</v>
      </c>
      <c r="Y87" s="19">
        <v>8</v>
      </c>
      <c r="Z87" s="19">
        <v>608</v>
      </c>
      <c r="AA87" s="212">
        <f t="shared" si="15"/>
        <v>152</v>
      </c>
      <c r="AB87" s="19">
        <v>321</v>
      </c>
      <c r="AC87" s="19">
        <v>26893</v>
      </c>
      <c r="AD87" s="212">
        <f t="shared" si="16"/>
        <v>6723.25</v>
      </c>
      <c r="AE87" s="211">
        <v>405</v>
      </c>
      <c r="AF87" s="211">
        <v>34663</v>
      </c>
      <c r="AG87" s="212">
        <f t="shared" si="17"/>
        <v>8665.75</v>
      </c>
    </row>
    <row r="88" spans="1:33" ht="15" customHeight="1">
      <c r="A88" s="40" t="s">
        <v>2386</v>
      </c>
      <c r="B88" s="242" t="s">
        <v>2814</v>
      </c>
      <c r="C88" s="232" t="s">
        <v>5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12">
        <f t="shared" si="22"/>
        <v>0</v>
      </c>
      <c r="W88" s="212">
        <f t="shared" si="23"/>
        <v>0</v>
      </c>
      <c r="X88" s="279">
        <f t="shared" si="14"/>
        <v>0</v>
      </c>
      <c r="Y88" s="19">
        <v>11</v>
      </c>
      <c r="Z88" s="19">
        <v>821</v>
      </c>
      <c r="AA88" s="212">
        <f t="shared" si="15"/>
        <v>205.25</v>
      </c>
      <c r="AB88" s="19">
        <v>58</v>
      </c>
      <c r="AC88" s="19">
        <v>5124</v>
      </c>
      <c r="AD88" s="212">
        <f t="shared" si="16"/>
        <v>1281</v>
      </c>
      <c r="AE88" s="211">
        <v>98</v>
      </c>
      <c r="AF88" s="211">
        <v>9602</v>
      </c>
      <c r="AG88" s="212">
        <f t="shared" si="17"/>
        <v>2400.5</v>
      </c>
    </row>
    <row r="89" spans="1:33" ht="15" customHeight="1">
      <c r="A89" s="396" t="s">
        <v>925</v>
      </c>
      <c r="B89" s="397"/>
      <c r="C89" s="398"/>
      <c r="D89" s="87">
        <f t="shared" ref="D89:L89" si="24">SUM(D3:D4)</f>
        <v>994</v>
      </c>
      <c r="E89" s="87">
        <f t="shared" si="24"/>
        <v>81760</v>
      </c>
      <c r="F89" s="88">
        <f t="shared" si="24"/>
        <v>20440</v>
      </c>
      <c r="G89" s="88">
        <f t="shared" si="24"/>
        <v>1854</v>
      </c>
      <c r="H89" s="88">
        <f t="shared" si="24"/>
        <v>146046</v>
      </c>
      <c r="I89" s="88">
        <f t="shared" si="24"/>
        <v>36511.5</v>
      </c>
      <c r="J89" s="88">
        <f t="shared" si="24"/>
        <v>2197</v>
      </c>
      <c r="K89" s="88">
        <f t="shared" si="24"/>
        <v>174699</v>
      </c>
      <c r="L89" s="88">
        <f t="shared" si="24"/>
        <v>43674.75</v>
      </c>
      <c r="M89" s="88">
        <f t="shared" ref="M89:U89" si="25">SUM(M3:M43)</f>
        <v>2445</v>
      </c>
      <c r="N89" s="88">
        <f t="shared" si="25"/>
        <v>195947</v>
      </c>
      <c r="O89" s="88">
        <f t="shared" si="25"/>
        <v>48986.75</v>
      </c>
      <c r="P89" s="88">
        <f t="shared" si="25"/>
        <v>4358</v>
      </c>
      <c r="Q89" s="88">
        <f t="shared" si="25"/>
        <v>358198</v>
      </c>
      <c r="R89" s="88">
        <f t="shared" si="25"/>
        <v>89549.5</v>
      </c>
      <c r="S89" s="209">
        <f t="shared" si="25"/>
        <v>1821</v>
      </c>
      <c r="T89" s="209">
        <f t="shared" si="25"/>
        <v>148385</v>
      </c>
      <c r="U89" s="209">
        <f t="shared" si="25"/>
        <v>37096.25</v>
      </c>
      <c r="V89" s="209">
        <f t="shared" ref="V89:AA89" si="26">SUM(V3:V88)</f>
        <v>15878</v>
      </c>
      <c r="W89" s="209">
        <f t="shared" si="26"/>
        <v>1283442</v>
      </c>
      <c r="X89" s="209">
        <f t="shared" si="26"/>
        <v>320860.5</v>
      </c>
      <c r="Y89" s="209">
        <f t="shared" si="26"/>
        <v>21337</v>
      </c>
      <c r="Z89" s="209">
        <f t="shared" si="26"/>
        <v>1729373</v>
      </c>
      <c r="AA89" s="209">
        <f t="shared" si="26"/>
        <v>432343.25</v>
      </c>
      <c r="AB89" s="209">
        <f>SUM(AB3:AB88)</f>
        <v>27482</v>
      </c>
      <c r="AC89" s="209">
        <f>SUM(AC3:AC88)</f>
        <v>2265814</v>
      </c>
      <c r="AD89" s="209">
        <f>SUM(AD3:AD88)</f>
        <v>566453.5</v>
      </c>
      <c r="AE89" s="209">
        <f>SUM(AE3:AE88)</f>
        <v>33245</v>
      </c>
      <c r="AF89" s="209">
        <f>SUM(AF3:AF88)</f>
        <v>2762489</v>
      </c>
      <c r="AG89" s="209">
        <f>SUM(AG3:AG88)</f>
        <v>690622.25</v>
      </c>
    </row>
  </sheetData>
  <autoFilter ref="A1:AD89" xr:uid="{5FC92FE1-0D5F-4BCF-A881-D1CBE4A2D5B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</autoFilter>
  <mergeCells count="14">
    <mergeCell ref="AE1:AG1"/>
    <mergeCell ref="AB1:AD1"/>
    <mergeCell ref="V1:X1"/>
    <mergeCell ref="Y1:AA1"/>
    <mergeCell ref="S1:U1"/>
    <mergeCell ref="P1:R1"/>
    <mergeCell ref="M1:O1"/>
    <mergeCell ref="A89:C89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D71"/>
  <sheetViews>
    <sheetView showGridLines="0" topLeftCell="A50" zoomScale="90" zoomScaleNormal="90" workbookViewId="0">
      <selection activeCell="AE55" sqref="AE55"/>
    </sheetView>
  </sheetViews>
  <sheetFormatPr defaultRowHeight="15"/>
  <cols>
    <col min="1" max="1" width="9.140625" style="80"/>
    <col min="2" max="2" width="27.140625" customWidth="1"/>
    <col min="3" max="3" width="9.42578125" style="26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hidden="1" customWidth="1"/>
    <col min="17" max="17" width="12.140625" hidden="1" customWidth="1"/>
    <col min="18" max="18" width="14.5703125" hidden="1" customWidth="1"/>
    <col min="19" max="19" width="11.7109375" hidden="1" customWidth="1"/>
    <col min="20" max="20" width="12.140625" hidden="1" customWidth="1"/>
    <col min="21" max="21" width="14.5703125" hidden="1" customWidth="1"/>
    <col min="22" max="22" width="13" hidden="1" customWidth="1"/>
    <col min="23" max="23" width="12.140625" hidden="1" customWidth="1"/>
    <col min="24" max="24" width="13.85546875" hidden="1" customWidth="1"/>
    <col min="25" max="25" width="13" hidden="1" customWidth="1"/>
    <col min="26" max="26" width="12.140625" hidden="1" customWidth="1"/>
    <col min="27" max="27" width="13.85546875" hidden="1" customWidth="1"/>
    <col min="28" max="28" width="13" customWidth="1"/>
    <col min="29" max="29" width="15" customWidth="1"/>
    <col min="30" max="30" width="13.85546875" customWidth="1"/>
  </cols>
  <sheetData>
    <row r="1" spans="1:30">
      <c r="A1" s="407" t="s">
        <v>0</v>
      </c>
      <c r="B1" s="408" t="s">
        <v>2</v>
      </c>
      <c r="C1" s="407" t="s">
        <v>1</v>
      </c>
      <c r="D1" s="403">
        <v>43070</v>
      </c>
      <c r="E1" s="403"/>
      <c r="F1" s="403"/>
      <c r="G1" s="403">
        <v>43101</v>
      </c>
      <c r="H1" s="403"/>
      <c r="I1" s="403"/>
      <c r="J1" s="403">
        <v>43132</v>
      </c>
      <c r="K1" s="403"/>
      <c r="L1" s="403"/>
      <c r="M1" s="403">
        <v>43160</v>
      </c>
      <c r="N1" s="403"/>
      <c r="O1" s="403"/>
      <c r="P1" s="403">
        <v>43191</v>
      </c>
      <c r="Q1" s="403"/>
      <c r="R1" s="403"/>
      <c r="S1" s="403">
        <v>43221</v>
      </c>
      <c r="T1" s="403"/>
      <c r="U1" s="403"/>
      <c r="V1" s="403">
        <v>43252</v>
      </c>
      <c r="W1" s="403"/>
      <c r="X1" s="403"/>
      <c r="Y1" s="403">
        <v>43282</v>
      </c>
      <c r="Z1" s="403"/>
      <c r="AA1" s="403"/>
      <c r="AB1" s="403">
        <v>43313</v>
      </c>
      <c r="AC1" s="403"/>
      <c r="AD1" s="403"/>
    </row>
    <row r="2" spans="1:30">
      <c r="A2" s="407"/>
      <c r="B2" s="408"/>
      <c r="C2" s="407"/>
      <c r="D2" s="57" t="s">
        <v>923</v>
      </c>
      <c r="E2" s="57" t="s">
        <v>922</v>
      </c>
      <c r="F2" s="61">
        <v>0.25</v>
      </c>
      <c r="G2" s="117" t="s">
        <v>923</v>
      </c>
      <c r="H2" s="117" t="s">
        <v>922</v>
      </c>
      <c r="I2" s="61">
        <v>0.25</v>
      </c>
      <c r="J2" s="153" t="s">
        <v>923</v>
      </c>
      <c r="K2" s="153" t="s">
        <v>922</v>
      </c>
      <c r="L2" s="61">
        <v>0.25</v>
      </c>
      <c r="M2" s="188" t="s">
        <v>923</v>
      </c>
      <c r="N2" s="188" t="s">
        <v>922</v>
      </c>
      <c r="O2" s="61">
        <v>0.25</v>
      </c>
      <c r="P2" s="204" t="s">
        <v>923</v>
      </c>
      <c r="Q2" s="204" t="s">
        <v>922</v>
      </c>
      <c r="R2" s="61">
        <v>0.25</v>
      </c>
      <c r="S2" s="229" t="s">
        <v>923</v>
      </c>
      <c r="T2" s="229" t="s">
        <v>922</v>
      </c>
      <c r="U2" s="61">
        <v>0.25</v>
      </c>
      <c r="V2" s="12" t="s">
        <v>923</v>
      </c>
      <c r="W2" s="12" t="s">
        <v>922</v>
      </c>
      <c r="X2" s="267">
        <v>0.25</v>
      </c>
      <c r="Y2" s="12" t="s">
        <v>923</v>
      </c>
      <c r="Z2" s="12" t="s">
        <v>922</v>
      </c>
      <c r="AA2" s="267">
        <v>0.25</v>
      </c>
      <c r="AB2" s="12" t="s">
        <v>923</v>
      </c>
      <c r="AC2" s="12" t="s">
        <v>922</v>
      </c>
      <c r="AD2" s="267">
        <v>0.25</v>
      </c>
    </row>
    <row r="3" spans="1:30">
      <c r="A3" s="40" t="s">
        <v>1163</v>
      </c>
      <c r="B3" s="91" t="s">
        <v>1220</v>
      </c>
      <c r="C3" s="89" t="str">
        <f>VLOOKUP(B3,Remark!S:T,2,0)</f>
        <v>ONUT</v>
      </c>
      <c r="D3" s="78">
        <v>24</v>
      </c>
      <c r="E3" s="78">
        <v>1672</v>
      </c>
      <c r="F3" s="99">
        <f>E3*25%</f>
        <v>418</v>
      </c>
      <c r="G3" s="58">
        <v>141</v>
      </c>
      <c r="H3" s="58">
        <v>10471</v>
      </c>
      <c r="I3" s="99">
        <f>H3*25%</f>
        <v>2617.75</v>
      </c>
      <c r="J3" s="99">
        <v>159</v>
      </c>
      <c r="K3" s="160">
        <v>9973</v>
      </c>
      <c r="L3" s="99">
        <f>K3*25%</f>
        <v>2493.25</v>
      </c>
      <c r="M3" s="103">
        <v>177</v>
      </c>
      <c r="N3" s="103">
        <v>11311</v>
      </c>
      <c r="O3" s="99">
        <f>N3*25%</f>
        <v>2827.75</v>
      </c>
      <c r="P3" s="214">
        <v>188</v>
      </c>
      <c r="Q3" s="214">
        <v>11216</v>
      </c>
      <c r="R3" s="215">
        <f>Q3*25%</f>
        <v>2804</v>
      </c>
      <c r="S3" s="214">
        <v>239</v>
      </c>
      <c r="T3" s="214">
        <v>14373</v>
      </c>
      <c r="U3" s="215">
        <f>T3*25%</f>
        <v>3593.25</v>
      </c>
      <c r="V3" s="19">
        <v>383</v>
      </c>
      <c r="W3" s="19">
        <v>22329</v>
      </c>
      <c r="X3" s="271">
        <f>W3*25%</f>
        <v>5582.25</v>
      </c>
      <c r="Y3" s="19">
        <v>415</v>
      </c>
      <c r="Z3" s="19">
        <v>25221</v>
      </c>
      <c r="AA3" s="271">
        <f>Z3*25%</f>
        <v>6305.25</v>
      </c>
      <c r="AB3" s="214">
        <v>554</v>
      </c>
      <c r="AC3" s="214">
        <v>33482</v>
      </c>
      <c r="AD3" s="271">
        <f>AC3*25%</f>
        <v>8370.5</v>
      </c>
    </row>
    <row r="4" spans="1:30">
      <c r="A4" s="40" t="s">
        <v>1164</v>
      </c>
      <c r="B4" s="91" t="s">
        <v>1313</v>
      </c>
      <c r="C4" s="89" t="str">
        <f>VLOOKUP(B4,Remark!S:T,2,0)</f>
        <v>TPLU</v>
      </c>
      <c r="D4" s="78">
        <v>26</v>
      </c>
      <c r="E4" s="78">
        <v>1666</v>
      </c>
      <c r="F4" s="99">
        <f>E4*25%</f>
        <v>416.5</v>
      </c>
      <c r="G4" s="58">
        <v>72</v>
      </c>
      <c r="H4" s="58">
        <v>5752</v>
      </c>
      <c r="I4" s="99">
        <f t="shared" ref="I4:I48" si="0">H4*25%</f>
        <v>1438</v>
      </c>
      <c r="J4" s="99">
        <v>127</v>
      </c>
      <c r="K4" s="160">
        <v>8337</v>
      </c>
      <c r="L4" s="99">
        <f t="shared" ref="L4:L50" si="1">K4*25%</f>
        <v>2084.25</v>
      </c>
      <c r="M4" s="103">
        <v>182</v>
      </c>
      <c r="N4" s="103">
        <v>10918</v>
      </c>
      <c r="O4" s="99">
        <f t="shared" ref="O4:O50" si="2">N4*25%</f>
        <v>2729.5</v>
      </c>
      <c r="P4" s="214">
        <v>119</v>
      </c>
      <c r="Q4" s="214">
        <v>8005</v>
      </c>
      <c r="R4" s="215">
        <f t="shared" ref="R4:R50" si="3">Q4*25%</f>
        <v>2001.25</v>
      </c>
      <c r="S4" s="214">
        <v>161</v>
      </c>
      <c r="T4" s="214">
        <v>11191</v>
      </c>
      <c r="U4" s="215">
        <f t="shared" ref="U4:U50" si="4">T4*25%</f>
        <v>2797.75</v>
      </c>
      <c r="V4" s="19">
        <v>192</v>
      </c>
      <c r="W4" s="19">
        <v>13044</v>
      </c>
      <c r="X4" s="271">
        <f t="shared" ref="X4:X51" si="5">W4*25%</f>
        <v>3261</v>
      </c>
      <c r="Y4" s="19">
        <v>249</v>
      </c>
      <c r="Z4" s="19">
        <v>16143</v>
      </c>
      <c r="AA4" s="271">
        <f t="shared" ref="AA4:AA51" si="6">Z4*25%</f>
        <v>4035.75</v>
      </c>
      <c r="AB4" s="214">
        <v>343</v>
      </c>
      <c r="AC4" s="214">
        <v>20785</v>
      </c>
      <c r="AD4" s="271">
        <f t="shared" ref="AD4:AD67" si="7">AC4*25%</f>
        <v>5196.25</v>
      </c>
    </row>
    <row r="5" spans="1:30">
      <c r="A5" s="81" t="s">
        <v>1165</v>
      </c>
      <c r="B5" s="91" t="s">
        <v>1314</v>
      </c>
      <c r="C5" s="89" t="str">
        <f>VLOOKUP(B5,Remark!S:T,2,0)</f>
        <v>TPLU</v>
      </c>
      <c r="D5" s="58">
        <v>54</v>
      </c>
      <c r="E5" s="58">
        <v>3658</v>
      </c>
      <c r="F5" s="99">
        <f t="shared" ref="F5:F7" si="8">E5*25%</f>
        <v>914.5</v>
      </c>
      <c r="G5" s="58">
        <v>129</v>
      </c>
      <c r="H5" s="58">
        <v>10063</v>
      </c>
      <c r="I5" s="99">
        <f t="shared" si="0"/>
        <v>2515.75</v>
      </c>
      <c r="J5" s="99">
        <v>171</v>
      </c>
      <c r="K5" s="160">
        <v>11461</v>
      </c>
      <c r="L5" s="99">
        <f t="shared" si="1"/>
        <v>2865.25</v>
      </c>
      <c r="M5" s="103">
        <v>197</v>
      </c>
      <c r="N5" s="103">
        <v>13019</v>
      </c>
      <c r="O5" s="99">
        <f t="shared" si="2"/>
        <v>3254.75</v>
      </c>
      <c r="P5" s="214">
        <v>220</v>
      </c>
      <c r="Q5" s="214">
        <v>14268</v>
      </c>
      <c r="R5" s="215">
        <f t="shared" si="3"/>
        <v>3567</v>
      </c>
      <c r="S5" s="214">
        <v>277</v>
      </c>
      <c r="T5" s="214">
        <v>16915</v>
      </c>
      <c r="U5" s="215">
        <f t="shared" si="4"/>
        <v>4228.75</v>
      </c>
      <c r="V5" s="19">
        <v>258</v>
      </c>
      <c r="W5" s="19">
        <v>15918</v>
      </c>
      <c r="X5" s="271">
        <f t="shared" si="5"/>
        <v>3979.5</v>
      </c>
      <c r="Y5" s="19">
        <v>302</v>
      </c>
      <c r="Z5" s="19">
        <v>20494</v>
      </c>
      <c r="AA5" s="271">
        <f t="shared" si="6"/>
        <v>5123.5</v>
      </c>
      <c r="AB5" s="214">
        <v>349</v>
      </c>
      <c r="AC5" s="214">
        <v>22255</v>
      </c>
      <c r="AD5" s="271">
        <f t="shared" si="7"/>
        <v>5563.75</v>
      </c>
    </row>
    <row r="6" spans="1:30">
      <c r="A6" s="81" t="s">
        <v>1166</v>
      </c>
      <c r="B6" s="91" t="s">
        <v>1315</v>
      </c>
      <c r="C6" s="89" t="s">
        <v>5</v>
      </c>
      <c r="D6" s="58">
        <v>32</v>
      </c>
      <c r="E6" s="58">
        <v>2348</v>
      </c>
      <c r="F6" s="99">
        <f t="shared" si="8"/>
        <v>587</v>
      </c>
      <c r="G6" s="58">
        <v>181</v>
      </c>
      <c r="H6" s="58">
        <v>14895</v>
      </c>
      <c r="I6" s="99">
        <f t="shared" si="0"/>
        <v>3723.75</v>
      </c>
      <c r="J6" s="99">
        <v>200</v>
      </c>
      <c r="K6" s="160">
        <v>15372</v>
      </c>
      <c r="L6" s="99">
        <f t="shared" si="1"/>
        <v>3843</v>
      </c>
      <c r="M6" s="103">
        <v>339</v>
      </c>
      <c r="N6" s="103">
        <v>23369</v>
      </c>
      <c r="O6" s="99">
        <f t="shared" si="2"/>
        <v>5842.25</v>
      </c>
      <c r="P6" s="214">
        <v>309</v>
      </c>
      <c r="Q6" s="214">
        <v>20959</v>
      </c>
      <c r="R6" s="215">
        <f t="shared" si="3"/>
        <v>5239.75</v>
      </c>
      <c r="S6" s="214">
        <v>454</v>
      </c>
      <c r="T6" s="214">
        <v>34374</v>
      </c>
      <c r="U6" s="215">
        <f t="shared" si="4"/>
        <v>8593.5</v>
      </c>
      <c r="V6" s="19">
        <v>434</v>
      </c>
      <c r="W6" s="19">
        <v>31102</v>
      </c>
      <c r="X6" s="271">
        <f t="shared" si="5"/>
        <v>7775.5</v>
      </c>
      <c r="Y6" s="19">
        <v>528</v>
      </c>
      <c r="Z6" s="19">
        <v>36660</v>
      </c>
      <c r="AA6" s="103">
        <f t="shared" si="6"/>
        <v>9165</v>
      </c>
      <c r="AB6" s="214">
        <v>646</v>
      </c>
      <c r="AC6" s="214">
        <v>46834</v>
      </c>
      <c r="AD6" s="103">
        <f t="shared" si="7"/>
        <v>11708.5</v>
      </c>
    </row>
    <row r="7" spans="1:30">
      <c r="A7" s="81" t="s">
        <v>1167</v>
      </c>
      <c r="B7" s="91" t="s">
        <v>1221</v>
      </c>
      <c r="C7" s="89" t="s">
        <v>5</v>
      </c>
      <c r="D7" s="58">
        <v>40</v>
      </c>
      <c r="E7" s="58">
        <v>2696</v>
      </c>
      <c r="F7" s="99">
        <f t="shared" si="8"/>
        <v>674</v>
      </c>
      <c r="G7" s="58">
        <v>141</v>
      </c>
      <c r="H7" s="58">
        <v>10011</v>
      </c>
      <c r="I7" s="99">
        <f t="shared" si="0"/>
        <v>2502.75</v>
      </c>
      <c r="J7" s="99">
        <v>135</v>
      </c>
      <c r="K7" s="160">
        <v>10081</v>
      </c>
      <c r="L7" s="99">
        <f t="shared" si="1"/>
        <v>2520.25</v>
      </c>
      <c r="M7" s="103">
        <v>127</v>
      </c>
      <c r="N7" s="103">
        <v>8873</v>
      </c>
      <c r="O7" s="99">
        <f t="shared" si="2"/>
        <v>2218.25</v>
      </c>
      <c r="P7" s="214">
        <v>149</v>
      </c>
      <c r="Q7" s="214">
        <v>9723</v>
      </c>
      <c r="R7" s="215">
        <f t="shared" si="3"/>
        <v>2430.75</v>
      </c>
      <c r="S7" s="214">
        <v>211</v>
      </c>
      <c r="T7" s="214">
        <v>13737</v>
      </c>
      <c r="U7" s="215">
        <f t="shared" si="4"/>
        <v>3434.25</v>
      </c>
      <c r="V7" s="19">
        <v>239</v>
      </c>
      <c r="W7" s="19">
        <v>16381</v>
      </c>
      <c r="X7" s="271">
        <f t="shared" si="5"/>
        <v>4095.25</v>
      </c>
      <c r="Y7" s="19">
        <v>265</v>
      </c>
      <c r="Z7" s="19">
        <v>16591</v>
      </c>
      <c r="AA7" s="103">
        <f t="shared" si="6"/>
        <v>4147.75</v>
      </c>
      <c r="AB7" s="214">
        <v>381</v>
      </c>
      <c r="AC7" s="214">
        <v>25355</v>
      </c>
      <c r="AD7" s="103">
        <f t="shared" si="7"/>
        <v>6338.75</v>
      </c>
    </row>
    <row r="8" spans="1:30">
      <c r="A8" s="81" t="s">
        <v>1168</v>
      </c>
      <c r="B8" s="91" t="s">
        <v>1223</v>
      </c>
      <c r="C8" s="89" t="str">
        <f>VLOOKUP(B8,Remark!S:T,2,0)</f>
        <v>Kerry</v>
      </c>
      <c r="D8" s="100"/>
      <c r="E8" s="100"/>
      <c r="F8" s="100"/>
      <c r="G8" s="58">
        <v>26</v>
      </c>
      <c r="H8" s="58">
        <v>1762</v>
      </c>
      <c r="I8" s="99">
        <f t="shared" si="0"/>
        <v>440.5</v>
      </c>
      <c r="J8" s="99">
        <v>41</v>
      </c>
      <c r="K8" s="160">
        <v>3343</v>
      </c>
      <c r="L8" s="99">
        <f t="shared" si="1"/>
        <v>835.75</v>
      </c>
      <c r="M8" s="103">
        <v>125</v>
      </c>
      <c r="N8" s="103">
        <v>8959</v>
      </c>
      <c r="O8" s="99">
        <f t="shared" si="2"/>
        <v>2239.75</v>
      </c>
      <c r="P8" s="214">
        <v>128</v>
      </c>
      <c r="Q8" s="214">
        <v>8772</v>
      </c>
      <c r="R8" s="215">
        <f t="shared" si="3"/>
        <v>2193</v>
      </c>
      <c r="S8" s="214">
        <v>53</v>
      </c>
      <c r="T8" s="214">
        <v>4143</v>
      </c>
      <c r="U8" s="215">
        <f t="shared" si="4"/>
        <v>1035.75</v>
      </c>
      <c r="V8" s="19">
        <v>158</v>
      </c>
      <c r="W8" s="19">
        <v>11174</v>
      </c>
      <c r="X8" s="271">
        <f t="shared" si="5"/>
        <v>2793.5</v>
      </c>
      <c r="Y8" s="19">
        <v>87</v>
      </c>
      <c r="Z8" s="19">
        <v>6841</v>
      </c>
      <c r="AA8" s="103">
        <f t="shared" si="6"/>
        <v>1710.25</v>
      </c>
      <c r="AB8" s="214">
        <v>87</v>
      </c>
      <c r="AC8" s="214">
        <v>6913</v>
      </c>
      <c r="AD8" s="103">
        <f t="shared" si="7"/>
        <v>1728.25</v>
      </c>
    </row>
    <row r="9" spans="1:30">
      <c r="A9" s="81" t="s">
        <v>1169</v>
      </c>
      <c r="B9" s="91" t="s">
        <v>1227</v>
      </c>
      <c r="C9" s="89" t="str">
        <f>VLOOKUP(B9,Remark!S:T,2,0)</f>
        <v>Kerry</v>
      </c>
      <c r="D9" s="92"/>
      <c r="E9" s="92"/>
      <c r="F9" s="92"/>
      <c r="G9" s="58">
        <v>61</v>
      </c>
      <c r="H9" s="58">
        <v>4351</v>
      </c>
      <c r="I9" s="99">
        <f t="shared" si="0"/>
        <v>1087.75</v>
      </c>
      <c r="J9" s="99">
        <v>69</v>
      </c>
      <c r="K9" s="160">
        <v>5235</v>
      </c>
      <c r="L9" s="99">
        <f t="shared" si="1"/>
        <v>1308.75</v>
      </c>
      <c r="M9" s="103">
        <v>43</v>
      </c>
      <c r="N9" s="103">
        <v>3433</v>
      </c>
      <c r="O9" s="99">
        <f t="shared" si="2"/>
        <v>858.25</v>
      </c>
      <c r="P9" s="214">
        <v>37</v>
      </c>
      <c r="Q9" s="214">
        <v>2663</v>
      </c>
      <c r="R9" s="215">
        <f t="shared" si="3"/>
        <v>665.75</v>
      </c>
      <c r="S9" s="214">
        <v>337</v>
      </c>
      <c r="T9" s="214">
        <v>21287</v>
      </c>
      <c r="U9" s="215">
        <f t="shared" si="4"/>
        <v>5321.75</v>
      </c>
      <c r="V9" s="19">
        <v>62</v>
      </c>
      <c r="W9" s="19">
        <v>4882</v>
      </c>
      <c r="X9" s="271">
        <f t="shared" si="5"/>
        <v>1220.5</v>
      </c>
      <c r="Y9" s="19">
        <v>235</v>
      </c>
      <c r="Z9" s="19">
        <v>15893</v>
      </c>
      <c r="AA9" s="103">
        <f t="shared" si="6"/>
        <v>3973.25</v>
      </c>
      <c r="AB9" s="214">
        <v>223</v>
      </c>
      <c r="AC9" s="214">
        <v>15673</v>
      </c>
      <c r="AD9" s="103">
        <f t="shared" si="7"/>
        <v>3918.25</v>
      </c>
    </row>
    <row r="10" spans="1:30">
      <c r="A10" s="81" t="s">
        <v>1170</v>
      </c>
      <c r="B10" s="91" t="s">
        <v>1229</v>
      </c>
      <c r="C10" s="89" t="str">
        <f>VLOOKUP(B10,Remark!S:T,2,0)</f>
        <v>MTNG</v>
      </c>
      <c r="D10" s="92"/>
      <c r="E10" s="92"/>
      <c r="F10" s="92"/>
      <c r="G10" s="58">
        <v>40</v>
      </c>
      <c r="H10" s="58">
        <v>2768</v>
      </c>
      <c r="I10" s="99">
        <f t="shared" si="0"/>
        <v>692</v>
      </c>
      <c r="J10" s="99">
        <v>91</v>
      </c>
      <c r="K10" s="160">
        <v>6205</v>
      </c>
      <c r="L10" s="99">
        <f t="shared" si="1"/>
        <v>1551.25</v>
      </c>
      <c r="M10" s="103">
        <v>235</v>
      </c>
      <c r="N10" s="103">
        <v>15617</v>
      </c>
      <c r="O10" s="99">
        <f t="shared" si="2"/>
        <v>3904.25</v>
      </c>
      <c r="P10" s="214">
        <v>237</v>
      </c>
      <c r="Q10" s="214">
        <v>17027</v>
      </c>
      <c r="R10" s="215">
        <f t="shared" si="3"/>
        <v>4256.75</v>
      </c>
      <c r="S10" s="214">
        <v>104</v>
      </c>
      <c r="T10" s="214">
        <v>6228</v>
      </c>
      <c r="U10" s="215">
        <f t="shared" si="4"/>
        <v>1557</v>
      </c>
      <c r="V10" s="19">
        <v>723</v>
      </c>
      <c r="W10" s="19">
        <v>50773</v>
      </c>
      <c r="X10" s="271">
        <f t="shared" si="5"/>
        <v>12693.25</v>
      </c>
      <c r="Y10" s="19">
        <v>176</v>
      </c>
      <c r="Z10" s="19">
        <v>11220</v>
      </c>
      <c r="AA10" s="271">
        <f t="shared" si="6"/>
        <v>2805</v>
      </c>
      <c r="AB10" s="214">
        <v>237</v>
      </c>
      <c r="AC10" s="214">
        <v>14507</v>
      </c>
      <c r="AD10" s="271">
        <f t="shared" si="7"/>
        <v>3626.75</v>
      </c>
    </row>
    <row r="11" spans="1:30">
      <c r="A11" s="81" t="s">
        <v>1171</v>
      </c>
      <c r="B11" s="91" t="s">
        <v>1233</v>
      </c>
      <c r="C11" s="89" t="str">
        <f>VLOOKUP(B11,Remark!S:T,2,0)</f>
        <v>Kerry</v>
      </c>
      <c r="D11" s="92"/>
      <c r="E11" s="92"/>
      <c r="F11" s="92"/>
      <c r="G11" s="58">
        <v>40</v>
      </c>
      <c r="H11" s="58">
        <v>2276</v>
      </c>
      <c r="I11" s="99">
        <f t="shared" si="0"/>
        <v>569</v>
      </c>
      <c r="J11" s="99">
        <v>27</v>
      </c>
      <c r="K11" s="160">
        <v>1741</v>
      </c>
      <c r="L11" s="99">
        <f t="shared" si="1"/>
        <v>435.25</v>
      </c>
      <c r="M11" s="103">
        <v>98</v>
      </c>
      <c r="N11" s="103">
        <v>6362</v>
      </c>
      <c r="O11" s="99">
        <f t="shared" si="2"/>
        <v>1590.5</v>
      </c>
      <c r="P11" s="214">
        <v>93</v>
      </c>
      <c r="Q11" s="214">
        <v>6171</v>
      </c>
      <c r="R11" s="215">
        <f t="shared" si="3"/>
        <v>1542.75</v>
      </c>
      <c r="S11" s="214">
        <v>27</v>
      </c>
      <c r="T11" s="214">
        <v>1789</v>
      </c>
      <c r="U11" s="215">
        <f t="shared" si="4"/>
        <v>447.25</v>
      </c>
      <c r="V11" s="19">
        <v>78</v>
      </c>
      <c r="W11" s="19">
        <v>4570</v>
      </c>
      <c r="X11" s="271">
        <f t="shared" si="5"/>
        <v>1142.5</v>
      </c>
      <c r="Y11" s="19">
        <v>34</v>
      </c>
      <c r="Z11" s="19">
        <v>2086</v>
      </c>
      <c r="AA11" s="103">
        <f t="shared" si="6"/>
        <v>521.5</v>
      </c>
      <c r="AB11" s="214">
        <v>29</v>
      </c>
      <c r="AC11" s="214">
        <v>1659</v>
      </c>
      <c r="AD11" s="103">
        <f t="shared" si="7"/>
        <v>414.75</v>
      </c>
    </row>
    <row r="12" spans="1:30">
      <c r="A12" s="81" t="s">
        <v>1172</v>
      </c>
      <c r="B12" s="91" t="s">
        <v>1235</v>
      </c>
      <c r="C12" s="89" t="str">
        <f>VLOOKUP(B12,Remark!S:T,2,0)</f>
        <v>TTAI</v>
      </c>
      <c r="D12" s="92"/>
      <c r="E12" s="92"/>
      <c r="F12" s="92"/>
      <c r="G12" s="58">
        <v>31</v>
      </c>
      <c r="H12" s="58">
        <v>2581</v>
      </c>
      <c r="I12" s="99">
        <f t="shared" si="0"/>
        <v>645.25</v>
      </c>
      <c r="J12" s="99">
        <v>18</v>
      </c>
      <c r="K12" s="160">
        <v>1250</v>
      </c>
      <c r="L12" s="99">
        <f t="shared" si="1"/>
        <v>312.5</v>
      </c>
      <c r="M12" s="103">
        <v>308</v>
      </c>
      <c r="N12" s="103">
        <v>19856</v>
      </c>
      <c r="O12" s="99">
        <f t="shared" si="2"/>
        <v>4964</v>
      </c>
      <c r="P12" s="214">
        <v>302</v>
      </c>
      <c r="Q12" s="214">
        <v>18586</v>
      </c>
      <c r="R12" s="215">
        <f t="shared" si="3"/>
        <v>4646.5</v>
      </c>
      <c r="S12" s="214">
        <v>105</v>
      </c>
      <c r="T12" s="214">
        <v>6391</v>
      </c>
      <c r="U12" s="215">
        <f t="shared" si="4"/>
        <v>1597.75</v>
      </c>
      <c r="V12" s="19">
        <v>307</v>
      </c>
      <c r="W12" s="19">
        <v>20149</v>
      </c>
      <c r="X12" s="271">
        <f t="shared" si="5"/>
        <v>5037.25</v>
      </c>
      <c r="Y12" s="19">
        <v>94</v>
      </c>
      <c r="Z12" s="19">
        <v>6186</v>
      </c>
      <c r="AA12" s="271">
        <f t="shared" si="6"/>
        <v>1546.5</v>
      </c>
      <c r="AB12" s="214">
        <v>77</v>
      </c>
      <c r="AC12" s="214">
        <v>4863</v>
      </c>
      <c r="AD12" s="271">
        <f t="shared" si="7"/>
        <v>1215.75</v>
      </c>
    </row>
    <row r="13" spans="1:30">
      <c r="A13" s="81" t="s">
        <v>1173</v>
      </c>
      <c r="B13" s="91" t="s">
        <v>1236</v>
      </c>
      <c r="C13" s="89" t="str">
        <f>VLOOKUP(B13,Remark!S:T,2,0)</f>
        <v>BYAI</v>
      </c>
      <c r="D13" s="92"/>
      <c r="E13" s="92"/>
      <c r="F13" s="92"/>
      <c r="G13" s="58">
        <v>83</v>
      </c>
      <c r="H13" s="58">
        <v>5637</v>
      </c>
      <c r="I13" s="99">
        <f t="shared" si="0"/>
        <v>1409.25</v>
      </c>
      <c r="J13" s="99">
        <v>88</v>
      </c>
      <c r="K13" s="160">
        <v>5924</v>
      </c>
      <c r="L13" s="99">
        <f t="shared" si="1"/>
        <v>1481</v>
      </c>
      <c r="M13" s="103">
        <v>124</v>
      </c>
      <c r="N13" s="103">
        <v>9180</v>
      </c>
      <c r="O13" s="99">
        <f t="shared" si="2"/>
        <v>2295</v>
      </c>
      <c r="P13" s="214">
        <v>201</v>
      </c>
      <c r="Q13" s="214">
        <v>12447</v>
      </c>
      <c r="R13" s="215">
        <f t="shared" si="3"/>
        <v>3111.75</v>
      </c>
      <c r="S13" s="214">
        <v>155</v>
      </c>
      <c r="T13" s="214">
        <v>9397</v>
      </c>
      <c r="U13" s="215">
        <f t="shared" si="4"/>
        <v>2349.25</v>
      </c>
      <c r="V13" s="19">
        <v>223</v>
      </c>
      <c r="W13" s="19">
        <v>15005</v>
      </c>
      <c r="X13" s="271">
        <f t="shared" si="5"/>
        <v>3751.25</v>
      </c>
      <c r="Y13" s="19">
        <v>224</v>
      </c>
      <c r="Z13" s="19">
        <v>14224</v>
      </c>
      <c r="AA13" s="271">
        <f t="shared" si="6"/>
        <v>3556</v>
      </c>
      <c r="AB13" s="214">
        <v>225</v>
      </c>
      <c r="AC13" s="214">
        <v>14547</v>
      </c>
      <c r="AD13" s="271">
        <f t="shared" si="7"/>
        <v>3636.75</v>
      </c>
    </row>
    <row r="14" spans="1:30">
      <c r="A14" s="81" t="s">
        <v>1174</v>
      </c>
      <c r="B14" s="91" t="s">
        <v>1237</v>
      </c>
      <c r="C14" s="89" t="str">
        <f>VLOOKUP(B14,Remark!S:T,2,0)</f>
        <v>NLCH</v>
      </c>
      <c r="D14" s="92"/>
      <c r="E14" s="92"/>
      <c r="F14" s="92"/>
      <c r="G14" s="58">
        <v>4</v>
      </c>
      <c r="H14" s="58">
        <v>252</v>
      </c>
      <c r="I14" s="99">
        <f t="shared" si="0"/>
        <v>63</v>
      </c>
      <c r="J14" s="99">
        <v>18</v>
      </c>
      <c r="K14" s="160">
        <v>1050</v>
      </c>
      <c r="L14" s="99">
        <f t="shared" si="1"/>
        <v>262.5</v>
      </c>
      <c r="M14" s="103">
        <v>181</v>
      </c>
      <c r="N14" s="103">
        <v>11663</v>
      </c>
      <c r="O14" s="99">
        <f t="shared" si="2"/>
        <v>2915.75</v>
      </c>
      <c r="P14" s="214">
        <v>221</v>
      </c>
      <c r="Q14" s="214">
        <v>13755</v>
      </c>
      <c r="R14" s="215">
        <f t="shared" si="3"/>
        <v>3438.75</v>
      </c>
      <c r="S14" s="214">
        <v>59</v>
      </c>
      <c r="T14" s="214">
        <v>3097</v>
      </c>
      <c r="U14" s="215">
        <f t="shared" si="4"/>
        <v>774.25</v>
      </c>
      <c r="V14" s="19">
        <v>329</v>
      </c>
      <c r="W14" s="19">
        <v>22131</v>
      </c>
      <c r="X14" s="271">
        <f t="shared" si="5"/>
        <v>5532.75</v>
      </c>
      <c r="Y14" s="19">
        <v>27</v>
      </c>
      <c r="Z14" s="19">
        <v>1929</v>
      </c>
      <c r="AA14" s="271">
        <f t="shared" si="6"/>
        <v>482.25</v>
      </c>
      <c r="AB14" s="214">
        <v>57</v>
      </c>
      <c r="AC14" s="214">
        <v>3895</v>
      </c>
      <c r="AD14" s="271">
        <f t="shared" si="7"/>
        <v>973.75</v>
      </c>
    </row>
    <row r="15" spans="1:30">
      <c r="A15" s="81" t="s">
        <v>1175</v>
      </c>
      <c r="B15" s="91" t="s">
        <v>1240</v>
      </c>
      <c r="C15" s="89" t="str">
        <f>VLOOKUP(B15,Remark!S:T,2,0)</f>
        <v>Kerry</v>
      </c>
      <c r="D15" s="92"/>
      <c r="E15" s="92"/>
      <c r="F15" s="92"/>
      <c r="G15" s="58">
        <v>43</v>
      </c>
      <c r="H15" s="58">
        <v>3377</v>
      </c>
      <c r="I15" s="99">
        <f t="shared" si="0"/>
        <v>844.25</v>
      </c>
      <c r="J15" s="99">
        <v>69</v>
      </c>
      <c r="K15" s="160">
        <v>5095</v>
      </c>
      <c r="L15" s="99">
        <f t="shared" si="1"/>
        <v>1273.75</v>
      </c>
      <c r="M15" s="103">
        <v>80</v>
      </c>
      <c r="N15" s="103">
        <v>5132</v>
      </c>
      <c r="O15" s="99">
        <f t="shared" si="2"/>
        <v>1283</v>
      </c>
      <c r="P15" s="214">
        <v>89</v>
      </c>
      <c r="Q15" s="214">
        <v>6167</v>
      </c>
      <c r="R15" s="215">
        <f t="shared" si="3"/>
        <v>1541.75</v>
      </c>
      <c r="S15" s="214">
        <v>95</v>
      </c>
      <c r="T15" s="214">
        <v>7081</v>
      </c>
      <c r="U15" s="215">
        <f t="shared" si="4"/>
        <v>1770.25</v>
      </c>
      <c r="V15" s="19">
        <v>151</v>
      </c>
      <c r="W15" s="19">
        <v>10221</v>
      </c>
      <c r="X15" s="271">
        <f t="shared" si="5"/>
        <v>2555.25</v>
      </c>
      <c r="Y15" s="19">
        <v>143</v>
      </c>
      <c r="Z15" s="19">
        <v>10277</v>
      </c>
      <c r="AA15" s="103">
        <f t="shared" si="6"/>
        <v>2569.25</v>
      </c>
      <c r="AB15" s="214">
        <v>137</v>
      </c>
      <c r="AC15" s="214">
        <v>10371</v>
      </c>
      <c r="AD15" s="103">
        <f t="shared" si="7"/>
        <v>2592.75</v>
      </c>
    </row>
    <row r="16" spans="1:30">
      <c r="A16" s="81" t="s">
        <v>1176</v>
      </c>
      <c r="B16" s="91" t="s">
        <v>1241</v>
      </c>
      <c r="C16" s="89" t="str">
        <f>VLOOKUP(B16,Remark!S:T,2,0)</f>
        <v>BKEN</v>
      </c>
      <c r="D16" s="92"/>
      <c r="E16" s="92"/>
      <c r="F16" s="92"/>
      <c r="G16" s="58">
        <v>32</v>
      </c>
      <c r="H16" s="58">
        <v>2288</v>
      </c>
      <c r="I16" s="99">
        <f t="shared" si="0"/>
        <v>572</v>
      </c>
      <c r="J16" s="99">
        <v>37</v>
      </c>
      <c r="K16" s="160">
        <v>2619</v>
      </c>
      <c r="L16" s="99">
        <f t="shared" si="1"/>
        <v>654.75</v>
      </c>
      <c r="M16" s="103">
        <v>207</v>
      </c>
      <c r="N16" s="103">
        <v>14529</v>
      </c>
      <c r="O16" s="99">
        <f t="shared" si="2"/>
        <v>3632.25</v>
      </c>
      <c r="P16" s="214">
        <v>217</v>
      </c>
      <c r="Q16" s="214">
        <v>14731</v>
      </c>
      <c r="R16" s="215">
        <f t="shared" si="3"/>
        <v>3682.75</v>
      </c>
      <c r="S16" s="214">
        <v>118</v>
      </c>
      <c r="T16" s="214">
        <v>7474</v>
      </c>
      <c r="U16" s="215">
        <f t="shared" si="4"/>
        <v>1868.5</v>
      </c>
      <c r="V16" s="19">
        <v>372</v>
      </c>
      <c r="W16" s="19">
        <v>26856</v>
      </c>
      <c r="X16" s="271">
        <f t="shared" si="5"/>
        <v>6714</v>
      </c>
      <c r="Y16" s="19">
        <v>137</v>
      </c>
      <c r="Z16" s="19">
        <v>10475</v>
      </c>
      <c r="AA16" s="271">
        <f t="shared" si="6"/>
        <v>2618.75</v>
      </c>
      <c r="AB16" s="214">
        <v>169</v>
      </c>
      <c r="AC16" s="214">
        <v>12931</v>
      </c>
      <c r="AD16" s="271">
        <f t="shared" si="7"/>
        <v>3232.75</v>
      </c>
    </row>
    <row r="17" spans="1:30">
      <c r="A17" s="81" t="s">
        <v>1177</v>
      </c>
      <c r="B17" s="91" t="s">
        <v>1242</v>
      </c>
      <c r="C17" s="89" t="str">
        <f>VLOOKUP(B17,Remark!S:T,2,0)</f>
        <v>BKEN</v>
      </c>
      <c r="D17" s="92"/>
      <c r="E17" s="92"/>
      <c r="F17" s="92"/>
      <c r="G17" s="58">
        <v>58</v>
      </c>
      <c r="H17" s="58">
        <v>4418</v>
      </c>
      <c r="I17" s="99">
        <f t="shared" si="0"/>
        <v>1104.5</v>
      </c>
      <c r="J17" s="99">
        <v>88</v>
      </c>
      <c r="K17" s="160">
        <v>6096</v>
      </c>
      <c r="L17" s="99">
        <f t="shared" si="1"/>
        <v>1524</v>
      </c>
      <c r="M17" s="103">
        <v>67</v>
      </c>
      <c r="N17" s="103">
        <v>4373</v>
      </c>
      <c r="O17" s="99">
        <f t="shared" si="2"/>
        <v>1093.25</v>
      </c>
      <c r="P17" s="214">
        <v>104</v>
      </c>
      <c r="Q17" s="214">
        <v>6548</v>
      </c>
      <c r="R17" s="215">
        <f t="shared" si="3"/>
        <v>1637</v>
      </c>
      <c r="S17" s="214">
        <v>146</v>
      </c>
      <c r="T17" s="214">
        <v>10270</v>
      </c>
      <c r="U17" s="215">
        <f t="shared" si="4"/>
        <v>2567.5</v>
      </c>
      <c r="V17" s="19">
        <v>144</v>
      </c>
      <c r="W17" s="19">
        <v>10104</v>
      </c>
      <c r="X17" s="271">
        <f t="shared" si="5"/>
        <v>2526</v>
      </c>
      <c r="Y17" s="19">
        <v>221</v>
      </c>
      <c r="Z17" s="19">
        <v>14219</v>
      </c>
      <c r="AA17" s="271">
        <f t="shared" si="6"/>
        <v>3554.75</v>
      </c>
      <c r="AB17" s="214">
        <v>295</v>
      </c>
      <c r="AC17" s="214">
        <v>19077</v>
      </c>
      <c r="AD17" s="271">
        <f t="shared" si="7"/>
        <v>4769.25</v>
      </c>
    </row>
    <row r="18" spans="1:30">
      <c r="A18" s="81" t="s">
        <v>1178</v>
      </c>
      <c r="B18" s="91" t="s">
        <v>1243</v>
      </c>
      <c r="C18" s="89" t="str">
        <f>VLOOKUP(B18,Remark!S:T,2,0)</f>
        <v>TAIT</v>
      </c>
      <c r="D18" s="92"/>
      <c r="E18" s="92"/>
      <c r="F18" s="92"/>
      <c r="G18" s="58">
        <v>14</v>
      </c>
      <c r="H18" s="58">
        <v>1322</v>
      </c>
      <c r="I18" s="99">
        <f t="shared" si="0"/>
        <v>330.5</v>
      </c>
      <c r="J18" s="99">
        <v>23</v>
      </c>
      <c r="K18" s="160">
        <v>1549</v>
      </c>
      <c r="L18" s="99">
        <f t="shared" si="1"/>
        <v>387.25</v>
      </c>
      <c r="M18" s="103">
        <v>215</v>
      </c>
      <c r="N18" s="103">
        <v>13641</v>
      </c>
      <c r="O18" s="99">
        <f t="shared" si="2"/>
        <v>3410.25</v>
      </c>
      <c r="P18" s="214">
        <v>184</v>
      </c>
      <c r="Q18" s="214">
        <v>11848</v>
      </c>
      <c r="R18" s="215">
        <f t="shared" si="3"/>
        <v>2962</v>
      </c>
      <c r="S18" s="214">
        <v>37</v>
      </c>
      <c r="T18" s="214">
        <v>2783</v>
      </c>
      <c r="U18" s="215">
        <f t="shared" si="4"/>
        <v>695.75</v>
      </c>
      <c r="V18" s="19">
        <v>375</v>
      </c>
      <c r="W18" s="19">
        <v>22621</v>
      </c>
      <c r="X18" s="271">
        <f t="shared" si="5"/>
        <v>5655.25</v>
      </c>
      <c r="Y18" s="19">
        <v>33</v>
      </c>
      <c r="Z18" s="19">
        <v>2147</v>
      </c>
      <c r="AA18" s="271">
        <f t="shared" si="6"/>
        <v>536.75</v>
      </c>
      <c r="AB18" s="214">
        <v>26</v>
      </c>
      <c r="AC18" s="214">
        <v>1754</v>
      </c>
      <c r="AD18" s="271">
        <f t="shared" si="7"/>
        <v>438.5</v>
      </c>
    </row>
    <row r="19" spans="1:30">
      <c r="A19" s="81" t="s">
        <v>1179</v>
      </c>
      <c r="B19" s="91" t="s">
        <v>1245</v>
      </c>
      <c r="C19" s="89" t="str">
        <f>VLOOKUP(B19,Remark!S:T,2,0)</f>
        <v>RSIT</v>
      </c>
      <c r="D19" s="92"/>
      <c r="E19" s="92"/>
      <c r="F19" s="92"/>
      <c r="G19" s="58">
        <v>34</v>
      </c>
      <c r="H19" s="58">
        <v>2706</v>
      </c>
      <c r="I19" s="99">
        <f t="shared" si="0"/>
        <v>676.5</v>
      </c>
      <c r="J19" s="99">
        <v>73</v>
      </c>
      <c r="K19" s="160">
        <v>5167</v>
      </c>
      <c r="L19" s="99">
        <f t="shared" si="1"/>
        <v>1291.75</v>
      </c>
      <c r="M19" s="103">
        <v>25</v>
      </c>
      <c r="N19" s="103">
        <v>1539</v>
      </c>
      <c r="O19" s="99">
        <f t="shared" si="2"/>
        <v>384.75</v>
      </c>
      <c r="P19" s="214">
        <v>18</v>
      </c>
      <c r="Q19" s="214">
        <v>1206</v>
      </c>
      <c r="R19" s="215">
        <f t="shared" si="3"/>
        <v>301.5</v>
      </c>
      <c r="S19" s="214">
        <v>103</v>
      </c>
      <c r="T19" s="214">
        <v>7149</v>
      </c>
      <c r="U19" s="215">
        <f t="shared" si="4"/>
        <v>1787.25</v>
      </c>
      <c r="V19" s="19">
        <v>22</v>
      </c>
      <c r="W19" s="19">
        <v>1602</v>
      </c>
      <c r="X19" s="271">
        <f t="shared" si="5"/>
        <v>400.5</v>
      </c>
      <c r="Y19" s="19">
        <v>166</v>
      </c>
      <c r="Z19" s="19">
        <v>10858</v>
      </c>
      <c r="AA19" s="271">
        <f t="shared" si="6"/>
        <v>2714.5</v>
      </c>
      <c r="AB19" s="214">
        <v>228</v>
      </c>
      <c r="AC19" s="214">
        <v>14012</v>
      </c>
      <c r="AD19" s="271">
        <f t="shared" si="7"/>
        <v>3503</v>
      </c>
    </row>
    <row r="20" spans="1:30">
      <c r="A20" s="81" t="s">
        <v>1180</v>
      </c>
      <c r="B20" s="91" t="s">
        <v>1246</v>
      </c>
      <c r="C20" s="89" t="str">
        <f>VLOOKUP(B20,Remark!S:T,2,0)</f>
        <v>RSIT</v>
      </c>
      <c r="D20" s="92"/>
      <c r="E20" s="92"/>
      <c r="F20" s="92"/>
      <c r="G20" s="58">
        <v>126</v>
      </c>
      <c r="H20" s="58">
        <v>7866</v>
      </c>
      <c r="I20" s="99">
        <f t="shared" si="0"/>
        <v>1966.5</v>
      </c>
      <c r="J20" s="99">
        <v>164</v>
      </c>
      <c r="K20" s="160">
        <v>10528</v>
      </c>
      <c r="L20" s="99">
        <f t="shared" si="1"/>
        <v>2632</v>
      </c>
      <c r="M20" s="103">
        <v>177</v>
      </c>
      <c r="N20" s="103">
        <v>11887</v>
      </c>
      <c r="O20" s="99">
        <f t="shared" si="2"/>
        <v>2971.75</v>
      </c>
      <c r="P20" s="214">
        <v>237</v>
      </c>
      <c r="Q20" s="214">
        <v>14979</v>
      </c>
      <c r="R20" s="215">
        <f t="shared" si="3"/>
        <v>3744.75</v>
      </c>
      <c r="S20" s="214">
        <v>264</v>
      </c>
      <c r="T20" s="214">
        <v>15088</v>
      </c>
      <c r="U20" s="215">
        <f t="shared" si="4"/>
        <v>3772</v>
      </c>
      <c r="V20" s="19">
        <v>354</v>
      </c>
      <c r="W20" s="19">
        <v>23182</v>
      </c>
      <c r="X20" s="271">
        <f t="shared" si="5"/>
        <v>5795.5</v>
      </c>
      <c r="Y20" s="19">
        <v>263</v>
      </c>
      <c r="Z20" s="19">
        <v>15481</v>
      </c>
      <c r="AA20" s="271">
        <f t="shared" si="6"/>
        <v>3870.25</v>
      </c>
      <c r="AB20" s="214">
        <v>291</v>
      </c>
      <c r="AC20" s="214">
        <v>18245</v>
      </c>
      <c r="AD20" s="271">
        <f t="shared" si="7"/>
        <v>4561.25</v>
      </c>
    </row>
    <row r="21" spans="1:30">
      <c r="A21" s="81" t="s">
        <v>1181</v>
      </c>
      <c r="B21" s="91" t="s">
        <v>1247</v>
      </c>
      <c r="C21" s="89" t="str">
        <f>VLOOKUP(B21,Remark!S:T,2,0)</f>
        <v>NMIN</v>
      </c>
      <c r="D21" s="92"/>
      <c r="E21" s="92"/>
      <c r="F21" s="92"/>
      <c r="G21" s="58">
        <v>152</v>
      </c>
      <c r="H21" s="58">
        <v>10188</v>
      </c>
      <c r="I21" s="99">
        <f t="shared" si="0"/>
        <v>2547</v>
      </c>
      <c r="J21" s="99">
        <v>381</v>
      </c>
      <c r="K21" s="160">
        <v>22835</v>
      </c>
      <c r="L21" s="99">
        <f t="shared" si="1"/>
        <v>5708.75</v>
      </c>
      <c r="M21" s="103">
        <v>38</v>
      </c>
      <c r="N21" s="103">
        <v>3030</v>
      </c>
      <c r="O21" s="99">
        <f t="shared" si="2"/>
        <v>757.5</v>
      </c>
      <c r="P21" s="214">
        <v>45</v>
      </c>
      <c r="Q21" s="214">
        <v>3047</v>
      </c>
      <c r="R21" s="215">
        <f t="shared" si="3"/>
        <v>761.75</v>
      </c>
      <c r="S21" s="214">
        <v>624</v>
      </c>
      <c r="T21" s="214">
        <v>38972</v>
      </c>
      <c r="U21" s="215">
        <f t="shared" si="4"/>
        <v>9743</v>
      </c>
      <c r="V21" s="19">
        <v>84</v>
      </c>
      <c r="W21" s="19">
        <v>6004</v>
      </c>
      <c r="X21" s="271">
        <f t="shared" si="5"/>
        <v>1501</v>
      </c>
      <c r="Y21" s="19">
        <v>622</v>
      </c>
      <c r="Z21" s="19">
        <v>38950</v>
      </c>
      <c r="AA21" s="271">
        <f t="shared" si="6"/>
        <v>9737.5</v>
      </c>
      <c r="AB21" s="214">
        <v>727</v>
      </c>
      <c r="AC21" s="214">
        <v>48229</v>
      </c>
      <c r="AD21" s="271">
        <f t="shared" si="7"/>
        <v>12057.25</v>
      </c>
    </row>
    <row r="22" spans="1:30">
      <c r="A22" s="81" t="s">
        <v>1182</v>
      </c>
      <c r="B22" s="91" t="s">
        <v>1248</v>
      </c>
      <c r="C22" s="89" t="str">
        <f>VLOOKUP(B22,Remark!S:T,2,0)</f>
        <v>MTNG</v>
      </c>
      <c r="D22" s="92"/>
      <c r="E22" s="92"/>
      <c r="F22" s="92"/>
      <c r="G22" s="58">
        <v>106</v>
      </c>
      <c r="H22" s="58">
        <v>6478</v>
      </c>
      <c r="I22" s="99">
        <f t="shared" si="0"/>
        <v>1619.5</v>
      </c>
      <c r="J22" s="99">
        <v>124</v>
      </c>
      <c r="K22" s="160">
        <v>7736</v>
      </c>
      <c r="L22" s="99">
        <f t="shared" si="1"/>
        <v>1934</v>
      </c>
      <c r="M22" s="103">
        <v>111</v>
      </c>
      <c r="N22" s="103">
        <v>7209</v>
      </c>
      <c r="O22" s="99">
        <f t="shared" si="2"/>
        <v>1802.25</v>
      </c>
      <c r="P22" s="214">
        <v>113</v>
      </c>
      <c r="Q22" s="214">
        <v>7067</v>
      </c>
      <c r="R22" s="215">
        <f t="shared" si="3"/>
        <v>1766.75</v>
      </c>
      <c r="S22" s="214">
        <v>248</v>
      </c>
      <c r="T22" s="214">
        <v>16712</v>
      </c>
      <c r="U22" s="215">
        <f t="shared" si="4"/>
        <v>4178</v>
      </c>
      <c r="V22" s="19">
        <v>184</v>
      </c>
      <c r="W22" s="19">
        <v>10964</v>
      </c>
      <c r="X22" s="271">
        <f t="shared" si="5"/>
        <v>2741</v>
      </c>
      <c r="Y22" s="19">
        <v>291</v>
      </c>
      <c r="Z22" s="19">
        <v>17121</v>
      </c>
      <c r="AA22" s="271">
        <f t="shared" si="6"/>
        <v>4280.25</v>
      </c>
      <c r="AB22" s="214">
        <v>387</v>
      </c>
      <c r="AC22" s="214">
        <v>24093</v>
      </c>
      <c r="AD22" s="271">
        <f t="shared" si="7"/>
        <v>6023.25</v>
      </c>
    </row>
    <row r="23" spans="1:30">
      <c r="A23" s="81" t="s">
        <v>1183</v>
      </c>
      <c r="B23" s="91" t="s">
        <v>1252</v>
      </c>
      <c r="C23" s="89" t="str">
        <f>VLOOKUP(B23,Remark!S:T,2,0)</f>
        <v>Kerry</v>
      </c>
      <c r="D23" s="92"/>
      <c r="E23" s="92"/>
      <c r="F23" s="92"/>
      <c r="G23" s="58">
        <v>159</v>
      </c>
      <c r="H23" s="58">
        <v>12165</v>
      </c>
      <c r="I23" s="99">
        <f t="shared" si="0"/>
        <v>3041.25</v>
      </c>
      <c r="J23" s="99">
        <v>247</v>
      </c>
      <c r="K23" s="160">
        <v>19049</v>
      </c>
      <c r="L23" s="99">
        <f t="shared" si="1"/>
        <v>4762.25</v>
      </c>
      <c r="M23" s="103">
        <v>58</v>
      </c>
      <c r="N23" s="103">
        <v>3706</v>
      </c>
      <c r="O23" s="99">
        <f t="shared" si="2"/>
        <v>926.5</v>
      </c>
      <c r="P23" s="214">
        <v>86</v>
      </c>
      <c r="Q23" s="214">
        <v>4882</v>
      </c>
      <c r="R23" s="215">
        <f t="shared" si="3"/>
        <v>1220.5</v>
      </c>
      <c r="S23" s="214">
        <v>825</v>
      </c>
      <c r="T23" s="214">
        <v>47055</v>
      </c>
      <c r="U23" s="215">
        <f t="shared" si="4"/>
        <v>11763.75</v>
      </c>
      <c r="V23" s="19">
        <v>22</v>
      </c>
      <c r="W23" s="19">
        <v>1566</v>
      </c>
      <c r="X23" s="271">
        <f t="shared" si="5"/>
        <v>391.5</v>
      </c>
      <c r="Y23" s="19">
        <v>370</v>
      </c>
      <c r="Z23" s="19">
        <v>24990</v>
      </c>
      <c r="AA23" s="103">
        <f t="shared" si="6"/>
        <v>6247.5</v>
      </c>
      <c r="AB23" s="214">
        <v>385</v>
      </c>
      <c r="AC23" s="214">
        <v>26791</v>
      </c>
      <c r="AD23" s="103">
        <f t="shared" si="7"/>
        <v>6697.75</v>
      </c>
    </row>
    <row r="24" spans="1:30">
      <c r="A24" s="81" t="s">
        <v>1184</v>
      </c>
      <c r="B24" s="91" t="s">
        <v>1253</v>
      </c>
      <c r="C24" s="89" t="str">
        <f>VLOOKUP(B24,Remark!S:T,2,0)</f>
        <v>Kerry</v>
      </c>
      <c r="D24" s="92"/>
      <c r="E24" s="92"/>
      <c r="F24" s="92"/>
      <c r="G24" s="58">
        <v>143</v>
      </c>
      <c r="H24" s="58">
        <v>10317</v>
      </c>
      <c r="I24" s="99">
        <f t="shared" si="0"/>
        <v>2579.25</v>
      </c>
      <c r="J24" s="99">
        <v>136</v>
      </c>
      <c r="K24" s="160">
        <v>9124</v>
      </c>
      <c r="L24" s="99">
        <f t="shared" si="1"/>
        <v>2281</v>
      </c>
      <c r="M24" s="103">
        <v>199</v>
      </c>
      <c r="N24" s="103">
        <v>12265</v>
      </c>
      <c r="O24" s="99">
        <f t="shared" si="2"/>
        <v>3066.25</v>
      </c>
      <c r="P24" s="214">
        <v>251</v>
      </c>
      <c r="Q24" s="214">
        <v>16821</v>
      </c>
      <c r="R24" s="215">
        <f t="shared" si="3"/>
        <v>4205.25</v>
      </c>
      <c r="S24" s="214">
        <v>338</v>
      </c>
      <c r="T24" s="214">
        <v>19986</v>
      </c>
      <c r="U24" s="215">
        <f t="shared" si="4"/>
        <v>4996.5</v>
      </c>
      <c r="V24" s="19">
        <v>375</v>
      </c>
      <c r="W24" s="19">
        <v>23765</v>
      </c>
      <c r="X24" s="271">
        <f t="shared" si="5"/>
        <v>5941.25</v>
      </c>
      <c r="Y24" s="19">
        <v>376</v>
      </c>
      <c r="Z24" s="19">
        <v>23404</v>
      </c>
      <c r="AA24" s="103">
        <f t="shared" si="6"/>
        <v>5851</v>
      </c>
      <c r="AB24" s="214">
        <v>494</v>
      </c>
      <c r="AC24" s="214">
        <v>31862</v>
      </c>
      <c r="AD24" s="103">
        <f t="shared" si="7"/>
        <v>7965.5</v>
      </c>
    </row>
    <row r="25" spans="1:30">
      <c r="A25" s="81" t="s">
        <v>1185</v>
      </c>
      <c r="B25" s="91" t="s">
        <v>1255</v>
      </c>
      <c r="C25" s="89" t="str">
        <f>VLOOKUP(B25,Remark!S:T,2,0)</f>
        <v>TAIT</v>
      </c>
      <c r="D25" s="92"/>
      <c r="E25" s="92"/>
      <c r="F25" s="92"/>
      <c r="G25" s="58">
        <v>18</v>
      </c>
      <c r="H25" s="58">
        <v>1018</v>
      </c>
      <c r="I25" s="99">
        <f t="shared" si="0"/>
        <v>254.5</v>
      </c>
      <c r="J25" s="99">
        <v>29</v>
      </c>
      <c r="K25" s="160">
        <v>2295</v>
      </c>
      <c r="L25" s="99">
        <f t="shared" si="1"/>
        <v>573.75</v>
      </c>
      <c r="M25" s="103">
        <v>47</v>
      </c>
      <c r="N25" s="103">
        <v>3377</v>
      </c>
      <c r="O25" s="99">
        <f t="shared" si="2"/>
        <v>844.25</v>
      </c>
      <c r="P25" s="214">
        <v>31</v>
      </c>
      <c r="Q25" s="214">
        <v>2369</v>
      </c>
      <c r="R25" s="215">
        <f t="shared" si="3"/>
        <v>592.25</v>
      </c>
      <c r="S25" s="214">
        <v>23</v>
      </c>
      <c r="T25" s="214">
        <v>1805</v>
      </c>
      <c r="U25" s="215">
        <f t="shared" si="4"/>
        <v>451.25</v>
      </c>
      <c r="V25" s="19">
        <v>47</v>
      </c>
      <c r="W25" s="19">
        <v>3541</v>
      </c>
      <c r="X25" s="271">
        <f t="shared" si="5"/>
        <v>885.25</v>
      </c>
      <c r="Y25" s="19">
        <v>45</v>
      </c>
      <c r="Z25" s="19">
        <v>2967</v>
      </c>
      <c r="AA25" s="271">
        <f t="shared" si="6"/>
        <v>741.75</v>
      </c>
      <c r="AB25" s="214">
        <v>61</v>
      </c>
      <c r="AC25" s="214">
        <v>3859</v>
      </c>
      <c r="AD25" s="271">
        <f t="shared" si="7"/>
        <v>964.75</v>
      </c>
    </row>
    <row r="26" spans="1:30">
      <c r="A26" s="81" t="s">
        <v>1186</v>
      </c>
      <c r="B26" s="91" t="s">
        <v>1256</v>
      </c>
      <c r="C26" s="89" t="str">
        <f>VLOOKUP(B26,Remark!S:T,2,0)</f>
        <v>Kerry</v>
      </c>
      <c r="D26" s="92"/>
      <c r="E26" s="92"/>
      <c r="F26" s="92"/>
      <c r="G26" s="58">
        <v>106</v>
      </c>
      <c r="H26" s="58">
        <v>7094</v>
      </c>
      <c r="I26" s="99">
        <f t="shared" si="0"/>
        <v>1773.5</v>
      </c>
      <c r="J26" s="99">
        <v>172</v>
      </c>
      <c r="K26" s="160">
        <v>12576</v>
      </c>
      <c r="L26" s="99">
        <f t="shared" si="1"/>
        <v>3144</v>
      </c>
      <c r="M26" s="103">
        <v>108</v>
      </c>
      <c r="N26" s="103">
        <v>7168</v>
      </c>
      <c r="O26" s="99">
        <f t="shared" si="2"/>
        <v>1792</v>
      </c>
      <c r="P26" s="214">
        <v>97</v>
      </c>
      <c r="Q26" s="214">
        <v>6815</v>
      </c>
      <c r="R26" s="215">
        <f t="shared" si="3"/>
        <v>1703.75</v>
      </c>
      <c r="S26" s="214">
        <v>271</v>
      </c>
      <c r="T26" s="214">
        <v>16921</v>
      </c>
      <c r="U26" s="215">
        <f t="shared" si="4"/>
        <v>4230.25</v>
      </c>
      <c r="V26" s="19">
        <v>130</v>
      </c>
      <c r="W26" s="19">
        <v>9230</v>
      </c>
      <c r="X26" s="271">
        <f t="shared" si="5"/>
        <v>2307.5</v>
      </c>
      <c r="Y26" s="19">
        <v>975</v>
      </c>
      <c r="Z26" s="19">
        <v>52905</v>
      </c>
      <c r="AA26" s="103">
        <f t="shared" si="6"/>
        <v>13226.25</v>
      </c>
      <c r="AB26" s="214">
        <v>713</v>
      </c>
      <c r="AC26" s="214">
        <v>35083</v>
      </c>
      <c r="AD26" s="103">
        <f t="shared" si="7"/>
        <v>8770.75</v>
      </c>
    </row>
    <row r="27" spans="1:30">
      <c r="A27" s="81" t="s">
        <v>1187</v>
      </c>
      <c r="B27" s="91" t="s">
        <v>1258</v>
      </c>
      <c r="C27" s="89" t="str">
        <f>VLOOKUP(B27,Remark!S:T,2,0)</f>
        <v>Kerry</v>
      </c>
      <c r="D27" s="92"/>
      <c r="E27" s="92"/>
      <c r="F27" s="92"/>
      <c r="G27" s="58">
        <v>123</v>
      </c>
      <c r="H27" s="58">
        <v>9453</v>
      </c>
      <c r="I27" s="99">
        <f t="shared" si="0"/>
        <v>2363.25</v>
      </c>
      <c r="J27" s="99">
        <v>148</v>
      </c>
      <c r="K27" s="160">
        <v>10960</v>
      </c>
      <c r="L27" s="99">
        <f t="shared" si="1"/>
        <v>2740</v>
      </c>
      <c r="M27" s="103">
        <v>60</v>
      </c>
      <c r="N27" s="103">
        <v>4096</v>
      </c>
      <c r="O27" s="99">
        <f t="shared" si="2"/>
        <v>1024</v>
      </c>
      <c r="P27" s="214">
        <v>62</v>
      </c>
      <c r="Q27" s="214">
        <v>3974</v>
      </c>
      <c r="R27" s="215">
        <f t="shared" si="3"/>
        <v>993.5</v>
      </c>
      <c r="S27" s="214">
        <v>297</v>
      </c>
      <c r="T27" s="214">
        <v>17655</v>
      </c>
      <c r="U27" s="215">
        <f t="shared" si="4"/>
        <v>4413.75</v>
      </c>
      <c r="V27" s="19">
        <v>113</v>
      </c>
      <c r="W27" s="19">
        <v>8423</v>
      </c>
      <c r="X27" s="271">
        <f t="shared" si="5"/>
        <v>2105.75</v>
      </c>
      <c r="Y27" s="19">
        <v>324</v>
      </c>
      <c r="Z27" s="19">
        <v>19908</v>
      </c>
      <c r="AA27" s="103">
        <f t="shared" si="6"/>
        <v>4977</v>
      </c>
      <c r="AB27" s="214">
        <v>362</v>
      </c>
      <c r="AC27" s="214">
        <v>21194</v>
      </c>
      <c r="AD27" s="103">
        <f t="shared" si="7"/>
        <v>5298.5</v>
      </c>
    </row>
    <row r="28" spans="1:30">
      <c r="A28" s="81" t="s">
        <v>1188</v>
      </c>
      <c r="B28" s="91" t="s">
        <v>1260</v>
      </c>
      <c r="C28" s="89" t="str">
        <f>VLOOKUP(B28,Remark!S:T,2,0)</f>
        <v>BYAI</v>
      </c>
      <c r="D28" s="92"/>
      <c r="E28" s="92"/>
      <c r="F28" s="92"/>
      <c r="G28" s="58">
        <v>69</v>
      </c>
      <c r="H28" s="58">
        <v>4671</v>
      </c>
      <c r="I28" s="99">
        <f t="shared" si="0"/>
        <v>1167.75</v>
      </c>
      <c r="J28" s="99">
        <v>63</v>
      </c>
      <c r="K28" s="160">
        <v>4049</v>
      </c>
      <c r="L28" s="99">
        <f t="shared" si="1"/>
        <v>1012.25</v>
      </c>
      <c r="M28" s="103">
        <v>117</v>
      </c>
      <c r="N28" s="103">
        <v>8511</v>
      </c>
      <c r="O28" s="99">
        <f t="shared" si="2"/>
        <v>2127.75</v>
      </c>
      <c r="P28" s="214">
        <v>119</v>
      </c>
      <c r="Q28" s="214">
        <v>8685</v>
      </c>
      <c r="R28" s="215">
        <f t="shared" si="3"/>
        <v>2171.25</v>
      </c>
      <c r="S28" s="214">
        <v>97</v>
      </c>
      <c r="T28" s="214">
        <v>6619</v>
      </c>
      <c r="U28" s="215">
        <f t="shared" si="4"/>
        <v>1654.75</v>
      </c>
      <c r="V28" s="19">
        <v>232</v>
      </c>
      <c r="W28" s="19">
        <v>14820</v>
      </c>
      <c r="X28" s="271">
        <f t="shared" si="5"/>
        <v>3705</v>
      </c>
      <c r="Y28" s="19">
        <v>156</v>
      </c>
      <c r="Z28" s="19">
        <v>10100</v>
      </c>
      <c r="AA28" s="271">
        <f t="shared" si="6"/>
        <v>2525</v>
      </c>
      <c r="AB28" s="214">
        <v>138</v>
      </c>
      <c r="AC28" s="214">
        <v>9150</v>
      </c>
      <c r="AD28" s="271">
        <f t="shared" si="7"/>
        <v>2287.5</v>
      </c>
    </row>
    <row r="29" spans="1:30">
      <c r="A29" s="81" t="s">
        <v>1189</v>
      </c>
      <c r="B29" s="91" t="s">
        <v>1262</v>
      </c>
      <c r="C29" s="89" t="str">
        <f>VLOOKUP(B29,Remark!S:T,2,0)</f>
        <v>KVIL</v>
      </c>
      <c r="D29" s="92"/>
      <c r="E29" s="92"/>
      <c r="F29" s="92"/>
      <c r="G29" s="58">
        <v>24</v>
      </c>
      <c r="H29" s="58">
        <v>1820</v>
      </c>
      <c r="I29" s="99">
        <f t="shared" si="0"/>
        <v>455</v>
      </c>
      <c r="J29" s="99">
        <v>52</v>
      </c>
      <c r="K29" s="160">
        <v>3000</v>
      </c>
      <c r="L29" s="99">
        <f t="shared" si="1"/>
        <v>750</v>
      </c>
      <c r="M29" s="103">
        <v>27</v>
      </c>
      <c r="N29" s="103">
        <v>1941</v>
      </c>
      <c r="O29" s="99">
        <f t="shared" si="2"/>
        <v>485.25</v>
      </c>
      <c r="P29" s="214">
        <v>35</v>
      </c>
      <c r="Q29" s="214">
        <v>2365</v>
      </c>
      <c r="R29" s="215">
        <f t="shared" si="3"/>
        <v>591.25</v>
      </c>
      <c r="S29" s="214">
        <v>112</v>
      </c>
      <c r="T29" s="214">
        <v>7168</v>
      </c>
      <c r="U29" s="215">
        <f t="shared" si="4"/>
        <v>1792</v>
      </c>
      <c r="V29" s="19">
        <v>33</v>
      </c>
      <c r="W29" s="19">
        <v>2371</v>
      </c>
      <c r="X29" s="271">
        <f t="shared" si="5"/>
        <v>592.75</v>
      </c>
      <c r="Y29" s="19">
        <v>121</v>
      </c>
      <c r="Z29" s="19">
        <v>7483</v>
      </c>
      <c r="AA29" s="271">
        <f t="shared" si="6"/>
        <v>1870.75</v>
      </c>
      <c r="AB29" s="214">
        <v>91</v>
      </c>
      <c r="AC29" s="214">
        <v>6041</v>
      </c>
      <c r="AD29" s="271">
        <f t="shared" si="7"/>
        <v>1510.25</v>
      </c>
    </row>
    <row r="30" spans="1:30">
      <c r="A30" s="81" t="s">
        <v>1190</v>
      </c>
      <c r="B30" s="91" t="s">
        <v>1238</v>
      </c>
      <c r="C30" s="89" t="str">
        <f>VLOOKUP(B30,Remark!S:T,2,0)</f>
        <v>TPLU</v>
      </c>
      <c r="D30" s="92"/>
      <c r="E30" s="92"/>
      <c r="F30" s="92"/>
      <c r="G30" s="58">
        <v>95</v>
      </c>
      <c r="H30" s="58">
        <v>6173</v>
      </c>
      <c r="I30" s="99">
        <f t="shared" si="0"/>
        <v>1543.25</v>
      </c>
      <c r="J30" s="99">
        <v>105</v>
      </c>
      <c r="K30" s="160">
        <v>6847</v>
      </c>
      <c r="L30" s="99">
        <f t="shared" si="1"/>
        <v>1711.75</v>
      </c>
      <c r="M30" s="103">
        <v>177</v>
      </c>
      <c r="N30" s="103">
        <v>11783</v>
      </c>
      <c r="O30" s="99">
        <f t="shared" si="2"/>
        <v>2945.75</v>
      </c>
      <c r="P30" s="214">
        <v>190</v>
      </c>
      <c r="Q30" s="214">
        <v>12242</v>
      </c>
      <c r="R30" s="215">
        <f t="shared" si="3"/>
        <v>3060.5</v>
      </c>
      <c r="S30" s="214">
        <v>298</v>
      </c>
      <c r="T30" s="214">
        <v>19998</v>
      </c>
      <c r="U30" s="215">
        <f t="shared" si="4"/>
        <v>4999.5</v>
      </c>
      <c r="V30" s="19">
        <v>245</v>
      </c>
      <c r="W30" s="19">
        <v>15179</v>
      </c>
      <c r="X30" s="271">
        <f t="shared" si="5"/>
        <v>3794.75</v>
      </c>
      <c r="Y30" s="19">
        <v>409</v>
      </c>
      <c r="Z30" s="19">
        <v>26511</v>
      </c>
      <c r="AA30" s="271">
        <f t="shared" si="6"/>
        <v>6627.75</v>
      </c>
      <c r="AB30" s="214">
        <v>393</v>
      </c>
      <c r="AC30" s="214">
        <v>26199</v>
      </c>
      <c r="AD30" s="271">
        <f t="shared" si="7"/>
        <v>6549.75</v>
      </c>
    </row>
    <row r="31" spans="1:30">
      <c r="A31" s="81" t="s">
        <v>1191</v>
      </c>
      <c r="B31" s="91" t="s">
        <v>1239</v>
      </c>
      <c r="C31" s="89" t="str">
        <f>VLOOKUP(B31,Remark!S:T,2,0)</f>
        <v>BKAE</v>
      </c>
      <c r="D31" s="92"/>
      <c r="E31" s="92"/>
      <c r="F31" s="92"/>
      <c r="G31" s="58">
        <v>35</v>
      </c>
      <c r="H31" s="58">
        <v>2821</v>
      </c>
      <c r="I31" s="99">
        <f t="shared" si="0"/>
        <v>705.25</v>
      </c>
      <c r="J31" s="99">
        <v>28</v>
      </c>
      <c r="K31" s="160">
        <v>1996</v>
      </c>
      <c r="L31" s="99">
        <f t="shared" si="1"/>
        <v>499</v>
      </c>
      <c r="M31" s="103">
        <v>102</v>
      </c>
      <c r="N31" s="103">
        <v>7166</v>
      </c>
      <c r="O31" s="99">
        <f t="shared" si="2"/>
        <v>1791.5</v>
      </c>
      <c r="P31" s="214">
        <v>100</v>
      </c>
      <c r="Q31" s="214">
        <v>6496</v>
      </c>
      <c r="R31" s="215">
        <f t="shared" si="3"/>
        <v>1624</v>
      </c>
      <c r="S31" s="214">
        <v>50</v>
      </c>
      <c r="T31" s="214">
        <v>3450</v>
      </c>
      <c r="U31" s="215">
        <f t="shared" si="4"/>
        <v>862.5</v>
      </c>
      <c r="V31" s="19">
        <v>108</v>
      </c>
      <c r="W31" s="19">
        <v>6468</v>
      </c>
      <c r="X31" s="271">
        <f t="shared" si="5"/>
        <v>1617</v>
      </c>
      <c r="Y31" s="19">
        <v>41</v>
      </c>
      <c r="Z31" s="19">
        <v>2767</v>
      </c>
      <c r="AA31" s="271">
        <f t="shared" si="6"/>
        <v>691.75</v>
      </c>
      <c r="AB31" s="214">
        <v>55</v>
      </c>
      <c r="AC31" s="214">
        <v>4125</v>
      </c>
      <c r="AD31" s="271">
        <f t="shared" si="7"/>
        <v>1031.25</v>
      </c>
    </row>
    <row r="32" spans="1:30">
      <c r="A32" s="81" t="s">
        <v>1192</v>
      </c>
      <c r="B32" s="91" t="s">
        <v>1244</v>
      </c>
      <c r="C32" s="89" t="str">
        <f>VLOOKUP(B32,Remark!S:T,2,0)</f>
        <v>BBON</v>
      </c>
      <c r="D32" s="92"/>
      <c r="E32" s="92"/>
      <c r="F32" s="92"/>
      <c r="G32" s="58">
        <v>47</v>
      </c>
      <c r="H32" s="58">
        <v>2953</v>
      </c>
      <c r="I32" s="99">
        <f t="shared" si="0"/>
        <v>738.25</v>
      </c>
      <c r="J32" s="99">
        <v>122</v>
      </c>
      <c r="K32" s="160">
        <v>8122</v>
      </c>
      <c r="L32" s="99">
        <f t="shared" si="1"/>
        <v>2030.5</v>
      </c>
      <c r="M32" s="103">
        <v>215</v>
      </c>
      <c r="N32" s="103">
        <v>13673</v>
      </c>
      <c r="O32" s="99">
        <f t="shared" si="2"/>
        <v>3418.25</v>
      </c>
      <c r="P32" s="208">
        <v>158</v>
      </c>
      <c r="Q32" s="208">
        <v>9702</v>
      </c>
      <c r="R32" s="226">
        <f t="shared" si="3"/>
        <v>2425.5</v>
      </c>
      <c r="S32" s="214">
        <v>265</v>
      </c>
      <c r="T32" s="214">
        <v>18091</v>
      </c>
      <c r="U32" s="226">
        <f t="shared" si="4"/>
        <v>4522.75</v>
      </c>
      <c r="V32" s="19">
        <v>267</v>
      </c>
      <c r="W32" s="19">
        <v>17093</v>
      </c>
      <c r="X32" s="271">
        <f t="shared" si="5"/>
        <v>4273.25</v>
      </c>
      <c r="Y32" s="19">
        <v>321</v>
      </c>
      <c r="Z32" s="19">
        <v>18607</v>
      </c>
      <c r="AA32" s="271">
        <f t="shared" si="6"/>
        <v>4651.75</v>
      </c>
      <c r="AB32" s="214">
        <v>387</v>
      </c>
      <c r="AC32" s="214">
        <v>24197</v>
      </c>
      <c r="AD32" s="271">
        <f t="shared" si="7"/>
        <v>6049.25</v>
      </c>
    </row>
    <row r="33" spans="1:30">
      <c r="A33" s="81" t="s">
        <v>1193</v>
      </c>
      <c r="B33" s="91" t="s">
        <v>1259</v>
      </c>
      <c r="C33" s="89" t="str">
        <f>VLOOKUP(B33,Remark!S:T,2,0)</f>
        <v>BROM</v>
      </c>
      <c r="D33" s="92"/>
      <c r="E33" s="92"/>
      <c r="F33" s="92"/>
      <c r="G33" s="58">
        <v>100</v>
      </c>
      <c r="H33" s="58">
        <v>7500</v>
      </c>
      <c r="I33" s="99">
        <f t="shared" si="0"/>
        <v>1875</v>
      </c>
      <c r="J33" s="99">
        <v>200</v>
      </c>
      <c r="K33" s="160">
        <v>13608</v>
      </c>
      <c r="L33" s="99">
        <f t="shared" si="1"/>
        <v>3402</v>
      </c>
      <c r="M33" s="103">
        <v>447</v>
      </c>
      <c r="N33" s="103">
        <v>28333</v>
      </c>
      <c r="O33" s="99">
        <f t="shared" si="2"/>
        <v>7083.25</v>
      </c>
      <c r="P33" s="214">
        <v>497</v>
      </c>
      <c r="Q33" s="214">
        <v>30523</v>
      </c>
      <c r="R33" s="215">
        <f t="shared" si="3"/>
        <v>7630.75</v>
      </c>
      <c r="S33" s="214">
        <v>369</v>
      </c>
      <c r="T33" s="214">
        <v>24123</v>
      </c>
      <c r="U33" s="215">
        <f t="shared" si="4"/>
        <v>6030.75</v>
      </c>
      <c r="V33" s="19">
        <v>566</v>
      </c>
      <c r="W33" s="19">
        <v>36346</v>
      </c>
      <c r="X33" s="271">
        <f t="shared" si="5"/>
        <v>9086.5</v>
      </c>
      <c r="Y33" s="19">
        <v>391</v>
      </c>
      <c r="Z33" s="19">
        <v>25269</v>
      </c>
      <c r="AA33" s="271">
        <f t="shared" si="6"/>
        <v>6317.25</v>
      </c>
      <c r="AB33" s="214">
        <v>487</v>
      </c>
      <c r="AC33" s="214">
        <v>30589</v>
      </c>
      <c r="AD33" s="271">
        <f t="shared" si="7"/>
        <v>7647.25</v>
      </c>
    </row>
    <row r="34" spans="1:30">
      <c r="A34" s="81" t="s">
        <v>1194</v>
      </c>
      <c r="B34" s="91" t="s">
        <v>1222</v>
      </c>
      <c r="C34" s="89" t="str">
        <f>VLOOKUP(B34,Remark!S:T,2,0)</f>
        <v>Kerry</v>
      </c>
      <c r="D34" s="92"/>
      <c r="E34" s="92"/>
      <c r="F34" s="92"/>
      <c r="G34" s="58">
        <v>35</v>
      </c>
      <c r="H34" s="58">
        <v>2841</v>
      </c>
      <c r="I34" s="99">
        <f t="shared" si="0"/>
        <v>710.25</v>
      </c>
      <c r="J34" s="99">
        <v>99</v>
      </c>
      <c r="K34" s="160">
        <v>6817</v>
      </c>
      <c r="L34" s="99">
        <f t="shared" si="1"/>
        <v>1704.25</v>
      </c>
      <c r="M34" s="103">
        <v>225</v>
      </c>
      <c r="N34" s="103">
        <v>15003</v>
      </c>
      <c r="O34" s="99">
        <f t="shared" si="2"/>
        <v>3750.75</v>
      </c>
      <c r="P34" s="214">
        <v>182</v>
      </c>
      <c r="Q34" s="214">
        <v>11802</v>
      </c>
      <c r="R34" s="215">
        <f t="shared" si="3"/>
        <v>2950.5</v>
      </c>
      <c r="S34" s="214">
        <v>158</v>
      </c>
      <c r="T34" s="214">
        <v>10450</v>
      </c>
      <c r="U34" s="215">
        <f t="shared" si="4"/>
        <v>2612.5</v>
      </c>
      <c r="V34" s="19">
        <v>281</v>
      </c>
      <c r="W34" s="19">
        <v>16939</v>
      </c>
      <c r="X34" s="271">
        <f t="shared" si="5"/>
        <v>4234.75</v>
      </c>
      <c r="Y34" s="19">
        <v>131</v>
      </c>
      <c r="Z34" s="19">
        <v>7909</v>
      </c>
      <c r="AA34" s="103">
        <f t="shared" si="6"/>
        <v>1977.25</v>
      </c>
      <c r="AB34" s="214">
        <v>165</v>
      </c>
      <c r="AC34" s="214">
        <v>10787</v>
      </c>
      <c r="AD34" s="103">
        <f t="shared" si="7"/>
        <v>2696.75</v>
      </c>
    </row>
    <row r="35" spans="1:30">
      <c r="A35" s="81" t="s">
        <v>1195</v>
      </c>
      <c r="B35" s="91" t="s">
        <v>1224</v>
      </c>
      <c r="C35" s="89" t="str">
        <f>VLOOKUP(B35,Remark!S:T,2,0)</f>
        <v>CHC4</v>
      </c>
      <c r="D35" s="92"/>
      <c r="E35" s="92"/>
      <c r="F35" s="92"/>
      <c r="G35" s="58">
        <v>107</v>
      </c>
      <c r="H35" s="58">
        <v>7353</v>
      </c>
      <c r="I35" s="99">
        <f t="shared" si="0"/>
        <v>1838.25</v>
      </c>
      <c r="J35" s="99">
        <v>134</v>
      </c>
      <c r="K35" s="160">
        <v>9426</v>
      </c>
      <c r="L35" s="99">
        <f t="shared" si="1"/>
        <v>2356.5</v>
      </c>
      <c r="M35" s="103">
        <v>125</v>
      </c>
      <c r="N35" s="103">
        <v>7975</v>
      </c>
      <c r="O35" s="99">
        <f t="shared" si="2"/>
        <v>1993.75</v>
      </c>
      <c r="P35" s="214">
        <v>170</v>
      </c>
      <c r="Q35" s="214">
        <v>11502</v>
      </c>
      <c r="R35" s="215">
        <f t="shared" si="3"/>
        <v>2875.5</v>
      </c>
      <c r="S35" s="214">
        <v>569</v>
      </c>
      <c r="T35" s="214">
        <v>37383</v>
      </c>
      <c r="U35" s="215">
        <f t="shared" si="4"/>
        <v>9345.75</v>
      </c>
      <c r="V35" s="19">
        <v>275</v>
      </c>
      <c r="W35" s="19">
        <v>19217</v>
      </c>
      <c r="X35" s="271">
        <f t="shared" si="5"/>
        <v>4804.25</v>
      </c>
      <c r="Y35" s="19">
        <v>746</v>
      </c>
      <c r="Z35" s="19">
        <v>54210</v>
      </c>
      <c r="AA35" s="271">
        <f t="shared" si="6"/>
        <v>13552.5</v>
      </c>
      <c r="AB35" s="214">
        <v>421</v>
      </c>
      <c r="AC35" s="214">
        <v>35243</v>
      </c>
      <c r="AD35" s="271">
        <f t="shared" si="7"/>
        <v>8810.75</v>
      </c>
    </row>
    <row r="36" spans="1:30">
      <c r="A36" s="81" t="s">
        <v>1196</v>
      </c>
      <c r="B36" s="91" t="s">
        <v>1225</v>
      </c>
      <c r="C36" s="89" t="str">
        <f>VLOOKUP(B36,Remark!S:T,2,0)</f>
        <v>CHC4</v>
      </c>
      <c r="D36" s="92"/>
      <c r="E36" s="92"/>
      <c r="F36" s="92"/>
      <c r="G36" s="58">
        <v>62</v>
      </c>
      <c r="H36" s="58">
        <v>3226</v>
      </c>
      <c r="I36" s="99">
        <f t="shared" si="0"/>
        <v>806.5</v>
      </c>
      <c r="J36" s="99">
        <v>75</v>
      </c>
      <c r="K36" s="160">
        <v>4893</v>
      </c>
      <c r="L36" s="99">
        <f t="shared" si="1"/>
        <v>1223.25</v>
      </c>
      <c r="M36" s="103">
        <v>206</v>
      </c>
      <c r="N36" s="103">
        <v>13730</v>
      </c>
      <c r="O36" s="99">
        <f t="shared" si="2"/>
        <v>3432.5</v>
      </c>
      <c r="P36" s="214">
        <v>218</v>
      </c>
      <c r="Q36" s="214">
        <v>14094</v>
      </c>
      <c r="R36" s="215">
        <f t="shared" si="3"/>
        <v>3523.5</v>
      </c>
      <c r="S36" s="214">
        <v>79</v>
      </c>
      <c r="T36" s="214">
        <v>4845</v>
      </c>
      <c r="U36" s="215">
        <f t="shared" si="4"/>
        <v>1211.25</v>
      </c>
      <c r="V36" s="19">
        <v>423</v>
      </c>
      <c r="W36" s="19">
        <v>29381</v>
      </c>
      <c r="X36" s="271">
        <f t="shared" si="5"/>
        <v>7345.25</v>
      </c>
      <c r="Y36" s="19">
        <v>91</v>
      </c>
      <c r="Z36" s="19">
        <v>5717</v>
      </c>
      <c r="AA36" s="271">
        <f t="shared" si="6"/>
        <v>1429.25</v>
      </c>
      <c r="AB36" s="214">
        <v>105</v>
      </c>
      <c r="AC36" s="214">
        <v>6791</v>
      </c>
      <c r="AD36" s="271">
        <f t="shared" si="7"/>
        <v>1697.75</v>
      </c>
    </row>
    <row r="37" spans="1:30">
      <c r="A37" s="81" t="s">
        <v>1197</v>
      </c>
      <c r="B37" s="91" t="s">
        <v>1226</v>
      </c>
      <c r="C37" s="89" t="str">
        <f>VLOOKUP(B37,Remark!S:T,2,0)</f>
        <v>CHC4</v>
      </c>
      <c r="D37" s="92"/>
      <c r="E37" s="92"/>
      <c r="F37" s="92"/>
      <c r="G37" s="58">
        <v>82</v>
      </c>
      <c r="H37" s="58">
        <v>6246</v>
      </c>
      <c r="I37" s="99">
        <f t="shared" si="0"/>
        <v>1561.5</v>
      </c>
      <c r="J37" s="99">
        <v>191</v>
      </c>
      <c r="K37" s="160">
        <v>13669</v>
      </c>
      <c r="L37" s="99">
        <f t="shared" si="1"/>
        <v>3417.25</v>
      </c>
      <c r="M37" s="103">
        <v>445</v>
      </c>
      <c r="N37" s="103">
        <v>30459</v>
      </c>
      <c r="O37" s="99">
        <f t="shared" si="2"/>
        <v>7614.75</v>
      </c>
      <c r="P37" s="214">
        <v>464</v>
      </c>
      <c r="Q37" s="214">
        <v>30776</v>
      </c>
      <c r="R37" s="215">
        <f t="shared" si="3"/>
        <v>7694</v>
      </c>
      <c r="S37" s="214">
        <v>282</v>
      </c>
      <c r="T37" s="214">
        <v>16554</v>
      </c>
      <c r="U37" s="215">
        <f t="shared" si="4"/>
        <v>4138.5</v>
      </c>
      <c r="V37" s="19">
        <v>915</v>
      </c>
      <c r="W37" s="19">
        <v>52501</v>
      </c>
      <c r="X37" s="271">
        <f t="shared" si="5"/>
        <v>13125.25</v>
      </c>
      <c r="Y37" s="19">
        <v>343</v>
      </c>
      <c r="Z37" s="19">
        <v>27633</v>
      </c>
      <c r="AA37" s="271">
        <f t="shared" si="6"/>
        <v>6908.25</v>
      </c>
      <c r="AB37" s="214">
        <v>478</v>
      </c>
      <c r="AC37" s="214">
        <v>33478</v>
      </c>
      <c r="AD37" s="271">
        <f t="shared" si="7"/>
        <v>8369.5</v>
      </c>
    </row>
    <row r="38" spans="1:30">
      <c r="A38" s="81" t="s">
        <v>1198</v>
      </c>
      <c r="B38" s="91" t="s">
        <v>1228</v>
      </c>
      <c r="C38" s="89" t="str">
        <f>VLOOKUP(B38,Remark!S:T,2,0)</f>
        <v>Kerry</v>
      </c>
      <c r="D38" s="92"/>
      <c r="E38" s="92"/>
      <c r="F38" s="92"/>
      <c r="G38" s="58">
        <v>70</v>
      </c>
      <c r="H38" s="58">
        <v>4902</v>
      </c>
      <c r="I38" s="99">
        <f t="shared" si="0"/>
        <v>1225.5</v>
      </c>
      <c r="J38" s="99">
        <v>120</v>
      </c>
      <c r="K38" s="160">
        <v>8468</v>
      </c>
      <c r="L38" s="99">
        <f t="shared" si="1"/>
        <v>2117</v>
      </c>
      <c r="M38" s="103">
        <v>217</v>
      </c>
      <c r="N38" s="103">
        <v>14223</v>
      </c>
      <c r="O38" s="99">
        <f t="shared" si="2"/>
        <v>3555.75</v>
      </c>
      <c r="P38" s="214">
        <v>166</v>
      </c>
      <c r="Q38" s="214">
        <v>11358</v>
      </c>
      <c r="R38" s="215">
        <f t="shared" si="3"/>
        <v>2839.5</v>
      </c>
      <c r="S38" s="214">
        <v>263</v>
      </c>
      <c r="T38" s="214">
        <v>16357</v>
      </c>
      <c r="U38" s="215">
        <f t="shared" si="4"/>
        <v>4089.25</v>
      </c>
      <c r="V38" s="19">
        <v>270</v>
      </c>
      <c r="W38" s="19">
        <v>15318</v>
      </c>
      <c r="X38" s="271">
        <f t="shared" si="5"/>
        <v>3829.5</v>
      </c>
      <c r="Y38" s="19">
        <v>336</v>
      </c>
      <c r="Z38" s="19">
        <v>21268</v>
      </c>
      <c r="AA38" s="103">
        <f t="shared" si="6"/>
        <v>5317</v>
      </c>
      <c r="AB38" s="214">
        <v>337</v>
      </c>
      <c r="AC38" s="214">
        <v>24419</v>
      </c>
      <c r="AD38" s="103">
        <f t="shared" si="7"/>
        <v>6104.75</v>
      </c>
    </row>
    <row r="39" spans="1:30">
      <c r="A39" s="81" t="s">
        <v>1199</v>
      </c>
      <c r="B39" s="91" t="s">
        <v>1230</v>
      </c>
      <c r="C39" s="89" t="str">
        <f>VLOOKUP(B39,Remark!S:T,2,0)</f>
        <v>Kerry</v>
      </c>
      <c r="D39" s="92"/>
      <c r="E39" s="92"/>
      <c r="F39" s="92"/>
      <c r="G39" s="58">
        <v>105</v>
      </c>
      <c r="H39" s="58">
        <v>7675</v>
      </c>
      <c r="I39" s="99">
        <f t="shared" si="0"/>
        <v>1918.75</v>
      </c>
      <c r="J39" s="99">
        <v>187</v>
      </c>
      <c r="K39" s="160">
        <v>14109</v>
      </c>
      <c r="L39" s="99">
        <f t="shared" si="1"/>
        <v>3527.25</v>
      </c>
      <c r="M39" s="103">
        <v>329</v>
      </c>
      <c r="N39" s="103">
        <v>21363</v>
      </c>
      <c r="O39" s="99">
        <f t="shared" si="2"/>
        <v>5340.75</v>
      </c>
      <c r="P39" s="214">
        <v>391</v>
      </c>
      <c r="Q39" s="214">
        <v>21597</v>
      </c>
      <c r="R39" s="215">
        <f t="shared" si="3"/>
        <v>5399.25</v>
      </c>
      <c r="S39" s="214">
        <v>301</v>
      </c>
      <c r="T39" s="214">
        <v>20923</v>
      </c>
      <c r="U39" s="215">
        <f t="shared" si="4"/>
        <v>5230.75</v>
      </c>
      <c r="V39" s="19">
        <v>346</v>
      </c>
      <c r="W39" s="19">
        <v>22422</v>
      </c>
      <c r="X39" s="271">
        <f t="shared" si="5"/>
        <v>5605.5</v>
      </c>
      <c r="Y39" s="19">
        <v>347</v>
      </c>
      <c r="Z39" s="19">
        <v>24797</v>
      </c>
      <c r="AA39" s="103">
        <f t="shared" si="6"/>
        <v>6199.25</v>
      </c>
      <c r="AB39" s="214">
        <v>385</v>
      </c>
      <c r="AC39" s="214">
        <v>26915</v>
      </c>
      <c r="AD39" s="103">
        <f t="shared" si="7"/>
        <v>6728.75</v>
      </c>
    </row>
    <row r="40" spans="1:30">
      <c r="A40" s="81" t="s">
        <v>1200</v>
      </c>
      <c r="B40" s="91" t="s">
        <v>1231</v>
      </c>
      <c r="C40" s="89" t="str">
        <f>VLOOKUP(B40,Remark!S:T,2,0)</f>
        <v>SCON</v>
      </c>
      <c r="D40" s="92"/>
      <c r="E40" s="92"/>
      <c r="F40" s="92"/>
      <c r="G40" s="58">
        <v>63</v>
      </c>
      <c r="H40" s="58">
        <v>4137</v>
      </c>
      <c r="I40" s="99">
        <f t="shared" si="0"/>
        <v>1034.25</v>
      </c>
      <c r="J40" s="99">
        <v>60</v>
      </c>
      <c r="K40" s="160">
        <v>4392</v>
      </c>
      <c r="L40" s="99">
        <f t="shared" si="1"/>
        <v>1098</v>
      </c>
      <c r="M40" s="103">
        <v>31</v>
      </c>
      <c r="N40" s="103">
        <v>2205</v>
      </c>
      <c r="O40" s="99">
        <f t="shared" si="2"/>
        <v>551.25</v>
      </c>
      <c r="P40" s="214">
        <v>36</v>
      </c>
      <c r="Q40" s="214">
        <v>2288</v>
      </c>
      <c r="R40" s="215">
        <f t="shared" si="3"/>
        <v>572</v>
      </c>
      <c r="S40" s="214">
        <v>107</v>
      </c>
      <c r="T40" s="214">
        <v>7249</v>
      </c>
      <c r="U40" s="215">
        <f t="shared" si="4"/>
        <v>1812.25</v>
      </c>
      <c r="V40" s="19">
        <v>31</v>
      </c>
      <c r="W40" s="19">
        <v>1957</v>
      </c>
      <c r="X40" s="271">
        <f t="shared" si="5"/>
        <v>489.25</v>
      </c>
      <c r="Y40" s="19">
        <v>183</v>
      </c>
      <c r="Z40" s="19">
        <v>12929</v>
      </c>
      <c r="AA40" s="271">
        <f t="shared" si="6"/>
        <v>3232.25</v>
      </c>
      <c r="AB40" s="214">
        <v>163</v>
      </c>
      <c r="AC40" s="214">
        <v>11557</v>
      </c>
      <c r="AD40" s="271">
        <f t="shared" si="7"/>
        <v>2889.25</v>
      </c>
    </row>
    <row r="41" spans="1:30">
      <c r="A41" s="81" t="s">
        <v>1201</v>
      </c>
      <c r="B41" s="91" t="s">
        <v>1232</v>
      </c>
      <c r="C41" s="89" t="str">
        <f>VLOOKUP(B41,Remark!S:T,2,0)</f>
        <v>KKAW</v>
      </c>
      <c r="D41" s="92"/>
      <c r="E41" s="92"/>
      <c r="F41" s="92"/>
      <c r="G41" s="58">
        <v>54</v>
      </c>
      <c r="H41" s="58">
        <v>3650</v>
      </c>
      <c r="I41" s="99">
        <f t="shared" si="0"/>
        <v>912.5</v>
      </c>
      <c r="J41" s="99">
        <v>130</v>
      </c>
      <c r="K41" s="160">
        <v>8362</v>
      </c>
      <c r="L41" s="99">
        <f t="shared" si="1"/>
        <v>2090.5</v>
      </c>
      <c r="M41" s="103">
        <v>222</v>
      </c>
      <c r="N41" s="103">
        <v>14214</v>
      </c>
      <c r="O41" s="99">
        <f t="shared" si="2"/>
        <v>3553.5</v>
      </c>
      <c r="P41" s="214">
        <v>220</v>
      </c>
      <c r="Q41" s="214">
        <v>14204</v>
      </c>
      <c r="R41" s="215">
        <f t="shared" si="3"/>
        <v>3551</v>
      </c>
      <c r="S41" s="214">
        <v>218</v>
      </c>
      <c r="T41" s="214">
        <v>14742</v>
      </c>
      <c r="U41" s="215">
        <f t="shared" si="4"/>
        <v>3685.5</v>
      </c>
      <c r="V41" s="19">
        <v>223</v>
      </c>
      <c r="W41" s="19">
        <v>13617</v>
      </c>
      <c r="X41" s="271">
        <f t="shared" si="5"/>
        <v>3404.25</v>
      </c>
      <c r="Y41" s="19">
        <v>271</v>
      </c>
      <c r="Z41" s="19">
        <v>18193</v>
      </c>
      <c r="AA41" s="271">
        <f t="shared" si="6"/>
        <v>4548.25</v>
      </c>
      <c r="AB41" s="214">
        <v>284</v>
      </c>
      <c r="AC41" s="214">
        <v>18496</v>
      </c>
      <c r="AD41" s="271">
        <f t="shared" si="7"/>
        <v>4624</v>
      </c>
    </row>
    <row r="42" spans="1:30">
      <c r="A42" s="81" t="s">
        <v>1202</v>
      </c>
      <c r="B42" s="91" t="s">
        <v>1234</v>
      </c>
      <c r="C42" s="89" t="str">
        <f>VLOOKUP(B42,Remark!S:T,2,0)</f>
        <v>BANA</v>
      </c>
      <c r="D42" s="92"/>
      <c r="E42" s="92"/>
      <c r="F42" s="92"/>
      <c r="G42" s="58">
        <v>77</v>
      </c>
      <c r="H42" s="58">
        <v>5715</v>
      </c>
      <c r="I42" s="99">
        <f t="shared" si="0"/>
        <v>1428.75</v>
      </c>
      <c r="J42" s="99">
        <v>132</v>
      </c>
      <c r="K42" s="160">
        <v>9408</v>
      </c>
      <c r="L42" s="99">
        <f t="shared" si="1"/>
        <v>2352</v>
      </c>
      <c r="M42" s="103">
        <v>414</v>
      </c>
      <c r="N42" s="103">
        <v>30294</v>
      </c>
      <c r="O42" s="99">
        <f t="shared" si="2"/>
        <v>7573.5</v>
      </c>
      <c r="P42" s="214">
        <v>319</v>
      </c>
      <c r="Q42" s="214">
        <v>19461</v>
      </c>
      <c r="R42" s="215">
        <f t="shared" si="3"/>
        <v>4865.25</v>
      </c>
      <c r="S42" s="214">
        <v>336</v>
      </c>
      <c r="T42" s="214">
        <v>20256</v>
      </c>
      <c r="U42" s="215">
        <f t="shared" si="4"/>
        <v>5064</v>
      </c>
      <c r="V42" s="19">
        <v>613</v>
      </c>
      <c r="W42" s="19">
        <v>38655</v>
      </c>
      <c r="X42" s="271">
        <f t="shared" si="5"/>
        <v>9663.75</v>
      </c>
      <c r="Y42" s="19">
        <v>377</v>
      </c>
      <c r="Z42" s="19">
        <v>26247</v>
      </c>
      <c r="AA42" s="271">
        <f t="shared" si="6"/>
        <v>6561.75</v>
      </c>
      <c r="AB42" s="214">
        <v>377</v>
      </c>
      <c r="AC42" s="214">
        <v>25835</v>
      </c>
      <c r="AD42" s="271">
        <f t="shared" si="7"/>
        <v>6458.75</v>
      </c>
    </row>
    <row r="43" spans="1:30">
      <c r="A43" s="81" t="s">
        <v>1203</v>
      </c>
      <c r="B43" s="91" t="s">
        <v>1249</v>
      </c>
      <c r="C43" s="89" t="str">
        <f>VLOOKUP(B43,Remark!S:T,2,0)</f>
        <v>SCON</v>
      </c>
      <c r="D43" s="92"/>
      <c r="E43" s="92"/>
      <c r="F43" s="92"/>
      <c r="G43" s="58">
        <v>100</v>
      </c>
      <c r="H43" s="58">
        <v>7052</v>
      </c>
      <c r="I43" s="99">
        <f t="shared" si="0"/>
        <v>1763</v>
      </c>
      <c r="J43" s="99">
        <v>116</v>
      </c>
      <c r="K43" s="160">
        <v>7772</v>
      </c>
      <c r="L43" s="99">
        <f t="shared" si="1"/>
        <v>1943</v>
      </c>
      <c r="M43" s="103">
        <v>295</v>
      </c>
      <c r="N43" s="103">
        <v>18005</v>
      </c>
      <c r="O43" s="99">
        <f t="shared" si="2"/>
        <v>4501.25</v>
      </c>
      <c r="P43" s="214">
        <v>273</v>
      </c>
      <c r="Q43" s="214">
        <v>16111</v>
      </c>
      <c r="R43" s="215">
        <f t="shared" si="3"/>
        <v>4027.75</v>
      </c>
      <c r="S43" s="214">
        <v>230</v>
      </c>
      <c r="T43" s="214">
        <v>15198</v>
      </c>
      <c r="U43" s="215">
        <f t="shared" si="4"/>
        <v>3799.5</v>
      </c>
      <c r="V43" s="19">
        <v>360</v>
      </c>
      <c r="W43" s="19">
        <v>22004</v>
      </c>
      <c r="X43" s="271">
        <f t="shared" si="5"/>
        <v>5501</v>
      </c>
      <c r="Y43" s="19">
        <v>304</v>
      </c>
      <c r="Z43" s="19">
        <v>19816</v>
      </c>
      <c r="AA43" s="271">
        <f t="shared" si="6"/>
        <v>4954</v>
      </c>
      <c r="AB43" s="214">
        <v>272</v>
      </c>
      <c r="AC43" s="214">
        <v>18428</v>
      </c>
      <c r="AD43" s="271">
        <f t="shared" si="7"/>
        <v>4607</v>
      </c>
    </row>
    <row r="44" spans="1:30">
      <c r="A44" s="81" t="s">
        <v>1204</v>
      </c>
      <c r="B44" s="91" t="s">
        <v>1251</v>
      </c>
      <c r="C44" s="89" t="str">
        <f>VLOOKUP(B44,Remark!S:T,2,0)</f>
        <v>Kerry</v>
      </c>
      <c r="D44" s="92"/>
      <c r="E44" s="92"/>
      <c r="F44" s="92"/>
      <c r="G44" s="58">
        <v>87</v>
      </c>
      <c r="H44" s="58">
        <v>6869</v>
      </c>
      <c r="I44" s="99">
        <f t="shared" si="0"/>
        <v>1717.25</v>
      </c>
      <c r="J44" s="99">
        <v>124</v>
      </c>
      <c r="K44" s="160">
        <v>8476</v>
      </c>
      <c r="L44" s="99">
        <f t="shared" si="1"/>
        <v>2119</v>
      </c>
      <c r="M44" s="103">
        <v>294</v>
      </c>
      <c r="N44" s="103">
        <v>17794</v>
      </c>
      <c r="O44" s="99">
        <f t="shared" si="2"/>
        <v>4448.5</v>
      </c>
      <c r="P44" s="214">
        <v>287</v>
      </c>
      <c r="Q44" s="214">
        <v>18069</v>
      </c>
      <c r="R44" s="215">
        <f t="shared" si="3"/>
        <v>4517.25</v>
      </c>
      <c r="S44" s="214">
        <v>351</v>
      </c>
      <c r="T44" s="214">
        <v>23049</v>
      </c>
      <c r="U44" s="215">
        <f t="shared" si="4"/>
        <v>5762.25</v>
      </c>
      <c r="V44" s="19">
        <v>469</v>
      </c>
      <c r="W44" s="19">
        <v>29599</v>
      </c>
      <c r="X44" s="271">
        <f t="shared" si="5"/>
        <v>7399.75</v>
      </c>
      <c r="Y44" s="19">
        <v>438</v>
      </c>
      <c r="Z44" s="19">
        <v>29758</v>
      </c>
      <c r="AA44" s="103">
        <f t="shared" si="6"/>
        <v>7439.5</v>
      </c>
      <c r="AB44" s="214">
        <v>617</v>
      </c>
      <c r="AC44" s="214">
        <v>41451</v>
      </c>
      <c r="AD44" s="103">
        <f t="shared" si="7"/>
        <v>10362.75</v>
      </c>
    </row>
    <row r="45" spans="1:30">
      <c r="A45" s="81" t="s">
        <v>1205</v>
      </c>
      <c r="B45" s="91" t="s">
        <v>1254</v>
      </c>
      <c r="C45" s="89" t="str">
        <f>VLOOKUP(B45,Remark!S:T,2,0)</f>
        <v>LKAB</v>
      </c>
      <c r="D45" s="92"/>
      <c r="E45" s="92"/>
      <c r="F45" s="92"/>
      <c r="G45" s="58">
        <v>172</v>
      </c>
      <c r="H45" s="58">
        <v>12212</v>
      </c>
      <c r="I45" s="99">
        <f t="shared" si="0"/>
        <v>3053</v>
      </c>
      <c r="J45" s="99">
        <v>209</v>
      </c>
      <c r="K45" s="160">
        <v>13959</v>
      </c>
      <c r="L45" s="99">
        <f t="shared" si="1"/>
        <v>3489.75</v>
      </c>
      <c r="M45" s="103">
        <v>225</v>
      </c>
      <c r="N45" s="103">
        <v>14567</v>
      </c>
      <c r="O45" s="99">
        <f t="shared" si="2"/>
        <v>3641.75</v>
      </c>
      <c r="P45" s="214">
        <v>99</v>
      </c>
      <c r="Q45" s="214">
        <v>6129</v>
      </c>
      <c r="R45" s="215">
        <f t="shared" si="3"/>
        <v>1532.25</v>
      </c>
      <c r="S45" s="214">
        <v>490</v>
      </c>
      <c r="T45" s="214">
        <v>31098</v>
      </c>
      <c r="U45" s="215">
        <f t="shared" si="4"/>
        <v>7774.5</v>
      </c>
      <c r="V45" s="19">
        <v>179</v>
      </c>
      <c r="W45" s="19">
        <v>10377</v>
      </c>
      <c r="X45" s="271">
        <f t="shared" si="5"/>
        <v>2594.25</v>
      </c>
      <c r="Y45" s="19">
        <v>407</v>
      </c>
      <c r="Z45" s="19">
        <v>26721</v>
      </c>
      <c r="AA45" s="271">
        <f t="shared" si="6"/>
        <v>6680.25</v>
      </c>
      <c r="AB45" s="214">
        <v>519</v>
      </c>
      <c r="AC45" s="214">
        <v>32829</v>
      </c>
      <c r="AD45" s="271">
        <f t="shared" si="7"/>
        <v>8207.25</v>
      </c>
    </row>
    <row r="46" spans="1:30">
      <c r="A46" s="81" t="s">
        <v>1206</v>
      </c>
      <c r="B46" s="91" t="s">
        <v>1257</v>
      </c>
      <c r="C46" s="89" t="str">
        <f>VLOOKUP(B46,Remark!S:T,2,0)</f>
        <v>CHC4</v>
      </c>
      <c r="D46" s="92"/>
      <c r="E46" s="92"/>
      <c r="F46" s="92"/>
      <c r="G46" s="58">
        <v>167</v>
      </c>
      <c r="H46" s="58">
        <v>13393</v>
      </c>
      <c r="I46" s="99">
        <f t="shared" si="0"/>
        <v>3348.25</v>
      </c>
      <c r="J46" s="99">
        <v>321</v>
      </c>
      <c r="K46" s="160">
        <v>23747</v>
      </c>
      <c r="L46" s="99">
        <f t="shared" si="1"/>
        <v>5936.75</v>
      </c>
      <c r="M46" s="103">
        <v>174</v>
      </c>
      <c r="N46" s="103">
        <v>10970</v>
      </c>
      <c r="O46" s="99">
        <f t="shared" si="2"/>
        <v>2742.5</v>
      </c>
      <c r="P46" s="214">
        <v>196</v>
      </c>
      <c r="Q46" s="214">
        <v>12256</v>
      </c>
      <c r="R46" s="215">
        <f t="shared" si="3"/>
        <v>3064</v>
      </c>
      <c r="S46" s="214">
        <v>483</v>
      </c>
      <c r="T46" s="214">
        <v>33137</v>
      </c>
      <c r="U46" s="215">
        <f t="shared" si="4"/>
        <v>8284.25</v>
      </c>
      <c r="V46" s="19">
        <v>490</v>
      </c>
      <c r="W46" s="19">
        <v>30978</v>
      </c>
      <c r="X46" s="271">
        <f t="shared" si="5"/>
        <v>7744.5</v>
      </c>
      <c r="Y46" s="19">
        <v>678</v>
      </c>
      <c r="Z46" s="19">
        <v>44218</v>
      </c>
      <c r="AA46" s="271">
        <f t="shared" si="6"/>
        <v>11054.5</v>
      </c>
      <c r="AB46" s="214">
        <v>793</v>
      </c>
      <c r="AC46" s="214">
        <v>51983</v>
      </c>
      <c r="AD46" s="271">
        <f t="shared" si="7"/>
        <v>12995.75</v>
      </c>
    </row>
    <row r="47" spans="1:30">
      <c r="A47" s="81" t="s">
        <v>1207</v>
      </c>
      <c r="B47" s="91" t="s">
        <v>1261</v>
      </c>
      <c r="C47" s="89" t="str">
        <f>VLOOKUP(B47,Remark!S:T,2,0)</f>
        <v>BSTO</v>
      </c>
      <c r="D47" s="92"/>
      <c r="E47" s="92"/>
      <c r="F47" s="92"/>
      <c r="G47" s="58">
        <v>71</v>
      </c>
      <c r="H47" s="58">
        <v>4409</v>
      </c>
      <c r="I47" s="99">
        <f t="shared" si="0"/>
        <v>1102.25</v>
      </c>
      <c r="J47" s="99">
        <v>99</v>
      </c>
      <c r="K47" s="160">
        <v>6913</v>
      </c>
      <c r="L47" s="99">
        <f t="shared" si="1"/>
        <v>1728.25</v>
      </c>
      <c r="M47" s="103">
        <v>57</v>
      </c>
      <c r="N47" s="103">
        <v>4003</v>
      </c>
      <c r="O47" s="99">
        <f t="shared" si="2"/>
        <v>1000.75</v>
      </c>
      <c r="P47" s="214">
        <v>58</v>
      </c>
      <c r="Q47" s="214">
        <v>3530</v>
      </c>
      <c r="R47" s="215">
        <f t="shared" si="3"/>
        <v>882.5</v>
      </c>
      <c r="S47" s="214">
        <v>268</v>
      </c>
      <c r="T47" s="214">
        <v>17196</v>
      </c>
      <c r="U47" s="215">
        <f t="shared" si="4"/>
        <v>4299</v>
      </c>
      <c r="V47" s="19">
        <v>131</v>
      </c>
      <c r="W47" s="19">
        <v>7713</v>
      </c>
      <c r="X47" s="271">
        <f t="shared" si="5"/>
        <v>1928.25</v>
      </c>
      <c r="Y47" s="19">
        <v>864</v>
      </c>
      <c r="Z47" s="19">
        <v>47672</v>
      </c>
      <c r="AA47" s="271">
        <f t="shared" si="6"/>
        <v>11918</v>
      </c>
      <c r="AB47" s="214">
        <v>499</v>
      </c>
      <c r="AC47" s="214">
        <v>32813</v>
      </c>
      <c r="AD47" s="271">
        <f t="shared" si="7"/>
        <v>8203.25</v>
      </c>
    </row>
    <row r="48" spans="1:30">
      <c r="A48" s="157" t="s">
        <v>1208</v>
      </c>
      <c r="B48" s="158" t="s">
        <v>1263</v>
      </c>
      <c r="C48" s="89" t="str">
        <f>VLOOKUP(B48,Remark!S:T,2,0)</f>
        <v>Kerry</v>
      </c>
      <c r="D48" s="92"/>
      <c r="E48" s="92"/>
      <c r="F48" s="92"/>
      <c r="G48" s="58">
        <v>130</v>
      </c>
      <c r="H48" s="58">
        <v>9530</v>
      </c>
      <c r="I48" s="99">
        <f t="shared" si="0"/>
        <v>2382.5</v>
      </c>
      <c r="J48" s="99">
        <v>272</v>
      </c>
      <c r="K48" s="160">
        <v>18964</v>
      </c>
      <c r="L48" s="99">
        <f t="shared" si="1"/>
        <v>4741</v>
      </c>
      <c r="M48" s="103">
        <v>303</v>
      </c>
      <c r="N48" s="103">
        <v>19661</v>
      </c>
      <c r="O48" s="99">
        <f t="shared" si="2"/>
        <v>4915.25</v>
      </c>
      <c r="P48" s="214">
        <v>300</v>
      </c>
      <c r="Q48" s="214">
        <v>18924</v>
      </c>
      <c r="R48" s="215">
        <f t="shared" si="3"/>
        <v>4731</v>
      </c>
      <c r="S48" s="214">
        <v>470</v>
      </c>
      <c r="T48" s="214">
        <v>30442</v>
      </c>
      <c r="U48" s="215">
        <f t="shared" si="4"/>
        <v>7610.5</v>
      </c>
      <c r="V48" s="19">
        <v>559</v>
      </c>
      <c r="W48" s="19">
        <v>36577</v>
      </c>
      <c r="X48" s="271">
        <f t="shared" si="5"/>
        <v>9144.25</v>
      </c>
      <c r="Y48" s="19">
        <v>528</v>
      </c>
      <c r="Z48" s="19">
        <v>33404</v>
      </c>
      <c r="AA48" s="103">
        <f t="shared" si="6"/>
        <v>8351</v>
      </c>
      <c r="AB48" s="214">
        <v>652</v>
      </c>
      <c r="AC48" s="214">
        <v>40580</v>
      </c>
      <c r="AD48" s="103">
        <f t="shared" si="7"/>
        <v>10145</v>
      </c>
    </row>
    <row r="49" spans="1:30">
      <c r="A49" s="157" t="s">
        <v>1311</v>
      </c>
      <c r="B49" s="216" t="s">
        <v>1936</v>
      </c>
      <c r="C49" s="89" t="s">
        <v>191</v>
      </c>
      <c r="D49" s="92"/>
      <c r="E49" s="92"/>
      <c r="F49" s="92"/>
      <c r="G49" s="58"/>
      <c r="H49" s="58"/>
      <c r="I49" s="99"/>
      <c r="J49" s="99"/>
      <c r="K49" s="160"/>
      <c r="L49" s="99"/>
      <c r="M49" s="103"/>
      <c r="N49" s="103"/>
      <c r="O49" s="99"/>
      <c r="P49" s="214">
        <v>35</v>
      </c>
      <c r="Q49" s="214">
        <v>1893</v>
      </c>
      <c r="R49" s="215">
        <f t="shared" si="3"/>
        <v>473.25</v>
      </c>
      <c r="S49" s="214">
        <v>156</v>
      </c>
      <c r="T49" s="214">
        <v>9772</v>
      </c>
      <c r="U49" s="215">
        <f t="shared" si="4"/>
        <v>2443</v>
      </c>
      <c r="V49" s="19">
        <v>174</v>
      </c>
      <c r="W49" s="19">
        <v>11030</v>
      </c>
      <c r="X49" s="271">
        <f t="shared" si="5"/>
        <v>2757.5</v>
      </c>
      <c r="Y49" s="19">
        <v>193</v>
      </c>
      <c r="Z49" s="19">
        <v>11467</v>
      </c>
      <c r="AA49" s="271">
        <f t="shared" si="6"/>
        <v>2866.75</v>
      </c>
      <c r="AB49" s="214">
        <v>171</v>
      </c>
      <c r="AC49" s="214">
        <v>9789</v>
      </c>
      <c r="AD49" s="271">
        <f t="shared" si="7"/>
        <v>2447.25</v>
      </c>
    </row>
    <row r="50" spans="1:30">
      <c r="A50" s="101" t="s">
        <v>1312</v>
      </c>
      <c r="B50" s="159" t="s">
        <v>1670</v>
      </c>
      <c r="C50" s="89" t="str">
        <f>VLOOKUP(B50,Remark!S:T,2,0)</f>
        <v>RMA2</v>
      </c>
      <c r="D50" s="92"/>
      <c r="E50" s="92"/>
      <c r="F50" s="92"/>
      <c r="G50" s="58"/>
      <c r="H50" s="58"/>
      <c r="I50" s="99"/>
      <c r="J50" s="99">
        <v>4</v>
      </c>
      <c r="K50" s="160">
        <v>188</v>
      </c>
      <c r="L50" s="99">
        <f t="shared" si="1"/>
        <v>47</v>
      </c>
      <c r="M50" s="103">
        <v>53</v>
      </c>
      <c r="N50" s="103">
        <v>3351</v>
      </c>
      <c r="O50" s="99">
        <f t="shared" si="2"/>
        <v>837.75</v>
      </c>
      <c r="P50" s="214">
        <v>67</v>
      </c>
      <c r="Q50" s="214">
        <v>4833</v>
      </c>
      <c r="R50" s="215">
        <f t="shared" si="3"/>
        <v>1208.25</v>
      </c>
      <c r="S50" s="214">
        <v>114</v>
      </c>
      <c r="T50" s="214">
        <v>7574</v>
      </c>
      <c r="U50" s="215">
        <f t="shared" si="4"/>
        <v>1893.5</v>
      </c>
      <c r="V50" s="19">
        <v>127</v>
      </c>
      <c r="W50" s="19">
        <v>7785</v>
      </c>
      <c r="X50" s="271">
        <f t="shared" si="5"/>
        <v>1946.25</v>
      </c>
      <c r="Y50" s="19">
        <v>158</v>
      </c>
      <c r="Z50" s="19">
        <v>10442</v>
      </c>
      <c r="AA50" s="271">
        <f t="shared" si="6"/>
        <v>2610.5</v>
      </c>
      <c r="AB50" s="214">
        <v>171</v>
      </c>
      <c r="AC50" s="214">
        <v>12817</v>
      </c>
      <c r="AD50" s="271">
        <f t="shared" si="7"/>
        <v>3204.25</v>
      </c>
    </row>
    <row r="51" spans="1:30">
      <c r="A51" s="157" t="s">
        <v>2387</v>
      </c>
      <c r="B51" s="222" t="s">
        <v>2388</v>
      </c>
      <c r="C51" s="89" t="s">
        <v>191</v>
      </c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103">
        <v>56</v>
      </c>
      <c r="W51" s="19">
        <v>3404</v>
      </c>
      <c r="X51" s="271">
        <f t="shared" si="5"/>
        <v>851</v>
      </c>
      <c r="Y51" s="58">
        <v>251</v>
      </c>
      <c r="Z51" s="19">
        <v>16093</v>
      </c>
      <c r="AA51" s="271">
        <f t="shared" si="6"/>
        <v>4023.25</v>
      </c>
      <c r="AB51" s="214">
        <v>317</v>
      </c>
      <c r="AC51" s="214">
        <v>20431</v>
      </c>
      <c r="AD51" s="271">
        <f t="shared" si="7"/>
        <v>5107.75</v>
      </c>
    </row>
    <row r="52" spans="1:30">
      <c r="A52" s="101" t="s">
        <v>3625</v>
      </c>
      <c r="B52" s="469" t="s">
        <v>3594</v>
      </c>
      <c r="C52" s="268" t="s">
        <v>5</v>
      </c>
      <c r="AB52" s="214">
        <v>16</v>
      </c>
      <c r="AC52" s="214">
        <v>1396</v>
      </c>
      <c r="AD52" s="271">
        <f t="shared" si="7"/>
        <v>349</v>
      </c>
    </row>
    <row r="53" spans="1:30">
      <c r="A53" s="157" t="s">
        <v>3615</v>
      </c>
      <c r="B53" s="469" t="s">
        <v>3595</v>
      </c>
      <c r="C53" s="268" t="s">
        <v>5</v>
      </c>
      <c r="X53" s="269"/>
      <c r="AA53" s="269"/>
      <c r="AB53" s="214">
        <v>11</v>
      </c>
      <c r="AC53" s="214">
        <v>969</v>
      </c>
      <c r="AD53" s="271">
        <f t="shared" si="7"/>
        <v>242.25</v>
      </c>
    </row>
    <row r="54" spans="1:30">
      <c r="A54" s="101" t="s">
        <v>3617</v>
      </c>
      <c r="B54" s="469" t="s">
        <v>3596</v>
      </c>
      <c r="C54" s="268" t="s">
        <v>5</v>
      </c>
      <c r="AB54" s="214">
        <v>8</v>
      </c>
      <c r="AC54" s="214">
        <v>628</v>
      </c>
      <c r="AD54" s="271">
        <f t="shared" si="7"/>
        <v>157</v>
      </c>
    </row>
    <row r="55" spans="1:30">
      <c r="A55" s="157" t="s">
        <v>3620</v>
      </c>
      <c r="B55" s="469" t="s">
        <v>3597</v>
      </c>
      <c r="C55" s="268" t="s">
        <v>5</v>
      </c>
      <c r="AB55" s="214">
        <v>17</v>
      </c>
      <c r="AC55" s="214">
        <v>1251</v>
      </c>
      <c r="AD55" s="271">
        <f t="shared" si="7"/>
        <v>312.75</v>
      </c>
    </row>
    <row r="56" spans="1:30">
      <c r="A56" s="101" t="s">
        <v>3629</v>
      </c>
      <c r="B56" s="469" t="s">
        <v>3598</v>
      </c>
      <c r="C56" s="268" t="s">
        <v>5</v>
      </c>
      <c r="AB56" s="214">
        <v>141</v>
      </c>
      <c r="AC56" s="214">
        <v>12051</v>
      </c>
      <c r="AD56" s="271">
        <f t="shared" si="7"/>
        <v>3012.75</v>
      </c>
    </row>
    <row r="57" spans="1:30">
      <c r="A57" s="157" t="s">
        <v>3627</v>
      </c>
      <c r="B57" s="469" t="s">
        <v>3599</v>
      </c>
      <c r="C57" s="268" t="s">
        <v>5</v>
      </c>
      <c r="AB57" s="214">
        <v>39</v>
      </c>
      <c r="AC57" s="214">
        <v>3797</v>
      </c>
      <c r="AD57" s="271">
        <f t="shared" si="7"/>
        <v>949.25</v>
      </c>
    </row>
    <row r="58" spans="1:30">
      <c r="A58" s="101" t="s">
        <v>3628</v>
      </c>
      <c r="B58" s="469" t="s">
        <v>3600</v>
      </c>
      <c r="C58" s="268" t="s">
        <v>5</v>
      </c>
      <c r="AB58" s="214">
        <v>12</v>
      </c>
      <c r="AC58" s="214">
        <v>816</v>
      </c>
      <c r="AD58" s="271">
        <f t="shared" si="7"/>
        <v>204</v>
      </c>
    </row>
    <row r="59" spans="1:30">
      <c r="A59" s="157" t="s">
        <v>3624</v>
      </c>
      <c r="B59" s="469" t="s">
        <v>3601</v>
      </c>
      <c r="C59" s="268" t="s">
        <v>5</v>
      </c>
      <c r="AB59" s="214">
        <v>24</v>
      </c>
      <c r="AC59" s="214">
        <v>2136</v>
      </c>
      <c r="AD59" s="271">
        <f t="shared" si="7"/>
        <v>534</v>
      </c>
    </row>
    <row r="60" spans="1:30">
      <c r="A60" s="101" t="s">
        <v>3616</v>
      </c>
      <c r="B60" s="469" t="s">
        <v>3602</v>
      </c>
      <c r="C60" s="268" t="s">
        <v>5</v>
      </c>
      <c r="AB60" s="214">
        <v>26</v>
      </c>
      <c r="AC60" s="214">
        <v>2246</v>
      </c>
      <c r="AD60" s="271">
        <f t="shared" si="7"/>
        <v>561.5</v>
      </c>
    </row>
    <row r="61" spans="1:30">
      <c r="A61" s="157" t="s">
        <v>3618</v>
      </c>
      <c r="B61" s="469" t="s">
        <v>3603</v>
      </c>
      <c r="C61" s="268" t="s">
        <v>5</v>
      </c>
      <c r="AB61" s="214">
        <v>4</v>
      </c>
      <c r="AC61" s="214">
        <v>276</v>
      </c>
      <c r="AD61" s="271">
        <f t="shared" si="7"/>
        <v>69</v>
      </c>
    </row>
    <row r="62" spans="1:30">
      <c r="A62" s="101" t="s">
        <v>3621</v>
      </c>
      <c r="B62" s="469" t="s">
        <v>3604</v>
      </c>
      <c r="C62" s="268" t="s">
        <v>5</v>
      </c>
      <c r="AB62" s="214">
        <v>88</v>
      </c>
      <c r="AC62" s="214">
        <v>5688</v>
      </c>
      <c r="AD62" s="271">
        <f t="shared" si="7"/>
        <v>1422</v>
      </c>
    </row>
    <row r="63" spans="1:30">
      <c r="A63" s="101" t="s">
        <v>3614</v>
      </c>
      <c r="B63" s="469" t="s">
        <v>3605</v>
      </c>
      <c r="C63" s="268" t="s">
        <v>5</v>
      </c>
      <c r="AB63" s="214">
        <v>32</v>
      </c>
      <c r="AC63" s="214">
        <v>2780</v>
      </c>
      <c r="AD63" s="271">
        <f t="shared" si="7"/>
        <v>695</v>
      </c>
    </row>
    <row r="64" spans="1:30">
      <c r="A64" s="101"/>
      <c r="B64" s="469" t="s">
        <v>3606</v>
      </c>
      <c r="C64" s="268" t="s">
        <v>5</v>
      </c>
      <c r="AB64" s="214">
        <v>76</v>
      </c>
      <c r="AC64" s="214">
        <v>6472</v>
      </c>
      <c r="AD64" s="271">
        <f t="shared" si="7"/>
        <v>1618</v>
      </c>
    </row>
    <row r="65" spans="1:30">
      <c r="A65" s="101" t="s">
        <v>3613</v>
      </c>
      <c r="B65" s="469" t="s">
        <v>3607</v>
      </c>
      <c r="C65" s="268" t="s">
        <v>5</v>
      </c>
      <c r="AB65" s="214">
        <v>27</v>
      </c>
      <c r="AC65" s="214">
        <v>2145</v>
      </c>
      <c r="AD65" s="271">
        <f t="shared" si="7"/>
        <v>536.25</v>
      </c>
    </row>
    <row r="66" spans="1:30">
      <c r="A66" s="101" t="s">
        <v>3623</v>
      </c>
      <c r="B66" s="469" t="s">
        <v>3608</v>
      </c>
      <c r="C66" s="268" t="s">
        <v>5</v>
      </c>
      <c r="AB66" s="214">
        <v>2</v>
      </c>
      <c r="AC66" s="214">
        <v>118</v>
      </c>
      <c r="AD66" s="271">
        <f t="shared" si="7"/>
        <v>29.5</v>
      </c>
    </row>
    <row r="67" spans="1:30">
      <c r="A67" s="157" t="s">
        <v>3619</v>
      </c>
      <c r="B67" s="469" t="s">
        <v>3609</v>
      </c>
      <c r="C67" s="268" t="s">
        <v>5</v>
      </c>
      <c r="AB67" s="214">
        <v>11</v>
      </c>
      <c r="AC67" s="214">
        <v>925</v>
      </c>
      <c r="AD67" s="271">
        <f t="shared" si="7"/>
        <v>231.25</v>
      </c>
    </row>
    <row r="68" spans="1:30">
      <c r="A68" s="101" t="s">
        <v>3622</v>
      </c>
      <c r="B68" s="469" t="s">
        <v>3610</v>
      </c>
      <c r="C68" s="268" t="s">
        <v>5</v>
      </c>
      <c r="AB68" s="214">
        <v>11</v>
      </c>
      <c r="AC68" s="214">
        <v>797</v>
      </c>
      <c r="AD68" s="271">
        <f t="shared" ref="AD68:AD70" si="9">AC68*25%</f>
        <v>199.25</v>
      </c>
    </row>
    <row r="69" spans="1:30">
      <c r="A69" s="157"/>
      <c r="B69" s="469" t="s">
        <v>3611</v>
      </c>
      <c r="C69" s="268" t="s">
        <v>5</v>
      </c>
      <c r="AB69" s="214">
        <v>19</v>
      </c>
      <c r="AC69" s="214">
        <v>1501</v>
      </c>
      <c r="AD69" s="271">
        <f t="shared" si="9"/>
        <v>375.25</v>
      </c>
    </row>
    <row r="70" spans="1:30">
      <c r="A70" s="101" t="s">
        <v>3626</v>
      </c>
      <c r="B70" s="469" t="s">
        <v>3612</v>
      </c>
      <c r="C70" s="268" t="s">
        <v>5</v>
      </c>
      <c r="AB70" s="214">
        <v>26</v>
      </c>
      <c r="AC70" s="214">
        <v>2002</v>
      </c>
      <c r="AD70" s="271">
        <f t="shared" si="9"/>
        <v>500.5</v>
      </c>
    </row>
    <row r="71" spans="1:30">
      <c r="A71" s="404" t="s">
        <v>925</v>
      </c>
      <c r="B71" s="405"/>
      <c r="C71" s="406"/>
      <c r="D71" s="69">
        <f>SUM(D3:D48)</f>
        <v>176</v>
      </c>
      <c r="E71" s="69">
        <f>SUM(E3:E48)</f>
        <v>12040</v>
      </c>
      <c r="F71" s="69">
        <f>SUM(F3:F48)</f>
        <v>3010</v>
      </c>
      <c r="G71" s="69">
        <f>SUM(G3:G48)</f>
        <v>3815</v>
      </c>
      <c r="H71" s="69">
        <f>SUM(H3:H48)</f>
        <v>274657</v>
      </c>
      <c r="I71" s="69">
        <f>SUM(I3:I48)</f>
        <v>68664.25</v>
      </c>
      <c r="J71" s="69">
        <f>SUM(J3:J50)</f>
        <v>5678</v>
      </c>
      <c r="K71" s="69">
        <f>SUM(K3:K50)</f>
        <v>392786</v>
      </c>
      <c r="L71" s="69">
        <f>SUM(L3:L50)</f>
        <v>98196.5</v>
      </c>
      <c r="M71" s="69">
        <f>SUM(M3:M50)</f>
        <v>8228</v>
      </c>
      <c r="N71" s="69">
        <f>SUM(N3:N50)</f>
        <v>543736</v>
      </c>
      <c r="O71" s="69">
        <f>SUM(O3:O50)</f>
        <v>135934</v>
      </c>
      <c r="P71" s="213">
        <f>SUM(P3:P50)</f>
        <v>8318</v>
      </c>
      <c r="Q71" s="213">
        <f>SUM(Q3:Q50)</f>
        <v>532886</v>
      </c>
      <c r="R71" s="213">
        <f>SUM(R3:R50)</f>
        <v>133221.5</v>
      </c>
      <c r="S71" s="213">
        <f>SUM(S3:S50)</f>
        <v>11637</v>
      </c>
      <c r="T71" s="213">
        <f>SUM(T3:T50)</f>
        <v>747547</v>
      </c>
      <c r="U71" s="213">
        <f>SUM(U3:U50)</f>
        <v>186886.75</v>
      </c>
      <c r="V71" s="270">
        <f>SUM(V3:V51)</f>
        <v>13132</v>
      </c>
      <c r="W71" s="270">
        <f>SUM(W3:W51)</f>
        <v>847288</v>
      </c>
      <c r="X71" s="270">
        <f>SUM(X3:X51)</f>
        <v>211822</v>
      </c>
      <c r="Y71" s="270">
        <f>SUM(Y3:Y51)</f>
        <v>14687</v>
      </c>
      <c r="Z71" s="270">
        <f>SUM(Z3:Z51)</f>
        <v>946421</v>
      </c>
      <c r="AA71" s="270">
        <f>SUM(AA3:AA51)</f>
        <v>236605.25</v>
      </c>
      <c r="AB71" s="270">
        <f>SUM(AB3:AB70)</f>
        <v>16350</v>
      </c>
      <c r="AC71" s="270">
        <f>SUM(AC3:AC70)</f>
        <v>1081206</v>
      </c>
      <c r="AD71" s="270">
        <f>SUM(AD3:AD70)</f>
        <v>270301.5</v>
      </c>
    </row>
  </sheetData>
  <autoFilter ref="A2:F52" xr:uid="{00000000-0009-0000-0000-000004000000}"/>
  <mergeCells count="13">
    <mergeCell ref="AB1:AD1"/>
    <mergeCell ref="Y1:AA1"/>
    <mergeCell ref="V1:X1"/>
    <mergeCell ref="A71:C71"/>
    <mergeCell ref="A1:A2"/>
    <mergeCell ref="B1:B2"/>
    <mergeCell ref="C1:C2"/>
    <mergeCell ref="D1:F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AD13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AD14" sqref="AD14"/>
    </sheetView>
  </sheetViews>
  <sheetFormatPr defaultColWidth="8.85546875" defaultRowHeight="12.75"/>
  <cols>
    <col min="1" max="1" width="8.85546875" style="18"/>
    <col min="2" max="2" width="31.7109375" style="18" customWidth="1"/>
    <col min="3" max="3" width="9" style="18" customWidth="1"/>
    <col min="4" max="6" width="10.5703125" style="18" hidden="1" customWidth="1"/>
    <col min="7" max="12" width="10.140625" style="18" hidden="1" customWidth="1"/>
    <col min="13" max="15" width="9.85546875" style="18" hidden="1" customWidth="1"/>
    <col min="16" max="16" width="0" style="18" hidden="1" customWidth="1"/>
    <col min="17" max="17" width="10" style="18" hidden="1" customWidth="1"/>
    <col min="18" max="18" width="12" style="18" hidden="1" customWidth="1"/>
    <col min="19" max="19" width="0" style="18" hidden="1" customWidth="1"/>
    <col min="20" max="20" width="12.28515625" style="18" hidden="1" customWidth="1"/>
    <col min="21" max="21" width="12" style="18" hidden="1" customWidth="1"/>
    <col min="22" max="22" width="0" style="18" hidden="1" customWidth="1"/>
    <col min="23" max="23" width="12.28515625" style="18" hidden="1" customWidth="1"/>
    <col min="24" max="24" width="12" style="18" hidden="1" customWidth="1"/>
    <col min="25" max="25" width="0" style="18" hidden="1" customWidth="1"/>
    <col min="26" max="26" width="12.28515625" style="18" hidden="1" customWidth="1"/>
    <col min="27" max="27" width="12" style="18" hidden="1" customWidth="1"/>
    <col min="28" max="28" width="8.85546875" style="18"/>
    <col min="29" max="29" width="12.28515625" style="18" customWidth="1"/>
    <col min="30" max="30" width="12" style="18" customWidth="1"/>
    <col min="31" max="16384" width="8.85546875" style="18"/>
  </cols>
  <sheetData>
    <row r="1" spans="1:30">
      <c r="A1" s="413" t="s">
        <v>0</v>
      </c>
      <c r="B1" s="414" t="s">
        <v>2</v>
      </c>
      <c r="C1" s="413" t="s">
        <v>1</v>
      </c>
      <c r="D1" s="409">
        <v>43070</v>
      </c>
      <c r="E1" s="409"/>
      <c r="F1" s="409"/>
      <c r="G1" s="409">
        <v>43101</v>
      </c>
      <c r="H1" s="409"/>
      <c r="I1" s="409"/>
      <c r="J1" s="409">
        <v>43132</v>
      </c>
      <c r="K1" s="409"/>
      <c r="L1" s="409"/>
      <c r="M1" s="409">
        <v>43160</v>
      </c>
      <c r="N1" s="409"/>
      <c r="O1" s="409"/>
      <c r="P1" s="409">
        <v>43191</v>
      </c>
      <c r="Q1" s="409"/>
      <c r="R1" s="409"/>
      <c r="S1" s="409">
        <v>43221</v>
      </c>
      <c r="T1" s="409"/>
      <c r="U1" s="409"/>
      <c r="V1" s="409">
        <v>43252</v>
      </c>
      <c r="W1" s="409"/>
      <c r="X1" s="409"/>
      <c r="Y1" s="409">
        <v>43282</v>
      </c>
      <c r="Z1" s="409"/>
      <c r="AA1" s="409"/>
      <c r="AB1" s="409">
        <v>43313</v>
      </c>
      <c r="AC1" s="409"/>
      <c r="AD1" s="409"/>
    </row>
    <row r="2" spans="1:30">
      <c r="A2" s="413"/>
      <c r="B2" s="414"/>
      <c r="C2" s="413"/>
      <c r="D2" s="125" t="s">
        <v>923</v>
      </c>
      <c r="E2" s="125" t="s">
        <v>922</v>
      </c>
      <c r="F2" s="126">
        <v>0.25</v>
      </c>
      <c r="G2" s="125" t="s">
        <v>923</v>
      </c>
      <c r="H2" s="125" t="s">
        <v>922</v>
      </c>
      <c r="I2" s="126">
        <v>0.25</v>
      </c>
      <c r="J2" s="125" t="s">
        <v>923</v>
      </c>
      <c r="K2" s="125" t="s">
        <v>922</v>
      </c>
      <c r="L2" s="126">
        <v>0.25</v>
      </c>
      <c r="M2" s="125" t="s">
        <v>923</v>
      </c>
      <c r="N2" s="125" t="s">
        <v>922</v>
      </c>
      <c r="O2" s="126">
        <v>0.25</v>
      </c>
      <c r="P2" s="205" t="s">
        <v>923</v>
      </c>
      <c r="Q2" s="205" t="s">
        <v>922</v>
      </c>
      <c r="R2" s="126">
        <v>0.25</v>
      </c>
      <c r="S2" s="230" t="s">
        <v>923</v>
      </c>
      <c r="T2" s="230" t="s">
        <v>922</v>
      </c>
      <c r="U2" s="126">
        <v>0.25</v>
      </c>
      <c r="V2" s="249" t="s">
        <v>923</v>
      </c>
      <c r="W2" s="249" t="s">
        <v>922</v>
      </c>
      <c r="X2" s="126">
        <v>0.25</v>
      </c>
      <c r="Y2" s="301" t="s">
        <v>923</v>
      </c>
      <c r="Z2" s="301" t="s">
        <v>922</v>
      </c>
      <c r="AA2" s="126">
        <v>0.25</v>
      </c>
      <c r="AB2" s="354" t="s">
        <v>923</v>
      </c>
      <c r="AC2" s="354" t="s">
        <v>922</v>
      </c>
      <c r="AD2" s="126">
        <v>0.25</v>
      </c>
    </row>
    <row r="3" spans="1:30">
      <c r="A3" s="1" t="s">
        <v>1417</v>
      </c>
      <c r="B3" s="180" t="s">
        <v>1673</v>
      </c>
      <c r="C3" s="45" t="str">
        <f>VLOOKUP(A3,Remark!V:X,3,0)</f>
        <v>Kerry</v>
      </c>
      <c r="D3" s="58">
        <v>121</v>
      </c>
      <c r="E3" s="58">
        <v>12039</v>
      </c>
      <c r="F3" s="59">
        <f>E3*25%</f>
        <v>3009.75</v>
      </c>
      <c r="G3" s="58">
        <v>331</v>
      </c>
      <c r="H3" s="103">
        <v>30137</v>
      </c>
      <c r="I3" s="59">
        <f t="shared" ref="I3:I5" si="0">H3*25%</f>
        <v>7534.25</v>
      </c>
      <c r="J3" s="160">
        <v>282</v>
      </c>
      <c r="K3" s="161">
        <v>25752</v>
      </c>
      <c r="L3" s="59">
        <f t="shared" ref="L3:L7" si="1">K3*25%</f>
        <v>6438</v>
      </c>
      <c r="M3" s="195">
        <v>316</v>
      </c>
      <c r="N3" s="195">
        <v>28738</v>
      </c>
      <c r="O3" s="59">
        <f t="shared" ref="O3:O7" si="2">N3*25%</f>
        <v>7184.5</v>
      </c>
      <c r="P3" s="211">
        <v>266</v>
      </c>
      <c r="Q3" s="211">
        <v>25418</v>
      </c>
      <c r="R3" s="210">
        <f>Q3*25%</f>
        <v>6354.5</v>
      </c>
      <c r="S3" s="244">
        <v>483</v>
      </c>
      <c r="T3" s="244">
        <v>47701</v>
      </c>
      <c r="U3" s="210">
        <f>T3*25%</f>
        <v>11925.25</v>
      </c>
      <c r="V3" s="272">
        <v>400</v>
      </c>
      <c r="W3" s="272">
        <v>36768</v>
      </c>
      <c r="X3" s="274">
        <f>W3*25%</f>
        <v>9192</v>
      </c>
      <c r="Y3" s="272">
        <v>436</v>
      </c>
      <c r="Z3" s="272">
        <v>40392</v>
      </c>
      <c r="AA3" s="274">
        <f>Z3*25%</f>
        <v>10098</v>
      </c>
      <c r="AB3" s="211">
        <v>520</v>
      </c>
      <c r="AC3" s="211">
        <v>48836</v>
      </c>
      <c r="AD3" s="212">
        <f>AC3*25%</f>
        <v>12209</v>
      </c>
    </row>
    <row r="4" spans="1:30">
      <c r="A4" s="1" t="s">
        <v>1418</v>
      </c>
      <c r="B4" s="180" t="s">
        <v>1672</v>
      </c>
      <c r="C4" s="45" t="str">
        <f>VLOOKUP(A4,Remark!V:X,3,0)</f>
        <v>KVIL</v>
      </c>
      <c r="D4" s="58">
        <v>61</v>
      </c>
      <c r="E4" s="58">
        <v>5423</v>
      </c>
      <c r="F4" s="59">
        <f>E4*25%</f>
        <v>1355.75</v>
      </c>
      <c r="G4" s="58">
        <v>232</v>
      </c>
      <c r="H4" s="103">
        <v>17864</v>
      </c>
      <c r="I4" s="59">
        <f t="shared" si="0"/>
        <v>4466</v>
      </c>
      <c r="J4" s="160">
        <v>195</v>
      </c>
      <c r="K4" s="161">
        <v>15727</v>
      </c>
      <c r="L4" s="59">
        <f t="shared" si="1"/>
        <v>3931.75</v>
      </c>
      <c r="M4" s="195">
        <v>197</v>
      </c>
      <c r="N4" s="195">
        <v>14673</v>
      </c>
      <c r="O4" s="59">
        <f t="shared" si="2"/>
        <v>3668.25</v>
      </c>
      <c r="P4" s="211">
        <v>181</v>
      </c>
      <c r="Q4" s="211">
        <v>14295</v>
      </c>
      <c r="R4" s="210">
        <f t="shared" ref="R4:R11" si="3">Q4*25%</f>
        <v>3573.75</v>
      </c>
      <c r="S4" s="244">
        <v>267</v>
      </c>
      <c r="T4" s="244">
        <v>23495</v>
      </c>
      <c r="U4" s="210">
        <f t="shared" ref="U4:U11" si="4">T4*25%</f>
        <v>5873.75</v>
      </c>
      <c r="V4" s="272">
        <v>146</v>
      </c>
      <c r="W4" s="272">
        <v>13162</v>
      </c>
      <c r="X4" s="274">
        <f t="shared" ref="X4:X12" si="5">W4*25%</f>
        <v>3290.5</v>
      </c>
      <c r="Y4" s="272">
        <v>132</v>
      </c>
      <c r="Z4" s="272">
        <v>11108</v>
      </c>
      <c r="AA4" s="274">
        <f t="shared" ref="AA4:AA12" si="6">Z4*25%</f>
        <v>2777</v>
      </c>
      <c r="AB4" s="211">
        <v>0</v>
      </c>
      <c r="AC4" s="211">
        <v>0</v>
      </c>
      <c r="AD4" s="212">
        <f t="shared" ref="AD4:AD12" si="7">AC4*25%</f>
        <v>0</v>
      </c>
    </row>
    <row r="5" spans="1:30">
      <c r="A5" s="1" t="s">
        <v>1419</v>
      </c>
      <c r="B5" s="180" t="s">
        <v>1671</v>
      </c>
      <c r="C5" s="45" t="str">
        <f>VLOOKUP(A5,Remark!V:X,3,0)</f>
        <v>TUPM</v>
      </c>
      <c r="D5" s="58">
        <v>30</v>
      </c>
      <c r="E5" s="58">
        <v>2272</v>
      </c>
      <c r="F5" s="59">
        <f>E5*25%</f>
        <v>568</v>
      </c>
      <c r="G5" s="58">
        <v>102</v>
      </c>
      <c r="H5" s="103">
        <v>7442</v>
      </c>
      <c r="I5" s="59">
        <f t="shared" si="0"/>
        <v>1860.5</v>
      </c>
      <c r="J5" s="160">
        <v>112</v>
      </c>
      <c r="K5" s="161">
        <v>7852</v>
      </c>
      <c r="L5" s="59">
        <f t="shared" si="1"/>
        <v>1963</v>
      </c>
      <c r="M5" s="195">
        <v>105</v>
      </c>
      <c r="N5" s="195">
        <v>8859</v>
      </c>
      <c r="O5" s="59">
        <f t="shared" si="2"/>
        <v>2214.75</v>
      </c>
      <c r="P5" s="211">
        <v>74</v>
      </c>
      <c r="Q5" s="211">
        <v>5158</v>
      </c>
      <c r="R5" s="210">
        <f t="shared" si="3"/>
        <v>1289.5</v>
      </c>
      <c r="S5" s="244">
        <v>172</v>
      </c>
      <c r="T5" s="244">
        <v>12910</v>
      </c>
      <c r="U5" s="210">
        <f t="shared" si="4"/>
        <v>3227.5</v>
      </c>
      <c r="V5" s="272">
        <v>159</v>
      </c>
      <c r="W5" s="272">
        <v>11365</v>
      </c>
      <c r="X5" s="274">
        <f t="shared" si="5"/>
        <v>2841.25</v>
      </c>
      <c r="Y5" s="272">
        <v>156</v>
      </c>
      <c r="Z5" s="272">
        <v>11594</v>
      </c>
      <c r="AA5" s="274">
        <f t="shared" si="6"/>
        <v>2898.5</v>
      </c>
      <c r="AB5" s="211">
        <v>171</v>
      </c>
      <c r="AC5" s="211">
        <v>12773</v>
      </c>
      <c r="AD5" s="212">
        <f t="shared" si="7"/>
        <v>3193.25</v>
      </c>
    </row>
    <row r="6" spans="1:30">
      <c r="A6" s="1" t="s">
        <v>1638</v>
      </c>
      <c r="B6" s="180" t="s">
        <v>1639</v>
      </c>
      <c r="C6" s="45" t="str">
        <f>VLOOKUP(A6,Remark!V:X,3,0)</f>
        <v>Kerry</v>
      </c>
      <c r="D6" s="58"/>
      <c r="E6" s="58"/>
      <c r="F6" s="59"/>
      <c r="G6" s="58"/>
      <c r="H6" s="103"/>
      <c r="I6" s="59"/>
      <c r="J6" s="160">
        <v>19</v>
      </c>
      <c r="K6" s="161">
        <v>1441</v>
      </c>
      <c r="L6" s="59">
        <f t="shared" si="1"/>
        <v>360.25</v>
      </c>
      <c r="M6" s="195">
        <v>33</v>
      </c>
      <c r="N6" s="195">
        <v>2873</v>
      </c>
      <c r="O6" s="59">
        <f t="shared" si="2"/>
        <v>718.25</v>
      </c>
      <c r="P6" s="211">
        <v>14</v>
      </c>
      <c r="Q6" s="211">
        <v>1396</v>
      </c>
      <c r="R6" s="210">
        <f t="shared" si="3"/>
        <v>349</v>
      </c>
      <c r="S6" s="244">
        <v>43</v>
      </c>
      <c r="T6" s="244">
        <v>3965</v>
      </c>
      <c r="U6" s="210">
        <f t="shared" si="4"/>
        <v>991.25</v>
      </c>
      <c r="V6" s="272">
        <v>35</v>
      </c>
      <c r="W6" s="272">
        <v>3233</v>
      </c>
      <c r="X6" s="274">
        <f t="shared" si="5"/>
        <v>808.25</v>
      </c>
      <c r="Y6" s="272">
        <v>51</v>
      </c>
      <c r="Z6" s="272">
        <v>4573</v>
      </c>
      <c r="AA6" s="274">
        <f t="shared" si="6"/>
        <v>1143.25</v>
      </c>
      <c r="AB6" s="211">
        <v>42</v>
      </c>
      <c r="AC6" s="211">
        <v>3150</v>
      </c>
      <c r="AD6" s="212">
        <f t="shared" si="7"/>
        <v>787.5</v>
      </c>
    </row>
    <row r="7" spans="1:30">
      <c r="A7" s="1" t="s">
        <v>1640</v>
      </c>
      <c r="B7" s="180" t="s">
        <v>1641</v>
      </c>
      <c r="C7" s="45" t="str">
        <f>VLOOKUP(A7,Remark!V:X,3,0)</f>
        <v>Kerry</v>
      </c>
      <c r="D7" s="58"/>
      <c r="E7" s="58"/>
      <c r="F7" s="59"/>
      <c r="G7" s="58"/>
      <c r="H7" s="103"/>
      <c r="I7" s="59"/>
      <c r="J7" s="160">
        <v>28</v>
      </c>
      <c r="K7" s="161">
        <v>2150</v>
      </c>
      <c r="L7" s="59">
        <f t="shared" si="1"/>
        <v>537.5</v>
      </c>
      <c r="M7" s="195">
        <v>22</v>
      </c>
      <c r="N7" s="195">
        <v>1592</v>
      </c>
      <c r="O7" s="59">
        <f t="shared" si="2"/>
        <v>398</v>
      </c>
      <c r="P7" s="211">
        <v>19</v>
      </c>
      <c r="Q7" s="211">
        <v>1515</v>
      </c>
      <c r="R7" s="210">
        <f t="shared" si="3"/>
        <v>378.75</v>
      </c>
      <c r="S7" s="244">
        <v>39</v>
      </c>
      <c r="T7" s="244">
        <v>3051</v>
      </c>
      <c r="U7" s="210">
        <f t="shared" si="4"/>
        <v>762.75</v>
      </c>
      <c r="V7" s="272">
        <v>32</v>
      </c>
      <c r="W7" s="272">
        <v>2620</v>
      </c>
      <c r="X7" s="274">
        <f t="shared" si="5"/>
        <v>655</v>
      </c>
      <c r="Y7" s="272">
        <v>25</v>
      </c>
      <c r="Z7" s="272">
        <v>1863</v>
      </c>
      <c r="AA7" s="274">
        <f t="shared" si="6"/>
        <v>465.75</v>
      </c>
      <c r="AB7" s="211">
        <v>37</v>
      </c>
      <c r="AC7" s="211">
        <v>2373</v>
      </c>
      <c r="AD7" s="212">
        <f t="shared" si="7"/>
        <v>593.25</v>
      </c>
    </row>
    <row r="8" spans="1:30">
      <c r="A8" s="1" t="s">
        <v>1642</v>
      </c>
      <c r="B8" s="180" t="s">
        <v>1643</v>
      </c>
      <c r="C8" s="45" t="str">
        <f>VLOOKUP(A8,Remark!V:X,3,0)</f>
        <v>HPPY</v>
      </c>
      <c r="D8" s="58"/>
      <c r="E8" s="58"/>
      <c r="F8" s="59"/>
      <c r="G8" s="58"/>
      <c r="H8" s="103"/>
      <c r="I8" s="59"/>
      <c r="J8" s="160">
        <v>0</v>
      </c>
      <c r="K8" s="161">
        <v>0</v>
      </c>
      <c r="L8" s="59">
        <f>K8*25%</f>
        <v>0</v>
      </c>
      <c r="M8" s="195">
        <v>0</v>
      </c>
      <c r="N8" s="195">
        <v>0</v>
      </c>
      <c r="O8" s="59">
        <f>N8*25%</f>
        <v>0</v>
      </c>
      <c r="P8" s="211">
        <v>8</v>
      </c>
      <c r="Q8" s="211">
        <v>738</v>
      </c>
      <c r="R8" s="210">
        <f t="shared" si="3"/>
        <v>184.5</v>
      </c>
      <c r="S8" s="244">
        <v>53</v>
      </c>
      <c r="T8" s="244">
        <v>4407</v>
      </c>
      <c r="U8" s="210">
        <f t="shared" si="4"/>
        <v>1101.75</v>
      </c>
      <c r="V8" s="272">
        <v>45</v>
      </c>
      <c r="W8" s="272">
        <v>3549</v>
      </c>
      <c r="X8" s="274">
        <f t="shared" si="5"/>
        <v>887.25</v>
      </c>
      <c r="Y8" s="272">
        <v>56</v>
      </c>
      <c r="Z8" s="272">
        <v>4088</v>
      </c>
      <c r="AA8" s="274">
        <f t="shared" si="6"/>
        <v>1022</v>
      </c>
      <c r="AB8" s="211">
        <v>61</v>
      </c>
      <c r="AC8" s="211">
        <v>4936</v>
      </c>
      <c r="AD8" s="212">
        <f t="shared" si="7"/>
        <v>1234</v>
      </c>
    </row>
    <row r="9" spans="1:30">
      <c r="A9" s="1" t="s">
        <v>1644</v>
      </c>
      <c r="B9" s="180" t="s">
        <v>1645</v>
      </c>
      <c r="C9" s="45" t="s">
        <v>5</v>
      </c>
      <c r="D9" s="58"/>
      <c r="E9" s="58"/>
      <c r="F9" s="59"/>
      <c r="G9" s="58"/>
      <c r="H9" s="103"/>
      <c r="I9" s="59"/>
      <c r="J9" s="160">
        <v>17</v>
      </c>
      <c r="K9" s="161">
        <v>1933</v>
      </c>
      <c r="L9" s="59">
        <f>K9*25%</f>
        <v>483.25</v>
      </c>
      <c r="M9" s="195">
        <v>25</v>
      </c>
      <c r="N9" s="195">
        <v>2229</v>
      </c>
      <c r="O9" s="59">
        <f>N9*25%</f>
        <v>557.25</v>
      </c>
      <c r="P9" s="211">
        <v>41</v>
      </c>
      <c r="Q9" s="211">
        <v>3585</v>
      </c>
      <c r="R9" s="210">
        <f t="shared" si="3"/>
        <v>896.25</v>
      </c>
      <c r="S9" s="244">
        <v>48</v>
      </c>
      <c r="T9" s="244">
        <v>4578</v>
      </c>
      <c r="U9" s="210">
        <f t="shared" si="4"/>
        <v>1144.5</v>
      </c>
      <c r="V9" s="272">
        <v>42</v>
      </c>
      <c r="W9" s="272">
        <v>3698</v>
      </c>
      <c r="X9" s="274">
        <f t="shared" si="5"/>
        <v>924.5</v>
      </c>
      <c r="Y9" s="272">
        <v>48</v>
      </c>
      <c r="Z9" s="272">
        <v>4850</v>
      </c>
      <c r="AA9" s="274">
        <f t="shared" si="6"/>
        <v>1212.5</v>
      </c>
      <c r="AB9" s="211">
        <v>41</v>
      </c>
      <c r="AC9" s="211">
        <v>3147</v>
      </c>
      <c r="AD9" s="212">
        <f t="shared" si="7"/>
        <v>786.75</v>
      </c>
    </row>
    <row r="10" spans="1:30">
      <c r="A10" s="1" t="s">
        <v>1939</v>
      </c>
      <c r="B10" s="19" t="s">
        <v>1937</v>
      </c>
      <c r="C10" s="45" t="s">
        <v>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11">
        <v>9</v>
      </c>
      <c r="Q10" s="211">
        <v>881</v>
      </c>
      <c r="R10" s="210">
        <f t="shared" si="3"/>
        <v>220.25</v>
      </c>
      <c r="S10" s="244">
        <v>104</v>
      </c>
      <c r="T10" s="244">
        <v>9222</v>
      </c>
      <c r="U10" s="210">
        <f t="shared" si="4"/>
        <v>2305.5</v>
      </c>
      <c r="V10" s="272">
        <v>86</v>
      </c>
      <c r="W10" s="272">
        <v>7742</v>
      </c>
      <c r="X10" s="274">
        <f t="shared" si="5"/>
        <v>1935.5</v>
      </c>
      <c r="Y10" s="272">
        <v>90</v>
      </c>
      <c r="Z10" s="272">
        <v>7918</v>
      </c>
      <c r="AA10" s="274">
        <f t="shared" si="6"/>
        <v>1979.5</v>
      </c>
      <c r="AB10" s="211">
        <v>131</v>
      </c>
      <c r="AC10" s="211">
        <v>10893</v>
      </c>
      <c r="AD10" s="212">
        <f t="shared" si="7"/>
        <v>2723.25</v>
      </c>
    </row>
    <row r="11" spans="1:30">
      <c r="A11" s="1" t="s">
        <v>1940</v>
      </c>
      <c r="B11" s="19" t="s">
        <v>1938</v>
      </c>
      <c r="C11" s="45" t="s">
        <v>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11">
        <v>10</v>
      </c>
      <c r="Q11" s="211">
        <v>826</v>
      </c>
      <c r="R11" s="210">
        <f t="shared" si="3"/>
        <v>206.5</v>
      </c>
      <c r="S11" s="244">
        <v>86</v>
      </c>
      <c r="T11" s="244">
        <v>6564</v>
      </c>
      <c r="U11" s="210">
        <f t="shared" si="4"/>
        <v>1641</v>
      </c>
      <c r="V11" s="272">
        <v>54</v>
      </c>
      <c r="W11" s="272">
        <v>4878</v>
      </c>
      <c r="X11" s="274">
        <f t="shared" si="5"/>
        <v>1219.5</v>
      </c>
      <c r="Y11" s="272">
        <v>51</v>
      </c>
      <c r="Z11" s="272">
        <v>3803</v>
      </c>
      <c r="AA11" s="274">
        <f t="shared" si="6"/>
        <v>950.75</v>
      </c>
      <c r="AB11" s="211">
        <v>47</v>
      </c>
      <c r="AC11" s="211">
        <v>4081</v>
      </c>
      <c r="AD11" s="212">
        <f t="shared" si="7"/>
        <v>1020.25</v>
      </c>
    </row>
    <row r="12" spans="1:30">
      <c r="A12" s="1" t="s">
        <v>2390</v>
      </c>
      <c r="B12" s="18" t="s">
        <v>2389</v>
      </c>
      <c r="C12" s="45" t="s">
        <v>5</v>
      </c>
      <c r="S12" s="19"/>
      <c r="T12" s="19"/>
      <c r="U12" s="19"/>
      <c r="V12" s="273">
        <v>49</v>
      </c>
      <c r="W12" s="273">
        <v>4011</v>
      </c>
      <c r="X12" s="274">
        <f t="shared" si="5"/>
        <v>1002.75</v>
      </c>
      <c r="Y12" s="273">
        <v>212</v>
      </c>
      <c r="Z12" s="273">
        <v>17588</v>
      </c>
      <c r="AA12" s="274">
        <f t="shared" si="6"/>
        <v>4397</v>
      </c>
      <c r="AB12" s="211">
        <v>184</v>
      </c>
      <c r="AC12" s="211">
        <v>15232</v>
      </c>
      <c r="AD12" s="212">
        <f t="shared" si="7"/>
        <v>3808</v>
      </c>
    </row>
    <row r="13" spans="1:30">
      <c r="A13" s="410" t="s">
        <v>925</v>
      </c>
      <c r="B13" s="411"/>
      <c r="C13" s="412"/>
      <c r="D13" s="128">
        <f t="shared" ref="D13:I13" si="8">SUM(D3:D5)</f>
        <v>212</v>
      </c>
      <c r="E13" s="128">
        <f t="shared" si="8"/>
        <v>19734</v>
      </c>
      <c r="F13" s="128">
        <f t="shared" si="8"/>
        <v>4933.5</v>
      </c>
      <c r="G13" s="127">
        <f t="shared" si="8"/>
        <v>665</v>
      </c>
      <c r="H13" s="127">
        <f t="shared" si="8"/>
        <v>55443</v>
      </c>
      <c r="I13" s="129">
        <f t="shared" si="8"/>
        <v>13860.75</v>
      </c>
      <c r="J13" s="129">
        <f t="shared" ref="J13:O13" si="9">SUM(J3:J9)</f>
        <v>653</v>
      </c>
      <c r="K13" s="129">
        <f t="shared" si="9"/>
        <v>54855</v>
      </c>
      <c r="L13" s="129">
        <f t="shared" si="9"/>
        <v>13713.75</v>
      </c>
      <c r="M13" s="129">
        <f t="shared" si="9"/>
        <v>698</v>
      </c>
      <c r="N13" s="129">
        <f t="shared" si="9"/>
        <v>58964</v>
      </c>
      <c r="O13" s="129">
        <f t="shared" si="9"/>
        <v>14741</v>
      </c>
      <c r="P13" s="217">
        <f t="shared" ref="P13:U13" si="10">SUM(P3:P11)</f>
        <v>622</v>
      </c>
      <c r="Q13" s="217">
        <f t="shared" si="10"/>
        <v>53812</v>
      </c>
      <c r="R13" s="217">
        <f t="shared" si="10"/>
        <v>13453</v>
      </c>
      <c r="S13" s="217">
        <f t="shared" si="10"/>
        <v>1295</v>
      </c>
      <c r="T13" s="217">
        <f t="shared" si="10"/>
        <v>115893</v>
      </c>
      <c r="U13" s="217">
        <f t="shared" si="10"/>
        <v>28973.25</v>
      </c>
      <c r="V13" s="217">
        <f t="shared" ref="V13:AA13" si="11">SUM(V3:V12)</f>
        <v>1048</v>
      </c>
      <c r="W13" s="217">
        <f t="shared" si="11"/>
        <v>91026</v>
      </c>
      <c r="X13" s="217">
        <f t="shared" si="11"/>
        <v>22756.5</v>
      </c>
      <c r="Y13" s="217">
        <f t="shared" si="11"/>
        <v>1257</v>
      </c>
      <c r="Z13" s="217">
        <f t="shared" si="11"/>
        <v>107777</v>
      </c>
      <c r="AA13" s="217">
        <f t="shared" si="11"/>
        <v>26944.25</v>
      </c>
      <c r="AB13" s="217">
        <f>SUM(AB3:AB12)</f>
        <v>1234</v>
      </c>
      <c r="AC13" s="217">
        <f>SUM(AC3:AC12)</f>
        <v>105421</v>
      </c>
      <c r="AD13" s="217">
        <f>SUM(AD3:AD12)</f>
        <v>26355.25</v>
      </c>
    </row>
  </sheetData>
  <autoFilter ref="A1:U13" xr:uid="{03228FF9-6F6F-42C7-A8A4-ED99DB226F4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3">
    <mergeCell ref="AB1:AD1"/>
    <mergeCell ref="Y1:AA1"/>
    <mergeCell ref="V1:X1"/>
    <mergeCell ref="S1:U1"/>
    <mergeCell ref="A13:C13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Y334"/>
  <sheetViews>
    <sheetView showGridLines="0" zoomScale="90" zoomScaleNormal="90" zoomScaleSheetLayoutView="100" workbookViewId="0">
      <pane xSplit="3" ySplit="2" topLeftCell="D299" activePane="bottomRight" state="frozen"/>
      <selection activeCell="G24" sqref="G24"/>
      <selection pane="topRight" activeCell="G24" sqref="G24"/>
      <selection pane="bottomLeft" activeCell="G24" sqref="G24"/>
      <selection pane="bottomRight" activeCell="C335" sqref="C335"/>
    </sheetView>
  </sheetViews>
  <sheetFormatPr defaultRowHeight="15"/>
  <cols>
    <col min="2" max="2" width="40.855468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3.28515625" customWidth="1"/>
    <col min="23" max="24" width="14.140625" customWidth="1"/>
  </cols>
  <sheetData>
    <row r="1" spans="1:25">
      <c r="A1" s="418" t="s">
        <v>0</v>
      </c>
      <c r="B1" s="419" t="s">
        <v>2</v>
      </c>
      <c r="C1" s="418" t="s">
        <v>1</v>
      </c>
      <c r="D1" s="420">
        <v>43132</v>
      </c>
      <c r="E1" s="420"/>
      <c r="F1" s="420"/>
      <c r="G1" s="420">
        <v>43160</v>
      </c>
      <c r="H1" s="420"/>
      <c r="I1" s="420"/>
      <c r="J1" s="420">
        <v>43191</v>
      </c>
      <c r="K1" s="420"/>
      <c r="L1" s="420"/>
      <c r="M1" s="420">
        <v>43221</v>
      </c>
      <c r="N1" s="420"/>
      <c r="O1" s="420"/>
      <c r="P1" s="420">
        <v>43252</v>
      </c>
      <c r="Q1" s="420"/>
      <c r="R1" s="420"/>
      <c r="S1" s="420">
        <v>43282</v>
      </c>
      <c r="T1" s="420"/>
      <c r="U1" s="420"/>
      <c r="V1" s="420">
        <v>43313</v>
      </c>
      <c r="W1" s="420"/>
      <c r="X1" s="420"/>
    </row>
    <row r="2" spans="1:25">
      <c r="A2" s="418"/>
      <c r="B2" s="419"/>
      <c r="C2" s="418"/>
      <c r="D2" s="162" t="s">
        <v>923</v>
      </c>
      <c r="E2" s="162" t="s">
        <v>922</v>
      </c>
      <c r="F2" s="163">
        <v>0.25</v>
      </c>
      <c r="G2" s="162" t="s">
        <v>923</v>
      </c>
      <c r="H2" s="162" t="s">
        <v>922</v>
      </c>
      <c r="I2" s="163">
        <v>0.25</v>
      </c>
      <c r="J2" s="162" t="s">
        <v>923</v>
      </c>
      <c r="K2" s="162" t="s">
        <v>922</v>
      </c>
      <c r="L2" s="163">
        <v>0.25</v>
      </c>
      <c r="M2" s="162" t="s">
        <v>923</v>
      </c>
      <c r="N2" s="162" t="s">
        <v>922</v>
      </c>
      <c r="O2" s="163">
        <v>0.25</v>
      </c>
      <c r="P2" s="162" t="s">
        <v>923</v>
      </c>
      <c r="Q2" s="162" t="s">
        <v>922</v>
      </c>
      <c r="R2" s="163">
        <v>0.25</v>
      </c>
      <c r="S2" s="162" t="s">
        <v>923</v>
      </c>
      <c r="T2" s="162" t="s">
        <v>922</v>
      </c>
      <c r="U2" s="163">
        <v>0.25</v>
      </c>
      <c r="V2" s="162" t="s">
        <v>923</v>
      </c>
      <c r="W2" s="162" t="s">
        <v>922</v>
      </c>
      <c r="X2" s="163">
        <v>0.25</v>
      </c>
      <c r="Y2">
        <f ca="1">Y2</f>
        <v>0</v>
      </c>
    </row>
    <row r="3" spans="1:25">
      <c r="A3" s="196" t="s">
        <v>1656</v>
      </c>
      <c r="B3" s="180" t="s">
        <v>1646</v>
      </c>
      <c r="C3" s="276" t="str">
        <f>VLOOKUP(A3,Remark!Z:AB,3,0)</f>
        <v>Kerry</v>
      </c>
      <c r="D3" s="160">
        <v>28</v>
      </c>
      <c r="E3" s="161">
        <v>2040</v>
      </c>
      <c r="F3" s="59">
        <f>E3*25%</f>
        <v>510</v>
      </c>
      <c r="G3" s="195">
        <v>183</v>
      </c>
      <c r="H3" s="195">
        <v>12173</v>
      </c>
      <c r="I3" s="59">
        <f>H3*25%</f>
        <v>3043.25</v>
      </c>
      <c r="J3" s="211">
        <v>248</v>
      </c>
      <c r="K3" s="211">
        <v>16100</v>
      </c>
      <c r="L3" s="220">
        <f>K3*25%</f>
        <v>4025</v>
      </c>
      <c r="M3" s="211">
        <v>382</v>
      </c>
      <c r="N3" s="211">
        <v>27486</v>
      </c>
      <c r="O3" s="220">
        <f>N3*25%</f>
        <v>6871.5</v>
      </c>
      <c r="P3" s="211">
        <v>290</v>
      </c>
      <c r="Q3" s="211">
        <v>20414</v>
      </c>
      <c r="R3" s="275">
        <f>Q3*25%</f>
        <v>5103.5</v>
      </c>
      <c r="S3" s="211">
        <v>257</v>
      </c>
      <c r="T3" s="211">
        <v>18711</v>
      </c>
      <c r="U3" s="275">
        <f>T3*25%</f>
        <v>4677.75</v>
      </c>
      <c r="V3" s="470">
        <v>285</v>
      </c>
      <c r="W3" s="470">
        <v>20327</v>
      </c>
      <c r="X3" s="103">
        <f>W3*25%</f>
        <v>5081.75</v>
      </c>
    </row>
    <row r="4" spans="1:25">
      <c r="A4" s="196" t="s">
        <v>1659</v>
      </c>
      <c r="B4" s="180" t="s">
        <v>1647</v>
      </c>
      <c r="C4" s="276" t="str">
        <f>VLOOKUP(A4,Remark!Z:AB,3,0)</f>
        <v>Kerry</v>
      </c>
      <c r="D4" s="160">
        <v>30</v>
      </c>
      <c r="E4" s="161">
        <v>2002</v>
      </c>
      <c r="F4" s="59">
        <f t="shared" ref="F4:F12" si="0">E4*25%</f>
        <v>500.5</v>
      </c>
      <c r="G4" s="195">
        <v>119</v>
      </c>
      <c r="H4" s="195">
        <v>7985</v>
      </c>
      <c r="I4" s="59">
        <f t="shared" ref="I4:I14" si="1">H4*25%</f>
        <v>1996.25</v>
      </c>
      <c r="J4" s="211">
        <v>92</v>
      </c>
      <c r="K4" s="211">
        <v>6284</v>
      </c>
      <c r="L4" s="220">
        <f t="shared" ref="L4:L14" si="2">K4*25%</f>
        <v>1571</v>
      </c>
      <c r="M4" s="211">
        <v>112</v>
      </c>
      <c r="N4" s="211">
        <v>8460</v>
      </c>
      <c r="O4" s="220">
        <f t="shared" ref="O4:O14" si="3">N4*25%</f>
        <v>2115</v>
      </c>
      <c r="P4" s="211">
        <v>95</v>
      </c>
      <c r="Q4" s="211">
        <v>7041</v>
      </c>
      <c r="R4" s="275">
        <f t="shared" ref="R4:R67" si="4">Q4*25%</f>
        <v>1760.25</v>
      </c>
      <c r="S4" s="211">
        <v>115</v>
      </c>
      <c r="T4" s="211">
        <v>8153</v>
      </c>
      <c r="U4" s="275">
        <f t="shared" ref="U4:U67" si="5">T4*25%</f>
        <v>2038.25</v>
      </c>
      <c r="V4" s="470">
        <v>125</v>
      </c>
      <c r="W4" s="470">
        <v>8815</v>
      </c>
      <c r="X4" s="103">
        <f t="shared" ref="X4:X67" si="6">W4*25%</f>
        <v>2203.75</v>
      </c>
    </row>
    <row r="5" spans="1:25">
      <c r="A5" s="196" t="s">
        <v>1661</v>
      </c>
      <c r="B5" s="180" t="s">
        <v>1648</v>
      </c>
      <c r="C5" s="276" t="str">
        <f>VLOOKUP(A5,Remark!Z:AB,3,0)</f>
        <v>ONUT</v>
      </c>
      <c r="D5" s="160">
        <v>17</v>
      </c>
      <c r="E5" s="161">
        <v>807</v>
      </c>
      <c r="F5" s="59">
        <f t="shared" si="0"/>
        <v>201.75</v>
      </c>
      <c r="G5" s="195">
        <v>51</v>
      </c>
      <c r="H5" s="195">
        <v>3413</v>
      </c>
      <c r="I5" s="59">
        <f t="shared" si="1"/>
        <v>853.25</v>
      </c>
      <c r="J5" s="211">
        <v>60</v>
      </c>
      <c r="K5" s="211">
        <v>4456</v>
      </c>
      <c r="L5" s="220">
        <f t="shared" si="2"/>
        <v>1114</v>
      </c>
      <c r="M5" s="211">
        <v>65</v>
      </c>
      <c r="N5" s="211">
        <v>4843</v>
      </c>
      <c r="O5" s="220">
        <f t="shared" si="3"/>
        <v>1210.75</v>
      </c>
      <c r="P5" s="211">
        <v>48</v>
      </c>
      <c r="Q5" s="211">
        <v>3520</v>
      </c>
      <c r="R5" s="275">
        <f t="shared" si="4"/>
        <v>880</v>
      </c>
      <c r="S5" s="211">
        <v>45</v>
      </c>
      <c r="T5" s="211">
        <v>3499</v>
      </c>
      <c r="U5" s="275">
        <f t="shared" si="5"/>
        <v>874.75</v>
      </c>
      <c r="V5" s="470">
        <v>125</v>
      </c>
      <c r="W5" s="470">
        <v>7755</v>
      </c>
      <c r="X5" s="103">
        <f t="shared" si="6"/>
        <v>1938.75</v>
      </c>
    </row>
    <row r="6" spans="1:25">
      <c r="A6" s="196" t="s">
        <v>1662</v>
      </c>
      <c r="B6" s="180" t="s">
        <v>1649</v>
      </c>
      <c r="C6" s="276" t="str">
        <f>VLOOKUP(A6,Remark!Z:AB,3,0)</f>
        <v>Kerry</v>
      </c>
      <c r="D6" s="160">
        <v>13</v>
      </c>
      <c r="E6" s="161">
        <v>803</v>
      </c>
      <c r="F6" s="59">
        <f t="shared" si="0"/>
        <v>200.75</v>
      </c>
      <c r="G6" s="195">
        <v>36</v>
      </c>
      <c r="H6" s="195">
        <v>2228</v>
      </c>
      <c r="I6" s="59">
        <f t="shared" si="1"/>
        <v>557</v>
      </c>
      <c r="J6" s="211">
        <v>24</v>
      </c>
      <c r="K6" s="211">
        <v>1708</v>
      </c>
      <c r="L6" s="220">
        <f t="shared" si="2"/>
        <v>427</v>
      </c>
      <c r="M6" s="211">
        <v>51</v>
      </c>
      <c r="N6" s="211">
        <v>3241</v>
      </c>
      <c r="O6" s="220">
        <f t="shared" si="3"/>
        <v>810.25</v>
      </c>
      <c r="P6" s="211">
        <v>50</v>
      </c>
      <c r="Q6" s="211">
        <v>3242</v>
      </c>
      <c r="R6" s="275">
        <f t="shared" si="4"/>
        <v>810.5</v>
      </c>
      <c r="S6" s="211">
        <v>79</v>
      </c>
      <c r="T6" s="211">
        <v>5685</v>
      </c>
      <c r="U6" s="275">
        <f t="shared" si="5"/>
        <v>1421.25</v>
      </c>
      <c r="V6" s="470">
        <v>58</v>
      </c>
      <c r="W6" s="470">
        <v>3902</v>
      </c>
      <c r="X6" s="103">
        <f t="shared" si="6"/>
        <v>975.5</v>
      </c>
    </row>
    <row r="7" spans="1:25">
      <c r="A7" s="196" t="s">
        <v>1663</v>
      </c>
      <c r="B7" s="180" t="s">
        <v>1650</v>
      </c>
      <c r="C7" s="276" t="str">
        <f>VLOOKUP(A7,Remark!Z:AB,3,0)</f>
        <v>Kerry</v>
      </c>
      <c r="D7" s="160">
        <v>26</v>
      </c>
      <c r="E7" s="161">
        <v>1474</v>
      </c>
      <c r="F7" s="59">
        <f t="shared" si="0"/>
        <v>368.5</v>
      </c>
      <c r="G7" s="195">
        <v>162</v>
      </c>
      <c r="H7" s="195">
        <v>11230</v>
      </c>
      <c r="I7" s="59">
        <f t="shared" si="1"/>
        <v>2807.5</v>
      </c>
      <c r="J7" s="211">
        <v>173</v>
      </c>
      <c r="K7" s="211">
        <v>11047</v>
      </c>
      <c r="L7" s="220">
        <f t="shared" si="2"/>
        <v>2761.75</v>
      </c>
      <c r="M7" s="211">
        <v>176</v>
      </c>
      <c r="N7" s="211">
        <v>11240</v>
      </c>
      <c r="O7" s="220">
        <f t="shared" si="3"/>
        <v>2810</v>
      </c>
      <c r="P7" s="211">
        <v>282</v>
      </c>
      <c r="Q7" s="211">
        <v>17650</v>
      </c>
      <c r="R7" s="275">
        <f t="shared" si="4"/>
        <v>4412.5</v>
      </c>
      <c r="S7" s="211">
        <v>390</v>
      </c>
      <c r="T7" s="211">
        <v>24950</v>
      </c>
      <c r="U7" s="275">
        <f t="shared" si="5"/>
        <v>6237.5</v>
      </c>
      <c r="V7" s="470">
        <v>613</v>
      </c>
      <c r="W7" s="470">
        <v>35095</v>
      </c>
      <c r="X7" s="103">
        <f t="shared" si="6"/>
        <v>8773.75</v>
      </c>
    </row>
    <row r="8" spans="1:25">
      <c r="A8" s="196" t="s">
        <v>1657</v>
      </c>
      <c r="B8" s="180" t="s">
        <v>1651</v>
      </c>
      <c r="C8" s="276" t="str">
        <f>VLOOKUP(A8,Remark!Z:AB,3,0)</f>
        <v>Kerry</v>
      </c>
      <c r="D8" s="160">
        <v>6</v>
      </c>
      <c r="E8" s="161">
        <v>410</v>
      </c>
      <c r="F8" s="59">
        <f t="shared" si="0"/>
        <v>102.5</v>
      </c>
      <c r="G8" s="195">
        <v>39</v>
      </c>
      <c r="H8" s="195">
        <v>3209</v>
      </c>
      <c r="I8" s="59">
        <f t="shared" si="1"/>
        <v>802.25</v>
      </c>
      <c r="J8" s="211">
        <v>27</v>
      </c>
      <c r="K8" s="211">
        <v>2189</v>
      </c>
      <c r="L8" s="220">
        <f t="shared" si="2"/>
        <v>547.25</v>
      </c>
      <c r="M8" s="211">
        <v>48</v>
      </c>
      <c r="N8" s="211">
        <v>3720</v>
      </c>
      <c r="O8" s="220">
        <f t="shared" si="3"/>
        <v>930</v>
      </c>
      <c r="P8" s="211">
        <v>68</v>
      </c>
      <c r="Q8" s="211">
        <v>5296</v>
      </c>
      <c r="R8" s="275">
        <f t="shared" si="4"/>
        <v>1324</v>
      </c>
      <c r="S8" s="211">
        <v>95</v>
      </c>
      <c r="T8" s="211">
        <v>6493</v>
      </c>
      <c r="U8" s="275">
        <f t="shared" si="5"/>
        <v>1623.25</v>
      </c>
      <c r="V8" s="470">
        <v>146</v>
      </c>
      <c r="W8" s="470">
        <v>8770</v>
      </c>
      <c r="X8" s="103">
        <f t="shared" si="6"/>
        <v>2192.5</v>
      </c>
    </row>
    <row r="9" spans="1:25">
      <c r="A9" s="196" t="s">
        <v>1658</v>
      </c>
      <c r="B9" s="180" t="s">
        <v>1652</v>
      </c>
      <c r="C9" s="276" t="str">
        <f>VLOOKUP(A9,Remark!Z:AB,3,0)</f>
        <v>Kerry</v>
      </c>
      <c r="D9" s="160">
        <v>26</v>
      </c>
      <c r="E9" s="161">
        <v>2026</v>
      </c>
      <c r="F9" s="59">
        <f t="shared" si="0"/>
        <v>506.5</v>
      </c>
      <c r="G9" s="195">
        <v>152</v>
      </c>
      <c r="H9" s="195">
        <v>10412</v>
      </c>
      <c r="I9" s="59">
        <f t="shared" si="1"/>
        <v>2603</v>
      </c>
      <c r="J9" s="211">
        <v>93</v>
      </c>
      <c r="K9" s="211">
        <v>5807</v>
      </c>
      <c r="L9" s="220">
        <f t="shared" si="2"/>
        <v>1451.75</v>
      </c>
      <c r="M9" s="211">
        <v>131</v>
      </c>
      <c r="N9" s="211">
        <v>8217</v>
      </c>
      <c r="O9" s="220">
        <f t="shared" si="3"/>
        <v>2054.25</v>
      </c>
      <c r="P9" s="211">
        <v>126</v>
      </c>
      <c r="Q9" s="211">
        <v>7294</v>
      </c>
      <c r="R9" s="275">
        <f t="shared" si="4"/>
        <v>1823.5</v>
      </c>
      <c r="S9" s="211">
        <v>149</v>
      </c>
      <c r="T9" s="211">
        <v>9311</v>
      </c>
      <c r="U9" s="275">
        <f t="shared" si="5"/>
        <v>2327.75</v>
      </c>
      <c r="V9" s="470">
        <v>74</v>
      </c>
      <c r="W9" s="470">
        <v>5338</v>
      </c>
      <c r="X9" s="103">
        <f t="shared" si="6"/>
        <v>1334.5</v>
      </c>
    </row>
    <row r="10" spans="1:25">
      <c r="A10" s="196" t="s">
        <v>1660</v>
      </c>
      <c r="B10" s="180" t="s">
        <v>1653</v>
      </c>
      <c r="C10" s="276" t="str">
        <f>VLOOKUP(A10,Remark!Z:AB,3,0)</f>
        <v>Kerry</v>
      </c>
      <c r="D10" s="160">
        <v>10</v>
      </c>
      <c r="E10" s="161">
        <v>706</v>
      </c>
      <c r="F10" s="59">
        <f t="shared" si="0"/>
        <v>176.5</v>
      </c>
      <c r="G10" s="195">
        <v>20</v>
      </c>
      <c r="H10" s="195">
        <v>1360</v>
      </c>
      <c r="I10" s="59">
        <f t="shared" si="1"/>
        <v>340</v>
      </c>
      <c r="J10" s="211">
        <v>23</v>
      </c>
      <c r="K10" s="211">
        <v>1709</v>
      </c>
      <c r="L10" s="220">
        <f t="shared" si="2"/>
        <v>427.25</v>
      </c>
      <c r="M10" s="211">
        <v>58</v>
      </c>
      <c r="N10" s="211">
        <v>4338</v>
      </c>
      <c r="O10" s="220">
        <f t="shared" si="3"/>
        <v>1084.5</v>
      </c>
      <c r="P10" s="211">
        <v>51</v>
      </c>
      <c r="Q10" s="211">
        <v>3441</v>
      </c>
      <c r="R10" s="275">
        <f t="shared" si="4"/>
        <v>860.25</v>
      </c>
      <c r="S10" s="211">
        <v>36</v>
      </c>
      <c r="T10" s="211">
        <v>2580</v>
      </c>
      <c r="U10" s="275">
        <f t="shared" si="5"/>
        <v>645</v>
      </c>
      <c r="V10" s="470">
        <v>52</v>
      </c>
      <c r="W10" s="470">
        <v>2940</v>
      </c>
      <c r="X10" s="103">
        <f t="shared" si="6"/>
        <v>735</v>
      </c>
    </row>
    <row r="11" spans="1:25">
      <c r="A11" s="196" t="s">
        <v>1664</v>
      </c>
      <c r="B11" s="180" t="s">
        <v>1654</v>
      </c>
      <c r="C11" s="276" t="str">
        <f>VLOOKUP(A11,Remark!Z:AB,3,0)</f>
        <v>Kerry</v>
      </c>
      <c r="D11" s="160">
        <v>13</v>
      </c>
      <c r="E11" s="161">
        <v>891</v>
      </c>
      <c r="F11" s="59">
        <f t="shared" si="0"/>
        <v>222.75</v>
      </c>
      <c r="G11" s="195">
        <v>74</v>
      </c>
      <c r="H11" s="195">
        <v>6022</v>
      </c>
      <c r="I11" s="59">
        <f t="shared" si="1"/>
        <v>1505.5</v>
      </c>
      <c r="J11" s="211">
        <v>67</v>
      </c>
      <c r="K11" s="211">
        <v>4717</v>
      </c>
      <c r="L11" s="220">
        <f t="shared" si="2"/>
        <v>1179.25</v>
      </c>
      <c r="M11" s="211">
        <v>97</v>
      </c>
      <c r="N11" s="211">
        <v>6855</v>
      </c>
      <c r="O11" s="220">
        <f t="shared" si="3"/>
        <v>1713.75</v>
      </c>
      <c r="P11" s="211">
        <v>45</v>
      </c>
      <c r="Q11" s="211">
        <v>3519</v>
      </c>
      <c r="R11" s="275">
        <f t="shared" si="4"/>
        <v>879.75</v>
      </c>
      <c r="S11" s="211">
        <v>51</v>
      </c>
      <c r="T11" s="211">
        <v>3769</v>
      </c>
      <c r="U11" s="275">
        <f t="shared" si="5"/>
        <v>942.25</v>
      </c>
      <c r="V11" s="470">
        <v>64</v>
      </c>
      <c r="W11" s="470">
        <v>4500</v>
      </c>
      <c r="X11" s="103">
        <f t="shared" si="6"/>
        <v>1125</v>
      </c>
    </row>
    <row r="12" spans="1:25">
      <c r="A12" s="196" t="s">
        <v>1665</v>
      </c>
      <c r="B12" s="180" t="s">
        <v>1655</v>
      </c>
      <c r="C12" s="276" t="str">
        <f>VLOOKUP(A12,Remark!Z:AB,3,0)</f>
        <v>Kerry</v>
      </c>
      <c r="D12" s="160">
        <v>17</v>
      </c>
      <c r="E12" s="161">
        <v>1135</v>
      </c>
      <c r="F12" s="59">
        <f t="shared" si="0"/>
        <v>283.75</v>
      </c>
      <c r="G12" s="195">
        <v>18</v>
      </c>
      <c r="H12" s="195">
        <v>1326</v>
      </c>
      <c r="I12" s="59">
        <f t="shared" si="1"/>
        <v>331.5</v>
      </c>
      <c r="J12" s="211">
        <v>34</v>
      </c>
      <c r="K12" s="211">
        <v>2574</v>
      </c>
      <c r="L12" s="220">
        <f t="shared" si="2"/>
        <v>643.5</v>
      </c>
      <c r="M12" s="211">
        <v>50</v>
      </c>
      <c r="N12" s="211">
        <v>3662</v>
      </c>
      <c r="O12" s="220">
        <f t="shared" si="3"/>
        <v>915.5</v>
      </c>
      <c r="P12" s="211">
        <v>94</v>
      </c>
      <c r="Q12" s="211">
        <v>7002</v>
      </c>
      <c r="R12" s="275">
        <f t="shared" si="4"/>
        <v>1750.5</v>
      </c>
      <c r="S12" s="211">
        <v>31</v>
      </c>
      <c r="T12" s="211">
        <v>2189</v>
      </c>
      <c r="U12" s="275">
        <f t="shared" si="5"/>
        <v>547.25</v>
      </c>
      <c r="V12" s="470">
        <v>29</v>
      </c>
      <c r="W12" s="470">
        <v>2187</v>
      </c>
      <c r="X12" s="103">
        <f t="shared" si="6"/>
        <v>546.75</v>
      </c>
    </row>
    <row r="13" spans="1:25">
      <c r="A13" s="196" t="s">
        <v>1760</v>
      </c>
      <c r="B13" s="19" t="s">
        <v>1758</v>
      </c>
      <c r="C13" s="276" t="str">
        <f>VLOOKUP(A13,Remark!Z:AB,3,0)</f>
        <v>Kerry</v>
      </c>
      <c r="D13" s="92"/>
      <c r="E13" s="92"/>
      <c r="F13" s="92"/>
      <c r="G13" s="195">
        <v>47</v>
      </c>
      <c r="H13" s="195">
        <v>3081</v>
      </c>
      <c r="I13" s="59">
        <f t="shared" si="1"/>
        <v>770.25</v>
      </c>
      <c r="J13" s="211">
        <v>235</v>
      </c>
      <c r="K13" s="211">
        <v>15149</v>
      </c>
      <c r="L13" s="220">
        <f t="shared" si="2"/>
        <v>3787.25</v>
      </c>
      <c r="M13" s="211">
        <v>388</v>
      </c>
      <c r="N13" s="211">
        <v>24512</v>
      </c>
      <c r="O13" s="220">
        <f t="shared" si="3"/>
        <v>6128</v>
      </c>
      <c r="P13" s="211">
        <v>532</v>
      </c>
      <c r="Q13" s="211">
        <v>33832</v>
      </c>
      <c r="R13" s="275">
        <f t="shared" si="4"/>
        <v>8458</v>
      </c>
      <c r="S13" s="211">
        <v>482</v>
      </c>
      <c r="T13" s="211">
        <v>31490</v>
      </c>
      <c r="U13" s="275">
        <f t="shared" si="5"/>
        <v>7872.5</v>
      </c>
      <c r="V13" s="470">
        <v>647</v>
      </c>
      <c r="W13" s="470">
        <v>41141</v>
      </c>
      <c r="X13" s="103">
        <f t="shared" si="6"/>
        <v>10285.25</v>
      </c>
    </row>
    <row r="14" spans="1:25">
      <c r="A14" s="196" t="s">
        <v>1761</v>
      </c>
      <c r="B14" s="19" t="s">
        <v>1759</v>
      </c>
      <c r="C14" s="276" t="str">
        <f>VLOOKUP(A14,Remark!Z:AB,3,0)</f>
        <v>Kerry</v>
      </c>
      <c r="D14" s="92"/>
      <c r="E14" s="92"/>
      <c r="F14" s="92"/>
      <c r="G14" s="195">
        <v>25</v>
      </c>
      <c r="H14" s="195">
        <v>1503</v>
      </c>
      <c r="I14" s="59">
        <f t="shared" si="1"/>
        <v>375.75</v>
      </c>
      <c r="J14" s="211">
        <v>89</v>
      </c>
      <c r="K14" s="211">
        <v>4611</v>
      </c>
      <c r="L14" s="220">
        <f t="shared" si="2"/>
        <v>1152.75</v>
      </c>
      <c r="M14" s="211">
        <v>132</v>
      </c>
      <c r="N14" s="211">
        <v>8584</v>
      </c>
      <c r="O14" s="220">
        <f t="shared" si="3"/>
        <v>2146</v>
      </c>
      <c r="P14" s="211">
        <v>196</v>
      </c>
      <c r="Q14" s="211">
        <v>12168</v>
      </c>
      <c r="R14" s="275">
        <f t="shared" si="4"/>
        <v>3042</v>
      </c>
      <c r="S14" s="211">
        <v>210</v>
      </c>
      <c r="T14" s="211">
        <v>12654</v>
      </c>
      <c r="U14" s="275">
        <f t="shared" si="5"/>
        <v>3163.5</v>
      </c>
      <c r="V14" s="470">
        <v>223</v>
      </c>
      <c r="W14" s="470">
        <v>13837</v>
      </c>
      <c r="X14" s="103">
        <f t="shared" si="6"/>
        <v>3459.25</v>
      </c>
    </row>
    <row r="15" spans="1:25">
      <c r="A15" s="196" t="s">
        <v>2391</v>
      </c>
      <c r="B15" s="222" t="s">
        <v>2416</v>
      </c>
      <c r="C15" s="38" t="s">
        <v>123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58">
        <v>39</v>
      </c>
      <c r="Q15" s="58">
        <v>2701</v>
      </c>
      <c r="R15" s="275">
        <f t="shared" si="4"/>
        <v>675.25</v>
      </c>
      <c r="S15" s="211">
        <v>101</v>
      </c>
      <c r="T15" s="211">
        <v>5911</v>
      </c>
      <c r="U15" s="275">
        <f t="shared" si="5"/>
        <v>1477.75</v>
      </c>
      <c r="V15" s="470">
        <v>43</v>
      </c>
      <c r="W15" s="470">
        <v>3289</v>
      </c>
      <c r="X15" s="103">
        <f t="shared" si="6"/>
        <v>822.25</v>
      </c>
    </row>
    <row r="16" spans="1:25">
      <c r="A16" s="196" t="s">
        <v>2392</v>
      </c>
      <c r="B16" s="222" t="s">
        <v>2417</v>
      </c>
      <c r="C16" s="38" t="s">
        <v>5</v>
      </c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58">
        <v>1</v>
      </c>
      <c r="Q16" s="58">
        <v>119</v>
      </c>
      <c r="R16" s="275">
        <f t="shared" si="4"/>
        <v>29.75</v>
      </c>
      <c r="S16" s="211">
        <v>89</v>
      </c>
      <c r="T16" s="211">
        <v>5711</v>
      </c>
      <c r="U16" s="275">
        <f t="shared" si="5"/>
        <v>1427.75</v>
      </c>
      <c r="V16" s="470">
        <v>198</v>
      </c>
      <c r="W16" s="470">
        <v>13782</v>
      </c>
      <c r="X16" s="103">
        <f t="shared" si="6"/>
        <v>3445.5</v>
      </c>
    </row>
    <row r="17" spans="1:24">
      <c r="A17" s="196" t="s">
        <v>2393</v>
      </c>
      <c r="B17" s="222" t="s">
        <v>2418</v>
      </c>
      <c r="C17" s="38" t="s">
        <v>125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58">
        <v>3</v>
      </c>
      <c r="Q17" s="58">
        <v>177</v>
      </c>
      <c r="R17" s="275">
        <f t="shared" si="4"/>
        <v>44.25</v>
      </c>
      <c r="S17" s="211">
        <v>55</v>
      </c>
      <c r="T17" s="211">
        <v>3297</v>
      </c>
      <c r="U17" s="275">
        <f t="shared" si="5"/>
        <v>824.25</v>
      </c>
      <c r="V17" s="470">
        <v>82</v>
      </c>
      <c r="W17" s="470">
        <v>5386</v>
      </c>
      <c r="X17" s="103">
        <f t="shared" si="6"/>
        <v>1346.5</v>
      </c>
    </row>
    <row r="18" spans="1:24">
      <c r="A18" s="196" t="s">
        <v>2394</v>
      </c>
      <c r="B18" s="222" t="s">
        <v>2419</v>
      </c>
      <c r="C18" s="38" t="s">
        <v>5</v>
      </c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58">
        <v>17</v>
      </c>
      <c r="Q18" s="58">
        <v>1391</v>
      </c>
      <c r="R18" s="275">
        <f t="shared" si="4"/>
        <v>347.75</v>
      </c>
      <c r="S18" s="211">
        <v>122</v>
      </c>
      <c r="T18" s="211">
        <v>9010</v>
      </c>
      <c r="U18" s="275">
        <f t="shared" si="5"/>
        <v>2252.5</v>
      </c>
      <c r="V18" s="470">
        <v>181</v>
      </c>
      <c r="W18" s="470">
        <v>13007</v>
      </c>
      <c r="X18" s="103">
        <f t="shared" si="6"/>
        <v>3251.75</v>
      </c>
    </row>
    <row r="19" spans="1:24">
      <c r="A19" s="196" t="s">
        <v>2395</v>
      </c>
      <c r="B19" s="222" t="s">
        <v>2420</v>
      </c>
      <c r="C19" s="38" t="s">
        <v>5</v>
      </c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58">
        <v>7</v>
      </c>
      <c r="Q19" s="58">
        <v>589</v>
      </c>
      <c r="R19" s="275">
        <f t="shared" si="4"/>
        <v>147.25</v>
      </c>
      <c r="S19" s="211">
        <v>39</v>
      </c>
      <c r="T19" s="211">
        <v>3093</v>
      </c>
      <c r="U19" s="275">
        <f t="shared" si="5"/>
        <v>773.25</v>
      </c>
      <c r="V19" s="470">
        <v>64</v>
      </c>
      <c r="W19" s="470">
        <v>4776</v>
      </c>
      <c r="X19" s="103">
        <f t="shared" si="6"/>
        <v>1194</v>
      </c>
    </row>
    <row r="20" spans="1:24">
      <c r="A20" s="196" t="s">
        <v>2396</v>
      </c>
      <c r="B20" s="222" t="s">
        <v>2421</v>
      </c>
      <c r="C20" s="38" t="s">
        <v>84</v>
      </c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58">
        <v>29</v>
      </c>
      <c r="Q20" s="58">
        <v>1855</v>
      </c>
      <c r="R20" s="275">
        <f t="shared" si="4"/>
        <v>463.75</v>
      </c>
      <c r="S20" s="211">
        <v>73</v>
      </c>
      <c r="T20" s="211">
        <v>4611</v>
      </c>
      <c r="U20" s="275">
        <f t="shared" si="5"/>
        <v>1152.75</v>
      </c>
      <c r="V20" s="470">
        <v>125</v>
      </c>
      <c r="W20" s="470">
        <v>7955</v>
      </c>
      <c r="X20" s="103">
        <f t="shared" si="6"/>
        <v>1988.75</v>
      </c>
    </row>
    <row r="21" spans="1:24">
      <c r="A21" s="196" t="s">
        <v>2397</v>
      </c>
      <c r="B21" s="222" t="s">
        <v>2422</v>
      </c>
      <c r="C21" s="38" t="s">
        <v>5</v>
      </c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58">
        <v>11</v>
      </c>
      <c r="Q21" s="58">
        <v>845</v>
      </c>
      <c r="R21" s="275">
        <f t="shared" si="4"/>
        <v>211.25</v>
      </c>
      <c r="S21" s="211">
        <v>32</v>
      </c>
      <c r="T21" s="211">
        <v>2116</v>
      </c>
      <c r="U21" s="275">
        <f t="shared" si="5"/>
        <v>529</v>
      </c>
      <c r="V21" s="470">
        <v>62</v>
      </c>
      <c r="W21" s="470">
        <v>4626</v>
      </c>
      <c r="X21" s="103">
        <f t="shared" si="6"/>
        <v>1156.5</v>
      </c>
    </row>
    <row r="22" spans="1:24">
      <c r="A22" s="196" t="s">
        <v>2398</v>
      </c>
      <c r="B22" s="222" t="s">
        <v>2423</v>
      </c>
      <c r="C22" s="38" t="s">
        <v>148</v>
      </c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58">
        <v>20</v>
      </c>
      <c r="Q22" s="58">
        <v>1380</v>
      </c>
      <c r="R22" s="275">
        <f t="shared" si="4"/>
        <v>345</v>
      </c>
      <c r="S22" s="211">
        <v>59</v>
      </c>
      <c r="T22" s="211">
        <v>4277</v>
      </c>
      <c r="U22" s="275">
        <f t="shared" si="5"/>
        <v>1069.25</v>
      </c>
      <c r="V22" s="470">
        <v>63</v>
      </c>
      <c r="W22" s="470">
        <v>4321</v>
      </c>
      <c r="X22" s="103">
        <f t="shared" si="6"/>
        <v>1080.25</v>
      </c>
    </row>
    <row r="23" spans="1:24">
      <c r="A23" s="196" t="s">
        <v>2399</v>
      </c>
      <c r="B23" s="222" t="s">
        <v>2424</v>
      </c>
      <c r="C23" s="38" t="s">
        <v>5</v>
      </c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58">
        <v>2</v>
      </c>
      <c r="Q23" s="58">
        <v>218</v>
      </c>
      <c r="R23" s="275">
        <f t="shared" si="4"/>
        <v>54.5</v>
      </c>
      <c r="S23" s="211">
        <v>49</v>
      </c>
      <c r="T23" s="211">
        <v>3179</v>
      </c>
      <c r="U23" s="275">
        <f t="shared" si="5"/>
        <v>794.75</v>
      </c>
      <c r="V23" s="470">
        <v>130</v>
      </c>
      <c r="W23" s="470">
        <v>8722</v>
      </c>
      <c r="X23" s="103">
        <f t="shared" si="6"/>
        <v>2180.5</v>
      </c>
    </row>
    <row r="24" spans="1:24">
      <c r="A24" s="196" t="s">
        <v>2400</v>
      </c>
      <c r="B24" s="222" t="s">
        <v>2425</v>
      </c>
      <c r="C24" s="38" t="s">
        <v>204</v>
      </c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58">
        <v>21</v>
      </c>
      <c r="Q24" s="58">
        <v>1147</v>
      </c>
      <c r="R24" s="275">
        <f t="shared" si="4"/>
        <v>286.75</v>
      </c>
      <c r="S24" s="211">
        <v>137</v>
      </c>
      <c r="T24" s="211">
        <v>7619</v>
      </c>
      <c r="U24" s="275">
        <f t="shared" si="5"/>
        <v>1904.75</v>
      </c>
      <c r="V24" s="470">
        <v>394</v>
      </c>
      <c r="W24" s="470">
        <v>23810</v>
      </c>
      <c r="X24" s="103">
        <f t="shared" si="6"/>
        <v>5952.5</v>
      </c>
    </row>
    <row r="25" spans="1:24">
      <c r="A25" s="196" t="s">
        <v>2401</v>
      </c>
      <c r="B25" s="222" t="s">
        <v>2426</v>
      </c>
      <c r="C25" s="38" t="s">
        <v>5</v>
      </c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58">
        <v>4</v>
      </c>
      <c r="Q25" s="58">
        <v>288</v>
      </c>
      <c r="R25" s="275">
        <f t="shared" si="4"/>
        <v>72</v>
      </c>
      <c r="S25" s="211">
        <v>153</v>
      </c>
      <c r="T25" s="211">
        <v>10023</v>
      </c>
      <c r="U25" s="275">
        <f t="shared" si="5"/>
        <v>2505.75</v>
      </c>
      <c r="V25" s="470">
        <v>299</v>
      </c>
      <c r="W25" s="470">
        <v>20441</v>
      </c>
      <c r="X25" s="103">
        <f t="shared" si="6"/>
        <v>5110.25</v>
      </c>
    </row>
    <row r="26" spans="1:24">
      <c r="A26" s="196" t="s">
        <v>2402</v>
      </c>
      <c r="B26" s="222" t="s">
        <v>2427</v>
      </c>
      <c r="C26" s="38" t="s">
        <v>16</v>
      </c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58">
        <v>3</v>
      </c>
      <c r="Q26" s="58">
        <v>129</v>
      </c>
      <c r="R26" s="275">
        <f t="shared" si="4"/>
        <v>32.25</v>
      </c>
      <c r="S26" s="211">
        <v>25</v>
      </c>
      <c r="T26" s="211">
        <v>1655</v>
      </c>
      <c r="U26" s="275">
        <f t="shared" si="5"/>
        <v>413.75</v>
      </c>
      <c r="V26" s="470">
        <v>38</v>
      </c>
      <c r="W26" s="470">
        <v>2250</v>
      </c>
      <c r="X26" s="103">
        <f t="shared" si="6"/>
        <v>562.5</v>
      </c>
    </row>
    <row r="27" spans="1:24">
      <c r="A27" s="196" t="s">
        <v>2403</v>
      </c>
      <c r="B27" s="222" t="s">
        <v>2428</v>
      </c>
      <c r="C27" s="38" t="s">
        <v>207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58">
        <v>1</v>
      </c>
      <c r="Q27" s="58">
        <v>99</v>
      </c>
      <c r="R27" s="275">
        <f t="shared" si="4"/>
        <v>24.75</v>
      </c>
      <c r="S27" s="211">
        <v>32</v>
      </c>
      <c r="T27" s="211">
        <v>2176</v>
      </c>
      <c r="U27" s="275">
        <f t="shared" si="5"/>
        <v>544</v>
      </c>
      <c r="V27" s="470">
        <v>30</v>
      </c>
      <c r="W27" s="470">
        <v>2054</v>
      </c>
      <c r="X27" s="103">
        <f t="shared" si="6"/>
        <v>513.5</v>
      </c>
    </row>
    <row r="28" spans="1:24">
      <c r="A28" s="196" t="s">
        <v>2404</v>
      </c>
      <c r="B28" s="222" t="s">
        <v>2429</v>
      </c>
      <c r="C28" s="38" t="s">
        <v>390</v>
      </c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58">
        <v>1</v>
      </c>
      <c r="Q28" s="58">
        <v>35</v>
      </c>
      <c r="R28" s="275">
        <f t="shared" si="4"/>
        <v>8.75</v>
      </c>
      <c r="S28" s="211">
        <v>44</v>
      </c>
      <c r="T28" s="211">
        <v>2556</v>
      </c>
      <c r="U28" s="275">
        <f t="shared" si="5"/>
        <v>639</v>
      </c>
      <c r="V28" s="470">
        <v>39</v>
      </c>
      <c r="W28" s="470">
        <v>2733</v>
      </c>
      <c r="X28" s="103">
        <f t="shared" si="6"/>
        <v>683.25</v>
      </c>
    </row>
    <row r="29" spans="1:24">
      <c r="A29" s="196" t="s">
        <v>2405</v>
      </c>
      <c r="B29" s="222" t="s">
        <v>2430</v>
      </c>
      <c r="C29" s="38" t="s">
        <v>222</v>
      </c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58">
        <v>14</v>
      </c>
      <c r="Q29" s="58">
        <v>1026</v>
      </c>
      <c r="R29" s="275">
        <f t="shared" si="4"/>
        <v>256.5</v>
      </c>
      <c r="S29" s="211">
        <v>58</v>
      </c>
      <c r="T29" s="211">
        <v>3938</v>
      </c>
      <c r="U29" s="275">
        <f t="shared" si="5"/>
        <v>984.5</v>
      </c>
      <c r="V29" s="470">
        <v>80</v>
      </c>
      <c r="W29" s="470">
        <v>5140</v>
      </c>
      <c r="X29" s="103">
        <f t="shared" si="6"/>
        <v>1285</v>
      </c>
    </row>
    <row r="30" spans="1:24">
      <c r="A30" s="196" t="s">
        <v>2406</v>
      </c>
      <c r="B30" s="222" t="s">
        <v>2431</v>
      </c>
      <c r="C30" s="38" t="s">
        <v>5</v>
      </c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58">
        <v>40</v>
      </c>
      <c r="Q30" s="58">
        <v>3320</v>
      </c>
      <c r="R30" s="275">
        <f t="shared" si="4"/>
        <v>830</v>
      </c>
      <c r="S30" s="211">
        <v>148</v>
      </c>
      <c r="T30" s="211">
        <v>10264</v>
      </c>
      <c r="U30" s="275">
        <f t="shared" si="5"/>
        <v>2566</v>
      </c>
      <c r="V30" s="470">
        <v>129</v>
      </c>
      <c r="W30" s="470">
        <v>8903</v>
      </c>
      <c r="X30" s="103">
        <f t="shared" si="6"/>
        <v>2225.75</v>
      </c>
    </row>
    <row r="31" spans="1:24">
      <c r="A31" s="196" t="s">
        <v>2407</v>
      </c>
      <c r="B31" s="222" t="s">
        <v>2432</v>
      </c>
      <c r="C31" s="38" t="s">
        <v>23</v>
      </c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58">
        <v>46</v>
      </c>
      <c r="Q31" s="58">
        <v>3314</v>
      </c>
      <c r="R31" s="275">
        <f t="shared" si="4"/>
        <v>828.5</v>
      </c>
      <c r="S31" s="211">
        <v>124</v>
      </c>
      <c r="T31" s="211">
        <v>7928</v>
      </c>
      <c r="U31" s="275">
        <f t="shared" si="5"/>
        <v>1982</v>
      </c>
      <c r="V31" s="470">
        <v>165</v>
      </c>
      <c r="W31" s="470">
        <v>11183</v>
      </c>
      <c r="X31" s="103">
        <f t="shared" si="6"/>
        <v>2795.75</v>
      </c>
    </row>
    <row r="32" spans="1:24">
      <c r="A32" s="196" t="s">
        <v>2408</v>
      </c>
      <c r="B32" s="222" t="s">
        <v>2433</v>
      </c>
      <c r="C32" s="38" t="s">
        <v>5</v>
      </c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58">
        <v>10</v>
      </c>
      <c r="Q32" s="58">
        <v>902</v>
      </c>
      <c r="R32" s="275">
        <f t="shared" si="4"/>
        <v>225.5</v>
      </c>
      <c r="S32" s="211">
        <v>43</v>
      </c>
      <c r="T32" s="211">
        <v>3297</v>
      </c>
      <c r="U32" s="275">
        <f t="shared" si="5"/>
        <v>824.25</v>
      </c>
      <c r="V32" s="470">
        <v>74</v>
      </c>
      <c r="W32" s="470">
        <v>4758</v>
      </c>
      <c r="X32" s="103">
        <f t="shared" si="6"/>
        <v>1189.5</v>
      </c>
    </row>
    <row r="33" spans="1:24">
      <c r="A33" s="196" t="s">
        <v>2409</v>
      </c>
      <c r="B33" s="222" t="s">
        <v>2434</v>
      </c>
      <c r="C33" s="38" t="s">
        <v>552</v>
      </c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58">
        <v>30</v>
      </c>
      <c r="Q33" s="58">
        <v>1678</v>
      </c>
      <c r="R33" s="275">
        <f t="shared" si="4"/>
        <v>419.5</v>
      </c>
      <c r="S33" s="211">
        <v>109</v>
      </c>
      <c r="T33" s="211">
        <v>7711</v>
      </c>
      <c r="U33" s="275">
        <f t="shared" si="5"/>
        <v>1927.75</v>
      </c>
      <c r="V33" s="470">
        <v>113</v>
      </c>
      <c r="W33" s="470">
        <v>7515</v>
      </c>
      <c r="X33" s="103">
        <f t="shared" si="6"/>
        <v>1878.75</v>
      </c>
    </row>
    <row r="34" spans="1:24">
      <c r="A34" s="196" t="s">
        <v>2410</v>
      </c>
      <c r="B34" s="222" t="s">
        <v>2435</v>
      </c>
      <c r="C34" s="38" t="s">
        <v>216</v>
      </c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58">
        <v>5</v>
      </c>
      <c r="Q34" s="58">
        <v>307</v>
      </c>
      <c r="R34" s="275">
        <f t="shared" si="4"/>
        <v>76.75</v>
      </c>
      <c r="S34" s="211">
        <v>33</v>
      </c>
      <c r="T34" s="211">
        <v>2647</v>
      </c>
      <c r="U34" s="275">
        <f t="shared" si="5"/>
        <v>661.75</v>
      </c>
      <c r="V34" s="470">
        <v>41</v>
      </c>
      <c r="W34" s="470">
        <v>3219</v>
      </c>
      <c r="X34" s="103">
        <f t="shared" si="6"/>
        <v>804.75</v>
      </c>
    </row>
    <row r="35" spans="1:24">
      <c r="A35" s="196" t="s">
        <v>2411</v>
      </c>
      <c r="B35" s="222" t="s">
        <v>2436</v>
      </c>
      <c r="C35" s="38" t="s">
        <v>5</v>
      </c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58">
        <v>2</v>
      </c>
      <c r="Q35" s="58">
        <v>94</v>
      </c>
      <c r="R35" s="275">
        <f t="shared" si="4"/>
        <v>23.5</v>
      </c>
      <c r="S35" s="211">
        <v>47</v>
      </c>
      <c r="T35" s="211">
        <v>2353</v>
      </c>
      <c r="U35" s="275">
        <f t="shared" si="5"/>
        <v>588.25</v>
      </c>
      <c r="V35" s="470">
        <v>62</v>
      </c>
      <c r="W35" s="470">
        <v>3226</v>
      </c>
      <c r="X35" s="103">
        <f t="shared" si="6"/>
        <v>806.5</v>
      </c>
    </row>
    <row r="36" spans="1:24">
      <c r="A36" s="196" t="s">
        <v>2412</v>
      </c>
      <c r="B36" s="222" t="s">
        <v>2437</v>
      </c>
      <c r="C36" s="38" t="s">
        <v>23</v>
      </c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58">
        <v>25</v>
      </c>
      <c r="Q36" s="58">
        <v>1527</v>
      </c>
      <c r="R36" s="275">
        <f t="shared" si="4"/>
        <v>381.75</v>
      </c>
      <c r="S36" s="211">
        <v>62</v>
      </c>
      <c r="T36" s="211">
        <v>3746</v>
      </c>
      <c r="U36" s="275">
        <f t="shared" si="5"/>
        <v>936.5</v>
      </c>
      <c r="V36" s="470">
        <v>92</v>
      </c>
      <c r="W36" s="470">
        <v>5860</v>
      </c>
      <c r="X36" s="103">
        <f t="shared" si="6"/>
        <v>1465</v>
      </c>
    </row>
    <row r="37" spans="1:24">
      <c r="A37" s="196" t="s">
        <v>2413</v>
      </c>
      <c r="B37" s="222" t="s">
        <v>2438</v>
      </c>
      <c r="C37" s="38" t="s">
        <v>191</v>
      </c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58">
        <v>47</v>
      </c>
      <c r="Q37" s="58">
        <v>3049</v>
      </c>
      <c r="R37" s="275">
        <f t="shared" si="4"/>
        <v>762.25</v>
      </c>
      <c r="S37" s="211">
        <v>0</v>
      </c>
      <c r="T37" s="211">
        <v>0</v>
      </c>
      <c r="U37" s="275">
        <f t="shared" si="5"/>
        <v>0</v>
      </c>
      <c r="V37" s="470">
        <v>0</v>
      </c>
      <c r="W37" s="470">
        <v>0</v>
      </c>
      <c r="X37" s="103">
        <f t="shared" si="6"/>
        <v>0</v>
      </c>
    </row>
    <row r="38" spans="1:24">
      <c r="A38" s="196" t="s">
        <v>2414</v>
      </c>
      <c r="B38" s="222" t="s">
        <v>2439</v>
      </c>
      <c r="C38" s="38" t="s">
        <v>480</v>
      </c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58">
        <v>9</v>
      </c>
      <c r="Q38" s="58">
        <v>611</v>
      </c>
      <c r="R38" s="275">
        <f t="shared" si="4"/>
        <v>152.75</v>
      </c>
      <c r="S38" s="211">
        <v>129</v>
      </c>
      <c r="T38" s="211">
        <v>8923</v>
      </c>
      <c r="U38" s="275">
        <f t="shared" si="5"/>
        <v>2230.75</v>
      </c>
      <c r="V38" s="470">
        <v>237</v>
      </c>
      <c r="W38" s="470">
        <v>16147</v>
      </c>
      <c r="X38" s="103">
        <f t="shared" si="6"/>
        <v>4036.75</v>
      </c>
    </row>
    <row r="39" spans="1:24">
      <c r="A39" s="196" t="s">
        <v>2415</v>
      </c>
      <c r="B39" s="222" t="s">
        <v>2440</v>
      </c>
      <c r="C39" s="38" t="s">
        <v>23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58">
        <v>52</v>
      </c>
      <c r="Q39" s="58">
        <v>3252</v>
      </c>
      <c r="R39" s="275">
        <f t="shared" si="4"/>
        <v>813</v>
      </c>
      <c r="S39" s="211">
        <v>0</v>
      </c>
      <c r="T39" s="211">
        <v>0</v>
      </c>
      <c r="U39" s="275">
        <f t="shared" si="5"/>
        <v>0</v>
      </c>
      <c r="V39" s="470">
        <v>0</v>
      </c>
      <c r="W39" s="470">
        <v>0</v>
      </c>
      <c r="X39" s="103">
        <f t="shared" si="6"/>
        <v>0</v>
      </c>
    </row>
    <row r="40" spans="1:24">
      <c r="A40" s="196" t="s">
        <v>2473</v>
      </c>
      <c r="B40" s="222" t="s">
        <v>2441</v>
      </c>
      <c r="C40" s="38" t="s">
        <v>297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58">
        <v>3</v>
      </c>
      <c r="Q40" s="58">
        <v>297</v>
      </c>
      <c r="R40" s="275">
        <f t="shared" si="4"/>
        <v>74.25</v>
      </c>
      <c r="S40" s="211">
        <v>39</v>
      </c>
      <c r="T40" s="211">
        <v>2417</v>
      </c>
      <c r="U40" s="275">
        <f t="shared" si="5"/>
        <v>604.25</v>
      </c>
      <c r="V40" s="470">
        <v>75</v>
      </c>
      <c r="W40" s="470">
        <v>5053</v>
      </c>
      <c r="X40" s="103">
        <f t="shared" si="6"/>
        <v>1263.25</v>
      </c>
    </row>
    <row r="41" spans="1:24">
      <c r="A41" s="196" t="s">
        <v>2474</v>
      </c>
      <c r="B41" s="222" t="s">
        <v>2442</v>
      </c>
      <c r="C41" s="38" t="s">
        <v>84</v>
      </c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58">
        <v>12</v>
      </c>
      <c r="Q41" s="58">
        <v>588</v>
      </c>
      <c r="R41" s="275">
        <f t="shared" si="4"/>
        <v>147</v>
      </c>
      <c r="S41" s="211">
        <v>46</v>
      </c>
      <c r="T41" s="211">
        <v>3350</v>
      </c>
      <c r="U41" s="275">
        <f t="shared" si="5"/>
        <v>837.5</v>
      </c>
      <c r="V41" s="470">
        <v>57</v>
      </c>
      <c r="W41" s="470">
        <v>3319</v>
      </c>
      <c r="X41" s="103">
        <f t="shared" si="6"/>
        <v>829.75</v>
      </c>
    </row>
    <row r="42" spans="1:24">
      <c r="A42" s="196" t="s">
        <v>2475</v>
      </c>
      <c r="B42" s="222" t="s">
        <v>2443</v>
      </c>
      <c r="C42" s="38" t="s">
        <v>25</v>
      </c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58">
        <v>8</v>
      </c>
      <c r="Q42" s="58">
        <v>436</v>
      </c>
      <c r="R42" s="275">
        <f t="shared" si="4"/>
        <v>109</v>
      </c>
      <c r="S42" s="211">
        <v>49</v>
      </c>
      <c r="T42" s="211">
        <v>3143</v>
      </c>
      <c r="U42" s="275">
        <f t="shared" si="5"/>
        <v>785.75</v>
      </c>
      <c r="V42" s="470">
        <v>102</v>
      </c>
      <c r="W42" s="470">
        <v>6970</v>
      </c>
      <c r="X42" s="103">
        <f t="shared" si="6"/>
        <v>1742.5</v>
      </c>
    </row>
    <row r="43" spans="1:24">
      <c r="A43" s="196" t="s">
        <v>2476</v>
      </c>
      <c r="B43" s="222" t="s">
        <v>2444</v>
      </c>
      <c r="C43" s="38" t="s">
        <v>84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58">
        <v>4</v>
      </c>
      <c r="Q43" s="58">
        <v>224</v>
      </c>
      <c r="R43" s="275">
        <f t="shared" si="4"/>
        <v>56</v>
      </c>
      <c r="S43" s="211">
        <v>30</v>
      </c>
      <c r="T43" s="211">
        <v>2090</v>
      </c>
      <c r="U43" s="275">
        <f t="shared" si="5"/>
        <v>522.5</v>
      </c>
      <c r="V43" s="470">
        <v>40</v>
      </c>
      <c r="W43" s="470">
        <v>3128</v>
      </c>
      <c r="X43" s="103">
        <f t="shared" si="6"/>
        <v>782</v>
      </c>
    </row>
    <row r="44" spans="1:24">
      <c r="A44" s="196" t="s">
        <v>2477</v>
      </c>
      <c r="B44" s="222" t="s">
        <v>2445</v>
      </c>
      <c r="C44" s="38" t="s">
        <v>341</v>
      </c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58">
        <v>2</v>
      </c>
      <c r="Q44" s="58">
        <v>70</v>
      </c>
      <c r="R44" s="275">
        <f t="shared" si="4"/>
        <v>17.5</v>
      </c>
      <c r="S44" s="211">
        <v>52</v>
      </c>
      <c r="T44" s="211">
        <v>3740</v>
      </c>
      <c r="U44" s="275">
        <f t="shared" si="5"/>
        <v>935</v>
      </c>
      <c r="V44" s="470">
        <v>88</v>
      </c>
      <c r="W44" s="470">
        <v>5652</v>
      </c>
      <c r="X44" s="103">
        <f t="shared" si="6"/>
        <v>1413</v>
      </c>
    </row>
    <row r="45" spans="1:24">
      <c r="A45" s="196" t="s">
        <v>2478</v>
      </c>
      <c r="B45" s="222" t="s">
        <v>2446</v>
      </c>
      <c r="C45" s="38" t="s">
        <v>259</v>
      </c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58">
        <v>4</v>
      </c>
      <c r="Q45" s="58">
        <v>188</v>
      </c>
      <c r="R45" s="275">
        <f t="shared" si="4"/>
        <v>47</v>
      </c>
      <c r="S45" s="211">
        <v>51</v>
      </c>
      <c r="T45" s="211">
        <v>3337</v>
      </c>
      <c r="U45" s="275">
        <f t="shared" si="5"/>
        <v>834.25</v>
      </c>
      <c r="V45" s="470">
        <v>82</v>
      </c>
      <c r="W45" s="470">
        <v>5370</v>
      </c>
      <c r="X45" s="103">
        <f t="shared" si="6"/>
        <v>1342.5</v>
      </c>
    </row>
    <row r="46" spans="1:24">
      <c r="A46" s="196" t="s">
        <v>2479</v>
      </c>
      <c r="B46" s="222" t="s">
        <v>2447</v>
      </c>
      <c r="C46" s="38" t="s">
        <v>5</v>
      </c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58">
        <v>3</v>
      </c>
      <c r="Q46" s="58">
        <v>233</v>
      </c>
      <c r="R46" s="275">
        <f t="shared" si="4"/>
        <v>58.25</v>
      </c>
      <c r="S46" s="211">
        <v>105</v>
      </c>
      <c r="T46" s="211">
        <v>7455</v>
      </c>
      <c r="U46" s="275">
        <f t="shared" si="5"/>
        <v>1863.75</v>
      </c>
      <c r="V46" s="470">
        <v>107</v>
      </c>
      <c r="W46" s="470">
        <v>6973</v>
      </c>
      <c r="X46" s="103">
        <f t="shared" si="6"/>
        <v>1743.25</v>
      </c>
    </row>
    <row r="47" spans="1:24">
      <c r="A47" s="196" t="s">
        <v>2480</v>
      </c>
      <c r="B47" s="222" t="s">
        <v>2448</v>
      </c>
      <c r="C47" s="38" t="s">
        <v>123</v>
      </c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58">
        <v>42</v>
      </c>
      <c r="Q47" s="58">
        <v>3258</v>
      </c>
      <c r="R47" s="275">
        <f t="shared" si="4"/>
        <v>814.5</v>
      </c>
      <c r="S47" s="211">
        <v>205</v>
      </c>
      <c r="T47" s="211">
        <v>13751</v>
      </c>
      <c r="U47" s="275">
        <f t="shared" si="5"/>
        <v>3437.75</v>
      </c>
      <c r="V47" s="470">
        <v>258</v>
      </c>
      <c r="W47" s="470">
        <v>16954</v>
      </c>
      <c r="X47" s="103">
        <f t="shared" si="6"/>
        <v>4238.5</v>
      </c>
    </row>
    <row r="48" spans="1:24">
      <c r="A48" s="196" t="s">
        <v>2481</v>
      </c>
      <c r="B48" s="222" t="s">
        <v>2449</v>
      </c>
      <c r="C48" s="38" t="s">
        <v>66</v>
      </c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58">
        <v>1</v>
      </c>
      <c r="Q48" s="58">
        <v>59</v>
      </c>
      <c r="R48" s="275">
        <f t="shared" si="4"/>
        <v>14.75</v>
      </c>
      <c r="S48" s="211">
        <v>20</v>
      </c>
      <c r="T48" s="211">
        <v>1272</v>
      </c>
      <c r="U48" s="275">
        <f t="shared" si="5"/>
        <v>318</v>
      </c>
      <c r="V48" s="470">
        <v>37</v>
      </c>
      <c r="W48" s="470">
        <v>2503</v>
      </c>
      <c r="X48" s="103">
        <f t="shared" si="6"/>
        <v>625.75</v>
      </c>
    </row>
    <row r="49" spans="1:24">
      <c r="A49" s="196" t="s">
        <v>2482</v>
      </c>
      <c r="B49" s="222" t="s">
        <v>2450</v>
      </c>
      <c r="C49" s="38" t="s">
        <v>307</v>
      </c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58">
        <v>1</v>
      </c>
      <c r="Q49" s="58">
        <v>119</v>
      </c>
      <c r="R49" s="275">
        <f t="shared" si="4"/>
        <v>29.75</v>
      </c>
      <c r="S49" s="211">
        <v>40</v>
      </c>
      <c r="T49" s="211">
        <v>2524</v>
      </c>
      <c r="U49" s="275">
        <f t="shared" si="5"/>
        <v>631</v>
      </c>
      <c r="V49" s="470">
        <v>97</v>
      </c>
      <c r="W49" s="470">
        <v>5863</v>
      </c>
      <c r="X49" s="103">
        <f t="shared" si="6"/>
        <v>1465.75</v>
      </c>
    </row>
    <row r="50" spans="1:24">
      <c r="A50" s="196" t="s">
        <v>2483</v>
      </c>
      <c r="B50" s="222" t="s">
        <v>2451</v>
      </c>
      <c r="C50" s="38" t="s">
        <v>322</v>
      </c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58">
        <v>1</v>
      </c>
      <c r="Q50" s="58">
        <v>59</v>
      </c>
      <c r="R50" s="275">
        <f t="shared" si="4"/>
        <v>14.75</v>
      </c>
      <c r="S50" s="211">
        <v>26</v>
      </c>
      <c r="T50" s="211">
        <v>1774</v>
      </c>
      <c r="U50" s="275">
        <f t="shared" si="5"/>
        <v>443.5</v>
      </c>
      <c r="V50" s="470">
        <v>33</v>
      </c>
      <c r="W50" s="470">
        <v>2051</v>
      </c>
      <c r="X50" s="103">
        <f t="shared" si="6"/>
        <v>512.75</v>
      </c>
    </row>
    <row r="51" spans="1:24">
      <c r="A51" s="196" t="s">
        <v>2484</v>
      </c>
      <c r="B51" s="222" t="s">
        <v>2452</v>
      </c>
      <c r="C51" s="38" t="s">
        <v>23</v>
      </c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58">
        <v>25</v>
      </c>
      <c r="Q51" s="58">
        <v>1639</v>
      </c>
      <c r="R51" s="275">
        <f t="shared" si="4"/>
        <v>409.75</v>
      </c>
      <c r="S51" s="211">
        <v>98</v>
      </c>
      <c r="T51" s="211">
        <v>7042</v>
      </c>
      <c r="U51" s="275">
        <f t="shared" si="5"/>
        <v>1760.5</v>
      </c>
      <c r="V51" s="470">
        <v>139</v>
      </c>
      <c r="W51" s="470">
        <v>8733</v>
      </c>
      <c r="X51" s="103">
        <f t="shared" si="6"/>
        <v>2183.25</v>
      </c>
    </row>
    <row r="52" spans="1:24">
      <c r="A52" s="196" t="s">
        <v>2485</v>
      </c>
      <c r="B52" s="222" t="s">
        <v>2453</v>
      </c>
      <c r="C52" s="38" t="s">
        <v>284</v>
      </c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58">
        <v>14</v>
      </c>
      <c r="Q52" s="58">
        <v>806</v>
      </c>
      <c r="R52" s="275">
        <f t="shared" si="4"/>
        <v>201.5</v>
      </c>
      <c r="S52" s="211">
        <v>105</v>
      </c>
      <c r="T52" s="211">
        <v>6487</v>
      </c>
      <c r="U52" s="275">
        <f t="shared" si="5"/>
        <v>1621.75</v>
      </c>
      <c r="V52" s="470">
        <v>101</v>
      </c>
      <c r="W52" s="470">
        <v>6239</v>
      </c>
      <c r="X52" s="103">
        <f t="shared" si="6"/>
        <v>1559.75</v>
      </c>
    </row>
    <row r="53" spans="1:24">
      <c r="A53" s="196" t="s">
        <v>2486</v>
      </c>
      <c r="B53" s="222" t="s">
        <v>2454</v>
      </c>
      <c r="C53" s="38" t="s">
        <v>480</v>
      </c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58">
        <v>4</v>
      </c>
      <c r="Q53" s="58">
        <v>164</v>
      </c>
      <c r="R53" s="275">
        <f t="shared" si="4"/>
        <v>41</v>
      </c>
      <c r="S53" s="211">
        <v>59</v>
      </c>
      <c r="T53" s="211">
        <v>3509</v>
      </c>
      <c r="U53" s="275">
        <f t="shared" si="5"/>
        <v>877.25</v>
      </c>
      <c r="V53" s="470">
        <v>77</v>
      </c>
      <c r="W53" s="470">
        <v>4691</v>
      </c>
      <c r="X53" s="103">
        <f t="shared" si="6"/>
        <v>1172.75</v>
      </c>
    </row>
    <row r="54" spans="1:24">
      <c r="A54" s="196" t="s">
        <v>2487</v>
      </c>
      <c r="B54" s="222" t="s">
        <v>2455</v>
      </c>
      <c r="C54" s="38" t="s">
        <v>84</v>
      </c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58">
        <v>11</v>
      </c>
      <c r="Q54" s="58">
        <v>673</v>
      </c>
      <c r="R54" s="275">
        <f t="shared" si="4"/>
        <v>168.25</v>
      </c>
      <c r="S54" s="211">
        <v>61</v>
      </c>
      <c r="T54" s="211">
        <v>4075</v>
      </c>
      <c r="U54" s="275">
        <f t="shared" si="5"/>
        <v>1018.75</v>
      </c>
      <c r="V54" s="470">
        <v>87</v>
      </c>
      <c r="W54" s="470">
        <v>5665</v>
      </c>
      <c r="X54" s="103">
        <f t="shared" si="6"/>
        <v>1416.25</v>
      </c>
    </row>
    <row r="55" spans="1:24">
      <c r="A55" s="196" t="s">
        <v>2488</v>
      </c>
      <c r="B55" s="222" t="s">
        <v>2456</v>
      </c>
      <c r="C55" s="38" t="s">
        <v>25</v>
      </c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58">
        <v>26</v>
      </c>
      <c r="Q55" s="58">
        <v>1666</v>
      </c>
      <c r="R55" s="275">
        <f t="shared" si="4"/>
        <v>416.5</v>
      </c>
      <c r="S55" s="211">
        <v>141</v>
      </c>
      <c r="T55" s="211">
        <v>9331</v>
      </c>
      <c r="U55" s="275">
        <f t="shared" si="5"/>
        <v>2332.75</v>
      </c>
      <c r="V55" s="470">
        <v>213</v>
      </c>
      <c r="W55" s="470">
        <v>14799</v>
      </c>
      <c r="X55" s="103">
        <f t="shared" si="6"/>
        <v>3699.75</v>
      </c>
    </row>
    <row r="56" spans="1:24">
      <c r="A56" s="196" t="s">
        <v>2489</v>
      </c>
      <c r="B56" s="222" t="s">
        <v>2457</v>
      </c>
      <c r="C56" s="38" t="s">
        <v>16</v>
      </c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58">
        <v>9</v>
      </c>
      <c r="Q56" s="58">
        <v>623</v>
      </c>
      <c r="R56" s="275">
        <f t="shared" si="4"/>
        <v>155.75</v>
      </c>
      <c r="S56" s="211">
        <v>107</v>
      </c>
      <c r="T56" s="211">
        <v>6921</v>
      </c>
      <c r="U56" s="275">
        <f t="shared" si="5"/>
        <v>1730.25</v>
      </c>
      <c r="V56" s="470">
        <v>174</v>
      </c>
      <c r="W56" s="470">
        <v>11322</v>
      </c>
      <c r="X56" s="103">
        <f t="shared" si="6"/>
        <v>2830.5</v>
      </c>
    </row>
    <row r="57" spans="1:24">
      <c r="A57" s="196" t="s">
        <v>2490</v>
      </c>
      <c r="B57" s="222" t="s">
        <v>2458</v>
      </c>
      <c r="C57" s="38" t="s">
        <v>545</v>
      </c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58">
        <v>29</v>
      </c>
      <c r="Q57" s="58">
        <v>1995</v>
      </c>
      <c r="R57" s="275">
        <f t="shared" si="4"/>
        <v>498.75</v>
      </c>
      <c r="S57" s="211">
        <v>93</v>
      </c>
      <c r="T57" s="211">
        <v>6563</v>
      </c>
      <c r="U57" s="275">
        <f t="shared" si="5"/>
        <v>1640.75</v>
      </c>
      <c r="V57" s="470">
        <v>146</v>
      </c>
      <c r="W57" s="470">
        <v>11050</v>
      </c>
      <c r="X57" s="103">
        <f t="shared" si="6"/>
        <v>2762.5</v>
      </c>
    </row>
    <row r="58" spans="1:24">
      <c r="A58" s="196" t="s">
        <v>2491</v>
      </c>
      <c r="B58" s="222" t="s">
        <v>2459</v>
      </c>
      <c r="C58" s="38" t="s">
        <v>16</v>
      </c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58">
        <v>60</v>
      </c>
      <c r="Q58" s="58">
        <v>3768</v>
      </c>
      <c r="R58" s="275">
        <f t="shared" si="4"/>
        <v>942</v>
      </c>
      <c r="S58" s="211">
        <v>69</v>
      </c>
      <c r="T58" s="211">
        <v>4839</v>
      </c>
      <c r="U58" s="275">
        <f t="shared" si="5"/>
        <v>1209.75</v>
      </c>
      <c r="V58" s="470">
        <v>105</v>
      </c>
      <c r="W58" s="470">
        <v>6775</v>
      </c>
      <c r="X58" s="103">
        <f t="shared" si="6"/>
        <v>1693.75</v>
      </c>
    </row>
    <row r="59" spans="1:24">
      <c r="A59" s="196" t="s">
        <v>2492</v>
      </c>
      <c r="B59" s="222" t="s">
        <v>2460</v>
      </c>
      <c r="C59" s="38" t="s">
        <v>5</v>
      </c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58">
        <v>1</v>
      </c>
      <c r="Q59" s="58">
        <v>59</v>
      </c>
      <c r="R59" s="275">
        <f t="shared" si="4"/>
        <v>14.75</v>
      </c>
      <c r="S59" s="211">
        <v>52</v>
      </c>
      <c r="T59" s="211">
        <v>3604</v>
      </c>
      <c r="U59" s="275">
        <f t="shared" si="5"/>
        <v>901</v>
      </c>
      <c r="V59" s="470">
        <v>93</v>
      </c>
      <c r="W59" s="470">
        <v>5959</v>
      </c>
      <c r="X59" s="103">
        <f t="shared" si="6"/>
        <v>1489.75</v>
      </c>
    </row>
    <row r="60" spans="1:24">
      <c r="A60" s="196" t="s">
        <v>2493</v>
      </c>
      <c r="B60" s="222" t="s">
        <v>2461</v>
      </c>
      <c r="C60" s="38" t="s">
        <v>29</v>
      </c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58">
        <v>7</v>
      </c>
      <c r="Q60" s="58">
        <v>629</v>
      </c>
      <c r="R60" s="275">
        <f t="shared" si="4"/>
        <v>157.25</v>
      </c>
      <c r="S60" s="211">
        <v>170</v>
      </c>
      <c r="T60" s="211">
        <v>11650</v>
      </c>
      <c r="U60" s="275">
        <f t="shared" si="5"/>
        <v>2912.5</v>
      </c>
      <c r="V60" s="470">
        <v>194</v>
      </c>
      <c r="W60" s="470">
        <v>12938</v>
      </c>
      <c r="X60" s="103">
        <f t="shared" si="6"/>
        <v>3234.5</v>
      </c>
    </row>
    <row r="61" spans="1:24">
      <c r="A61" s="196" t="s">
        <v>2494</v>
      </c>
      <c r="B61" s="222" t="s">
        <v>2462</v>
      </c>
      <c r="C61" s="38" t="s">
        <v>5</v>
      </c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58">
        <v>5</v>
      </c>
      <c r="Q61" s="58">
        <v>291</v>
      </c>
      <c r="R61" s="275">
        <f t="shared" si="4"/>
        <v>72.75</v>
      </c>
      <c r="S61" s="211">
        <v>86</v>
      </c>
      <c r="T61" s="211">
        <v>4650</v>
      </c>
      <c r="U61" s="275">
        <f t="shared" si="5"/>
        <v>1162.5</v>
      </c>
      <c r="V61" s="470">
        <v>113</v>
      </c>
      <c r="W61" s="470">
        <v>7727</v>
      </c>
      <c r="X61" s="103">
        <f t="shared" si="6"/>
        <v>1931.75</v>
      </c>
    </row>
    <row r="62" spans="1:24">
      <c r="A62" s="196" t="s">
        <v>2495</v>
      </c>
      <c r="B62" s="222" t="s">
        <v>2463</v>
      </c>
      <c r="C62" s="38" t="s">
        <v>5</v>
      </c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58">
        <v>34</v>
      </c>
      <c r="Q62" s="58">
        <v>2398</v>
      </c>
      <c r="R62" s="275">
        <f t="shared" si="4"/>
        <v>599.5</v>
      </c>
      <c r="S62" s="211">
        <v>451</v>
      </c>
      <c r="T62" s="211">
        <v>27549</v>
      </c>
      <c r="U62" s="275">
        <f t="shared" si="5"/>
        <v>6887.25</v>
      </c>
      <c r="V62" s="470">
        <v>523</v>
      </c>
      <c r="W62" s="470">
        <v>37353</v>
      </c>
      <c r="X62" s="103">
        <f t="shared" si="6"/>
        <v>9338.25</v>
      </c>
    </row>
    <row r="63" spans="1:24">
      <c r="A63" s="196" t="s">
        <v>2496</v>
      </c>
      <c r="B63" s="222" t="s">
        <v>2464</v>
      </c>
      <c r="C63" s="38" t="s">
        <v>5</v>
      </c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58">
        <v>25</v>
      </c>
      <c r="Q63" s="58">
        <v>1799</v>
      </c>
      <c r="R63" s="275">
        <f t="shared" si="4"/>
        <v>449.75</v>
      </c>
      <c r="S63" s="211">
        <v>166</v>
      </c>
      <c r="T63" s="211">
        <v>11534</v>
      </c>
      <c r="U63" s="275">
        <f t="shared" si="5"/>
        <v>2883.5</v>
      </c>
      <c r="V63" s="470">
        <v>213</v>
      </c>
      <c r="W63" s="470">
        <v>14487</v>
      </c>
      <c r="X63" s="103">
        <f t="shared" si="6"/>
        <v>3621.75</v>
      </c>
    </row>
    <row r="64" spans="1:24">
      <c r="A64" s="196" t="s">
        <v>2497</v>
      </c>
      <c r="B64" s="222" t="s">
        <v>2465</v>
      </c>
      <c r="C64" s="38" t="s">
        <v>515</v>
      </c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58">
        <v>1</v>
      </c>
      <c r="Q64" s="58">
        <v>35</v>
      </c>
      <c r="R64" s="275">
        <f t="shared" si="4"/>
        <v>8.75</v>
      </c>
      <c r="S64" s="211">
        <v>8</v>
      </c>
      <c r="T64" s="211">
        <v>568</v>
      </c>
      <c r="U64" s="275">
        <f t="shared" si="5"/>
        <v>142</v>
      </c>
      <c r="V64" s="470">
        <v>12</v>
      </c>
      <c r="W64" s="470">
        <v>644</v>
      </c>
      <c r="X64" s="103">
        <f t="shared" si="6"/>
        <v>161</v>
      </c>
    </row>
    <row r="65" spans="1:24">
      <c r="A65" s="196" t="s">
        <v>2498</v>
      </c>
      <c r="B65" s="222" t="s">
        <v>2466</v>
      </c>
      <c r="C65" s="38" t="s">
        <v>5</v>
      </c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58">
        <v>9</v>
      </c>
      <c r="Q65" s="58">
        <v>623</v>
      </c>
      <c r="R65" s="275">
        <f t="shared" si="4"/>
        <v>155.75</v>
      </c>
      <c r="S65" s="211">
        <v>82</v>
      </c>
      <c r="T65" s="211">
        <v>5134</v>
      </c>
      <c r="U65" s="275">
        <f t="shared" si="5"/>
        <v>1283.5</v>
      </c>
      <c r="V65" s="470">
        <v>170</v>
      </c>
      <c r="W65" s="470">
        <v>10658</v>
      </c>
      <c r="X65" s="103">
        <f t="shared" si="6"/>
        <v>2664.5</v>
      </c>
    </row>
    <row r="66" spans="1:24">
      <c r="A66" s="196" t="s">
        <v>2499</v>
      </c>
      <c r="B66" s="222" t="s">
        <v>2467</v>
      </c>
      <c r="C66" s="38" t="s">
        <v>36</v>
      </c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58">
        <v>2</v>
      </c>
      <c r="Q66" s="58">
        <v>238</v>
      </c>
      <c r="R66" s="275">
        <f t="shared" si="4"/>
        <v>59.5</v>
      </c>
      <c r="S66" s="211">
        <v>25</v>
      </c>
      <c r="T66" s="211">
        <v>1643</v>
      </c>
      <c r="U66" s="275">
        <f t="shared" si="5"/>
        <v>410.75</v>
      </c>
      <c r="V66" s="470">
        <v>71</v>
      </c>
      <c r="W66" s="470">
        <v>4761</v>
      </c>
      <c r="X66" s="103">
        <f t="shared" si="6"/>
        <v>1190.25</v>
      </c>
    </row>
    <row r="67" spans="1:24">
      <c r="A67" s="196" t="s">
        <v>2500</v>
      </c>
      <c r="B67" s="222" t="s">
        <v>2468</v>
      </c>
      <c r="C67" s="38" t="s">
        <v>5</v>
      </c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58">
        <v>7</v>
      </c>
      <c r="Q67" s="58">
        <v>385</v>
      </c>
      <c r="R67" s="275">
        <f t="shared" si="4"/>
        <v>96.25</v>
      </c>
      <c r="S67" s="211">
        <v>56</v>
      </c>
      <c r="T67" s="211">
        <v>3868</v>
      </c>
      <c r="U67" s="275">
        <f t="shared" si="5"/>
        <v>967</v>
      </c>
      <c r="V67" s="470">
        <v>76</v>
      </c>
      <c r="W67" s="470">
        <v>5484</v>
      </c>
      <c r="X67" s="103">
        <f t="shared" si="6"/>
        <v>1371</v>
      </c>
    </row>
    <row r="68" spans="1:24">
      <c r="A68" s="196" t="s">
        <v>2501</v>
      </c>
      <c r="B68" s="222" t="s">
        <v>2469</v>
      </c>
      <c r="C68" s="38" t="s">
        <v>552</v>
      </c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58">
        <v>23</v>
      </c>
      <c r="Q68" s="58">
        <v>1069</v>
      </c>
      <c r="R68" s="275">
        <f t="shared" ref="R68:R71" si="7">Q68*25%</f>
        <v>267.25</v>
      </c>
      <c r="S68" s="211">
        <v>117</v>
      </c>
      <c r="T68" s="211">
        <v>7963</v>
      </c>
      <c r="U68" s="275">
        <f t="shared" ref="U68:U131" si="8">T68*25%</f>
        <v>1990.75</v>
      </c>
      <c r="V68" s="470">
        <v>267</v>
      </c>
      <c r="W68" s="470">
        <v>18581</v>
      </c>
      <c r="X68" s="103">
        <f t="shared" ref="X68:X131" si="9">W68*25%</f>
        <v>4645.25</v>
      </c>
    </row>
    <row r="69" spans="1:24">
      <c r="A69" s="196" t="s">
        <v>2502</v>
      </c>
      <c r="B69" s="222" t="s">
        <v>2470</v>
      </c>
      <c r="C69" s="38" t="s">
        <v>16</v>
      </c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58">
        <v>30</v>
      </c>
      <c r="Q69" s="58">
        <v>2102</v>
      </c>
      <c r="R69" s="275">
        <f t="shared" si="7"/>
        <v>525.5</v>
      </c>
      <c r="S69" s="211">
        <v>97</v>
      </c>
      <c r="T69" s="211">
        <v>6675</v>
      </c>
      <c r="U69" s="275">
        <f t="shared" si="8"/>
        <v>1668.75</v>
      </c>
      <c r="V69" s="470">
        <v>138</v>
      </c>
      <c r="W69" s="470">
        <v>9042</v>
      </c>
      <c r="X69" s="103">
        <f t="shared" si="9"/>
        <v>2260.5</v>
      </c>
    </row>
    <row r="70" spans="1:24">
      <c r="A70" s="196" t="s">
        <v>2503</v>
      </c>
      <c r="B70" s="222" t="s">
        <v>2471</v>
      </c>
      <c r="C70" s="38" t="s">
        <v>25</v>
      </c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58">
        <v>8</v>
      </c>
      <c r="Q70" s="58">
        <v>564</v>
      </c>
      <c r="R70" s="275">
        <f t="shared" si="7"/>
        <v>141</v>
      </c>
      <c r="S70" s="211">
        <v>72</v>
      </c>
      <c r="T70" s="211">
        <v>4832</v>
      </c>
      <c r="U70" s="275">
        <f t="shared" si="8"/>
        <v>1208</v>
      </c>
      <c r="V70" s="470">
        <v>122</v>
      </c>
      <c r="W70" s="470">
        <v>8406</v>
      </c>
      <c r="X70" s="103">
        <f t="shared" si="9"/>
        <v>2101.5</v>
      </c>
    </row>
    <row r="71" spans="1:24">
      <c r="A71" s="196" t="s">
        <v>2504</v>
      </c>
      <c r="B71" s="222" t="s">
        <v>2472</v>
      </c>
      <c r="C71" s="38" t="s">
        <v>5</v>
      </c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58">
        <v>6</v>
      </c>
      <c r="Q71" s="58">
        <v>358</v>
      </c>
      <c r="R71" s="275">
        <f t="shared" si="7"/>
        <v>89.5</v>
      </c>
      <c r="S71" s="211">
        <v>37</v>
      </c>
      <c r="T71" s="211">
        <v>2475</v>
      </c>
      <c r="U71" s="275">
        <f t="shared" si="8"/>
        <v>618.75</v>
      </c>
      <c r="V71" s="470">
        <v>43</v>
      </c>
      <c r="W71" s="470">
        <v>2689</v>
      </c>
      <c r="X71" s="103">
        <f t="shared" si="9"/>
        <v>672.25</v>
      </c>
    </row>
    <row r="72" spans="1:24">
      <c r="A72" s="196" t="s">
        <v>2933</v>
      </c>
      <c r="B72" s="305" t="s">
        <v>2815</v>
      </c>
      <c r="C72" s="307" t="s">
        <v>207</v>
      </c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11">
        <v>12</v>
      </c>
      <c r="T72" s="211">
        <v>980</v>
      </c>
      <c r="U72" s="275">
        <f t="shared" si="8"/>
        <v>245</v>
      </c>
      <c r="V72" s="470">
        <v>104</v>
      </c>
      <c r="W72" s="470">
        <v>6824</v>
      </c>
      <c r="X72" s="103">
        <f t="shared" si="9"/>
        <v>1706</v>
      </c>
    </row>
    <row r="73" spans="1:24">
      <c r="A73" s="196" t="s">
        <v>2934</v>
      </c>
      <c r="B73" s="305" t="s">
        <v>2816</v>
      </c>
      <c r="C73" s="307" t="s">
        <v>948</v>
      </c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11">
        <v>6</v>
      </c>
      <c r="T73" s="211">
        <v>534</v>
      </c>
      <c r="U73" s="275">
        <f t="shared" si="8"/>
        <v>133.5</v>
      </c>
      <c r="V73" s="470">
        <v>36</v>
      </c>
      <c r="W73" s="470">
        <v>2720</v>
      </c>
      <c r="X73" s="103">
        <f t="shared" si="9"/>
        <v>680</v>
      </c>
    </row>
    <row r="74" spans="1:24">
      <c r="A74" s="196" t="s">
        <v>2935</v>
      </c>
      <c r="B74" s="305" t="s">
        <v>2817</v>
      </c>
      <c r="C74" s="307" t="s">
        <v>34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11">
        <v>4</v>
      </c>
      <c r="T74" s="211">
        <v>272</v>
      </c>
      <c r="U74" s="275">
        <f t="shared" si="8"/>
        <v>68</v>
      </c>
      <c r="V74" s="470">
        <v>44</v>
      </c>
      <c r="W74" s="470">
        <v>2984</v>
      </c>
      <c r="X74" s="103">
        <f t="shared" si="9"/>
        <v>746</v>
      </c>
    </row>
    <row r="75" spans="1:24">
      <c r="A75" s="196" t="s">
        <v>2936</v>
      </c>
      <c r="B75" s="305" t="s">
        <v>2818</v>
      </c>
      <c r="C75" s="307" t="s">
        <v>5</v>
      </c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11">
        <v>16</v>
      </c>
      <c r="T75" s="211">
        <v>1312</v>
      </c>
      <c r="U75" s="275">
        <f t="shared" si="8"/>
        <v>328</v>
      </c>
      <c r="V75" s="470">
        <v>170</v>
      </c>
      <c r="W75" s="470">
        <v>11474</v>
      </c>
      <c r="X75" s="103">
        <f t="shared" si="9"/>
        <v>2868.5</v>
      </c>
    </row>
    <row r="76" spans="1:24">
      <c r="A76" s="196" t="s">
        <v>2937</v>
      </c>
      <c r="B76" s="305" t="s">
        <v>2819</v>
      </c>
      <c r="C76" s="307" t="s">
        <v>501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11">
        <v>7</v>
      </c>
      <c r="T76" s="211">
        <v>365</v>
      </c>
      <c r="U76" s="275">
        <f t="shared" si="8"/>
        <v>91.25</v>
      </c>
      <c r="V76" s="470">
        <v>53</v>
      </c>
      <c r="W76" s="470">
        <v>3907</v>
      </c>
      <c r="X76" s="103">
        <f t="shared" si="9"/>
        <v>976.75</v>
      </c>
    </row>
    <row r="77" spans="1:24">
      <c r="A77" s="196" t="s">
        <v>2938</v>
      </c>
      <c r="B77" s="305" t="s">
        <v>2820</v>
      </c>
      <c r="C77" s="307" t="s">
        <v>637</v>
      </c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11">
        <v>5</v>
      </c>
      <c r="T77" s="211">
        <v>307</v>
      </c>
      <c r="U77" s="275">
        <f t="shared" si="8"/>
        <v>76.75</v>
      </c>
      <c r="V77" s="470">
        <v>127</v>
      </c>
      <c r="W77" s="470">
        <v>9273</v>
      </c>
      <c r="X77" s="103">
        <f t="shared" si="9"/>
        <v>2318.25</v>
      </c>
    </row>
    <row r="78" spans="1:24">
      <c r="A78" s="196" t="s">
        <v>2939</v>
      </c>
      <c r="B78" s="305" t="s">
        <v>2821</v>
      </c>
      <c r="C78" s="307" t="s">
        <v>5</v>
      </c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11">
        <v>7</v>
      </c>
      <c r="T78" s="211">
        <v>673</v>
      </c>
      <c r="U78" s="275">
        <f t="shared" si="8"/>
        <v>168.25</v>
      </c>
      <c r="V78" s="470">
        <v>77</v>
      </c>
      <c r="W78" s="470">
        <v>5523</v>
      </c>
      <c r="X78" s="103">
        <f t="shared" si="9"/>
        <v>1380.75</v>
      </c>
    </row>
    <row r="79" spans="1:24">
      <c r="A79" s="196" t="s">
        <v>2940</v>
      </c>
      <c r="B79" s="305" t="s">
        <v>2822</v>
      </c>
      <c r="C79" s="307" t="s">
        <v>34</v>
      </c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11">
        <v>1</v>
      </c>
      <c r="T79" s="211">
        <v>119</v>
      </c>
      <c r="U79" s="275">
        <f t="shared" si="8"/>
        <v>29.75</v>
      </c>
      <c r="V79" s="470">
        <v>38</v>
      </c>
      <c r="W79" s="470">
        <v>2454</v>
      </c>
      <c r="X79" s="103">
        <f t="shared" si="9"/>
        <v>613.5</v>
      </c>
    </row>
    <row r="80" spans="1:24">
      <c r="A80" s="196" t="s">
        <v>2941</v>
      </c>
      <c r="B80" s="305" t="s">
        <v>2823</v>
      </c>
      <c r="C80" s="307" t="s">
        <v>5</v>
      </c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11">
        <v>2</v>
      </c>
      <c r="T80" s="211">
        <v>198</v>
      </c>
      <c r="U80" s="275">
        <f t="shared" si="8"/>
        <v>49.5</v>
      </c>
      <c r="V80" s="470">
        <v>49</v>
      </c>
      <c r="W80" s="470">
        <v>3199</v>
      </c>
      <c r="X80" s="103">
        <f t="shared" si="9"/>
        <v>799.75</v>
      </c>
    </row>
    <row r="81" spans="1:24">
      <c r="A81" s="196" t="s">
        <v>2942</v>
      </c>
      <c r="B81" s="305" t="s">
        <v>2824</v>
      </c>
      <c r="C81" s="307" t="s">
        <v>935</v>
      </c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11">
        <v>4</v>
      </c>
      <c r="T81" s="211">
        <v>184</v>
      </c>
      <c r="U81" s="275">
        <f t="shared" si="8"/>
        <v>46</v>
      </c>
      <c r="V81" s="470">
        <v>28</v>
      </c>
      <c r="W81" s="470">
        <v>2048</v>
      </c>
      <c r="X81" s="103">
        <f t="shared" si="9"/>
        <v>512</v>
      </c>
    </row>
    <row r="82" spans="1:24">
      <c r="A82" s="196" t="s">
        <v>2943</v>
      </c>
      <c r="B82" s="305" t="s">
        <v>2825</v>
      </c>
      <c r="C82" s="307" t="s">
        <v>261</v>
      </c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11">
        <v>5</v>
      </c>
      <c r="T82" s="211">
        <v>287</v>
      </c>
      <c r="U82" s="275">
        <f t="shared" si="8"/>
        <v>71.75</v>
      </c>
      <c r="V82" s="470">
        <v>15</v>
      </c>
      <c r="W82" s="470">
        <v>1049</v>
      </c>
      <c r="X82" s="103">
        <f t="shared" si="9"/>
        <v>262.25</v>
      </c>
    </row>
    <row r="83" spans="1:24">
      <c r="A83" s="196" t="s">
        <v>2944</v>
      </c>
      <c r="B83" s="305" t="s">
        <v>2826</v>
      </c>
      <c r="C83" s="307" t="s">
        <v>261</v>
      </c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11">
        <v>9</v>
      </c>
      <c r="T83" s="211">
        <v>559</v>
      </c>
      <c r="U83" s="275">
        <f t="shared" si="8"/>
        <v>139.75</v>
      </c>
      <c r="V83" s="470">
        <v>14</v>
      </c>
      <c r="W83" s="470">
        <v>1066</v>
      </c>
      <c r="X83" s="103">
        <f t="shared" si="9"/>
        <v>266.5</v>
      </c>
    </row>
    <row r="84" spans="1:24">
      <c r="A84" s="196" t="s">
        <v>2945</v>
      </c>
      <c r="B84" s="305" t="s">
        <v>2827</v>
      </c>
      <c r="C84" s="307" t="s">
        <v>204</v>
      </c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11">
        <v>9</v>
      </c>
      <c r="T84" s="211">
        <v>847</v>
      </c>
      <c r="U84" s="275">
        <f t="shared" si="8"/>
        <v>211.75</v>
      </c>
      <c r="V84" s="470">
        <v>87</v>
      </c>
      <c r="W84" s="470">
        <v>6369</v>
      </c>
      <c r="X84" s="103">
        <f t="shared" si="9"/>
        <v>1592.25</v>
      </c>
    </row>
    <row r="85" spans="1:24">
      <c r="A85" s="196" t="s">
        <v>2946</v>
      </c>
      <c r="B85" s="305" t="s">
        <v>2828</v>
      </c>
      <c r="C85" s="307" t="s">
        <v>302</v>
      </c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11">
        <v>6</v>
      </c>
      <c r="T85" s="211">
        <v>350</v>
      </c>
      <c r="U85" s="275">
        <f t="shared" si="8"/>
        <v>87.5</v>
      </c>
      <c r="V85" s="470">
        <v>44</v>
      </c>
      <c r="W85" s="470">
        <v>2840</v>
      </c>
      <c r="X85" s="103">
        <f t="shared" si="9"/>
        <v>710</v>
      </c>
    </row>
    <row r="86" spans="1:24">
      <c r="A86" s="196" t="s">
        <v>2947</v>
      </c>
      <c r="B86" s="305" t="s">
        <v>2829</v>
      </c>
      <c r="C86" s="307" t="s">
        <v>29</v>
      </c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11">
        <v>2</v>
      </c>
      <c r="T86" s="211">
        <v>118</v>
      </c>
      <c r="U86" s="275">
        <f t="shared" si="8"/>
        <v>29.5</v>
      </c>
      <c r="V86" s="470">
        <v>26</v>
      </c>
      <c r="W86" s="470">
        <v>1778</v>
      </c>
      <c r="X86" s="103">
        <f t="shared" si="9"/>
        <v>444.5</v>
      </c>
    </row>
    <row r="87" spans="1:24">
      <c r="A87" s="196" t="s">
        <v>2948</v>
      </c>
      <c r="B87" s="305" t="s">
        <v>2830</v>
      </c>
      <c r="C87" s="307" t="s">
        <v>341</v>
      </c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11">
        <v>1</v>
      </c>
      <c r="T87" s="211">
        <v>59</v>
      </c>
      <c r="U87" s="275">
        <f t="shared" si="8"/>
        <v>14.75</v>
      </c>
      <c r="V87" s="470">
        <v>1</v>
      </c>
      <c r="W87" s="470">
        <v>59</v>
      </c>
      <c r="X87" s="103">
        <f t="shared" si="9"/>
        <v>14.75</v>
      </c>
    </row>
    <row r="88" spans="1:24">
      <c r="A88" s="196" t="s">
        <v>2949</v>
      </c>
      <c r="B88" s="305" t="s">
        <v>2831</v>
      </c>
      <c r="C88" s="307" t="s">
        <v>297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11">
        <v>1</v>
      </c>
      <c r="T88" s="211">
        <v>119</v>
      </c>
      <c r="U88" s="275">
        <f t="shared" si="8"/>
        <v>29.75</v>
      </c>
      <c r="V88" s="470">
        <v>12</v>
      </c>
      <c r="W88" s="470">
        <v>980</v>
      </c>
      <c r="X88" s="103">
        <f t="shared" si="9"/>
        <v>245</v>
      </c>
    </row>
    <row r="89" spans="1:24">
      <c r="A89" s="196" t="s">
        <v>2950</v>
      </c>
      <c r="B89" s="305" t="s">
        <v>2832</v>
      </c>
      <c r="C89" s="307" t="s">
        <v>545</v>
      </c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11">
        <v>5</v>
      </c>
      <c r="T89" s="211">
        <v>375</v>
      </c>
      <c r="U89" s="275">
        <f t="shared" si="8"/>
        <v>93.75</v>
      </c>
      <c r="V89" s="470">
        <v>33</v>
      </c>
      <c r="W89" s="470">
        <v>2303</v>
      </c>
      <c r="X89" s="103">
        <f t="shared" si="9"/>
        <v>575.75</v>
      </c>
    </row>
    <row r="90" spans="1:24">
      <c r="A90" s="196" t="s">
        <v>2951</v>
      </c>
      <c r="B90" s="305" t="s">
        <v>2833</v>
      </c>
      <c r="C90" s="307" t="s">
        <v>191</v>
      </c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11">
        <v>5</v>
      </c>
      <c r="T90" s="211">
        <v>287</v>
      </c>
      <c r="U90" s="275">
        <f t="shared" si="8"/>
        <v>71.75</v>
      </c>
      <c r="V90" s="470">
        <v>21</v>
      </c>
      <c r="W90" s="470">
        <v>1095</v>
      </c>
      <c r="X90" s="103">
        <f t="shared" si="9"/>
        <v>273.75</v>
      </c>
    </row>
    <row r="91" spans="1:24">
      <c r="A91" s="196" t="s">
        <v>2952</v>
      </c>
      <c r="B91" s="305" t="s">
        <v>2834</v>
      </c>
      <c r="C91" s="307" t="s">
        <v>5</v>
      </c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11">
        <v>12</v>
      </c>
      <c r="T91" s="211">
        <v>860</v>
      </c>
      <c r="U91" s="275">
        <f t="shared" si="8"/>
        <v>215</v>
      </c>
      <c r="V91" s="470">
        <v>57</v>
      </c>
      <c r="W91" s="470">
        <v>3823</v>
      </c>
      <c r="X91" s="103">
        <f t="shared" si="9"/>
        <v>955.75</v>
      </c>
    </row>
    <row r="92" spans="1:24">
      <c r="A92" s="196" t="s">
        <v>2953</v>
      </c>
      <c r="B92" s="305" t="s">
        <v>2835</v>
      </c>
      <c r="C92" s="307" t="s">
        <v>313</v>
      </c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11">
        <v>1</v>
      </c>
      <c r="T92" s="211">
        <v>35</v>
      </c>
      <c r="U92" s="275">
        <f t="shared" si="8"/>
        <v>8.75</v>
      </c>
      <c r="V92" s="470">
        <v>26</v>
      </c>
      <c r="W92" s="470">
        <v>1626</v>
      </c>
      <c r="X92" s="103">
        <f t="shared" si="9"/>
        <v>406.5</v>
      </c>
    </row>
    <row r="93" spans="1:24">
      <c r="A93" s="196" t="s">
        <v>2954</v>
      </c>
      <c r="B93" s="305" t="s">
        <v>2836</v>
      </c>
      <c r="C93" s="307" t="s">
        <v>207</v>
      </c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11">
        <v>29</v>
      </c>
      <c r="T93" s="211">
        <v>1727</v>
      </c>
      <c r="U93" s="275">
        <f t="shared" si="8"/>
        <v>431.75</v>
      </c>
      <c r="V93" s="470">
        <v>24</v>
      </c>
      <c r="W93" s="470">
        <v>1752</v>
      </c>
      <c r="X93" s="103">
        <f t="shared" si="9"/>
        <v>438</v>
      </c>
    </row>
    <row r="94" spans="1:24">
      <c r="A94" s="196" t="s">
        <v>2955</v>
      </c>
      <c r="B94" s="305" t="s">
        <v>2837</v>
      </c>
      <c r="C94" s="307" t="s">
        <v>5</v>
      </c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11">
        <v>3</v>
      </c>
      <c r="T94" s="211">
        <v>217</v>
      </c>
      <c r="U94" s="275">
        <f t="shared" si="8"/>
        <v>54.25</v>
      </c>
      <c r="V94" s="470">
        <v>48</v>
      </c>
      <c r="W94" s="470">
        <v>3688</v>
      </c>
      <c r="X94" s="103">
        <f t="shared" si="9"/>
        <v>922</v>
      </c>
    </row>
    <row r="95" spans="1:24">
      <c r="A95" s="196" t="s">
        <v>2956</v>
      </c>
      <c r="B95" s="305" t="s">
        <v>2838</v>
      </c>
      <c r="C95" s="307" t="s">
        <v>5</v>
      </c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11">
        <v>4</v>
      </c>
      <c r="T95" s="211">
        <v>140</v>
      </c>
      <c r="U95" s="275">
        <f t="shared" si="8"/>
        <v>35</v>
      </c>
      <c r="V95" s="470">
        <v>86</v>
      </c>
      <c r="W95" s="470">
        <v>5314</v>
      </c>
      <c r="X95" s="103">
        <f t="shared" si="9"/>
        <v>1328.5</v>
      </c>
    </row>
    <row r="96" spans="1:24">
      <c r="A96" s="196" t="s">
        <v>2957</v>
      </c>
      <c r="B96" s="305" t="s">
        <v>2839</v>
      </c>
      <c r="C96" s="307" t="s">
        <v>14</v>
      </c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11">
        <v>10</v>
      </c>
      <c r="T96" s="211">
        <v>618</v>
      </c>
      <c r="U96" s="275">
        <f t="shared" si="8"/>
        <v>154.5</v>
      </c>
      <c r="V96" s="470">
        <v>48</v>
      </c>
      <c r="W96" s="470">
        <v>3348</v>
      </c>
      <c r="X96" s="103">
        <f t="shared" si="9"/>
        <v>837</v>
      </c>
    </row>
    <row r="97" spans="1:24">
      <c r="A97" s="196" t="s">
        <v>2958</v>
      </c>
      <c r="B97" s="305" t="s">
        <v>2840</v>
      </c>
      <c r="C97" s="307" t="s">
        <v>38</v>
      </c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11">
        <v>4</v>
      </c>
      <c r="T97" s="211">
        <v>252</v>
      </c>
      <c r="U97" s="275">
        <f t="shared" si="8"/>
        <v>63</v>
      </c>
      <c r="V97" s="470">
        <v>44</v>
      </c>
      <c r="W97" s="470">
        <v>2960</v>
      </c>
      <c r="X97" s="103">
        <f t="shared" si="9"/>
        <v>740</v>
      </c>
    </row>
    <row r="98" spans="1:24">
      <c r="A98" s="196" t="s">
        <v>2959</v>
      </c>
      <c r="B98" s="305" t="s">
        <v>2841</v>
      </c>
      <c r="C98" s="307" t="s">
        <v>23</v>
      </c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11">
        <v>2</v>
      </c>
      <c r="T98" s="211">
        <v>94</v>
      </c>
      <c r="U98" s="275">
        <f t="shared" si="8"/>
        <v>23.5</v>
      </c>
      <c r="V98" s="470">
        <v>83</v>
      </c>
      <c r="W98" s="470">
        <v>4473</v>
      </c>
      <c r="X98" s="103">
        <f t="shared" si="9"/>
        <v>1118.25</v>
      </c>
    </row>
    <row r="99" spans="1:24">
      <c r="A99" s="196" t="s">
        <v>2960</v>
      </c>
      <c r="B99" s="305" t="s">
        <v>2842</v>
      </c>
      <c r="C99" s="307" t="s">
        <v>5</v>
      </c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11">
        <v>4</v>
      </c>
      <c r="T99" s="211">
        <v>336</v>
      </c>
      <c r="U99" s="275">
        <f t="shared" si="8"/>
        <v>84</v>
      </c>
      <c r="V99" s="470">
        <v>21</v>
      </c>
      <c r="W99" s="470">
        <v>1611</v>
      </c>
      <c r="X99" s="103">
        <f t="shared" si="9"/>
        <v>402.75</v>
      </c>
    </row>
    <row r="100" spans="1:24">
      <c r="A100" s="196" t="s">
        <v>2961</v>
      </c>
      <c r="B100" s="305" t="s">
        <v>2843</v>
      </c>
      <c r="C100" s="307" t="s">
        <v>480</v>
      </c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11">
        <v>1</v>
      </c>
      <c r="T100" s="211">
        <v>99</v>
      </c>
      <c r="U100" s="275">
        <f t="shared" si="8"/>
        <v>24.75</v>
      </c>
      <c r="V100" s="470">
        <v>22</v>
      </c>
      <c r="W100" s="470">
        <v>1282</v>
      </c>
      <c r="X100" s="103">
        <f t="shared" si="9"/>
        <v>320.5</v>
      </c>
    </row>
    <row r="101" spans="1:24">
      <c r="A101" s="196" t="s">
        <v>2962</v>
      </c>
      <c r="B101" s="305" t="s">
        <v>2844</v>
      </c>
      <c r="C101" s="307" t="s">
        <v>3</v>
      </c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11">
        <v>17</v>
      </c>
      <c r="T101" s="211">
        <v>1143</v>
      </c>
      <c r="U101" s="275">
        <f t="shared" si="8"/>
        <v>285.75</v>
      </c>
      <c r="V101" s="470">
        <v>94</v>
      </c>
      <c r="W101" s="470">
        <v>6450</v>
      </c>
      <c r="X101" s="103">
        <f t="shared" si="9"/>
        <v>1612.5</v>
      </c>
    </row>
    <row r="102" spans="1:24">
      <c r="A102" s="196" t="s">
        <v>2963</v>
      </c>
      <c r="B102" s="305" t="s">
        <v>2845</v>
      </c>
      <c r="C102" s="307" t="s">
        <v>5</v>
      </c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11">
        <v>3</v>
      </c>
      <c r="T102" s="211">
        <v>217</v>
      </c>
      <c r="U102" s="275">
        <f t="shared" si="8"/>
        <v>54.25</v>
      </c>
      <c r="V102" s="470">
        <v>20</v>
      </c>
      <c r="W102" s="470">
        <v>1892</v>
      </c>
      <c r="X102" s="103">
        <f t="shared" si="9"/>
        <v>473</v>
      </c>
    </row>
    <row r="103" spans="1:24">
      <c r="A103" s="196" t="s">
        <v>2964</v>
      </c>
      <c r="B103" s="305" t="s">
        <v>2846</v>
      </c>
      <c r="C103" s="307" t="s">
        <v>515</v>
      </c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11">
        <v>3</v>
      </c>
      <c r="T103" s="211">
        <v>193</v>
      </c>
      <c r="U103" s="275">
        <f t="shared" si="8"/>
        <v>48.25</v>
      </c>
      <c r="V103" s="470">
        <v>21</v>
      </c>
      <c r="W103" s="470">
        <v>1499</v>
      </c>
      <c r="X103" s="103">
        <f t="shared" si="9"/>
        <v>374.75</v>
      </c>
    </row>
    <row r="104" spans="1:24">
      <c r="A104" s="196" t="s">
        <v>2965</v>
      </c>
      <c r="B104" s="305" t="s">
        <v>2847</v>
      </c>
      <c r="C104" s="307" t="s">
        <v>515</v>
      </c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11">
        <v>10</v>
      </c>
      <c r="T104" s="211">
        <v>726</v>
      </c>
      <c r="U104" s="275">
        <f t="shared" si="8"/>
        <v>181.5</v>
      </c>
      <c r="V104" s="470">
        <v>32</v>
      </c>
      <c r="W104" s="470">
        <v>2136</v>
      </c>
      <c r="X104" s="103">
        <f t="shared" si="9"/>
        <v>534</v>
      </c>
    </row>
    <row r="105" spans="1:24">
      <c r="A105" s="196" t="s">
        <v>2966</v>
      </c>
      <c r="B105" s="305" t="s">
        <v>2848</v>
      </c>
      <c r="C105" s="307" t="s">
        <v>552</v>
      </c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11">
        <v>9</v>
      </c>
      <c r="T105" s="211">
        <v>511</v>
      </c>
      <c r="U105" s="275">
        <f t="shared" si="8"/>
        <v>127.75</v>
      </c>
      <c r="V105" s="470">
        <v>46</v>
      </c>
      <c r="W105" s="470">
        <v>3214</v>
      </c>
      <c r="X105" s="103">
        <f t="shared" si="9"/>
        <v>803.5</v>
      </c>
    </row>
    <row r="106" spans="1:24">
      <c r="A106" s="196" t="s">
        <v>2967</v>
      </c>
      <c r="B106" s="305" t="s">
        <v>2849</v>
      </c>
      <c r="C106" s="307" t="s">
        <v>16</v>
      </c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11">
        <v>7</v>
      </c>
      <c r="T106" s="211">
        <v>505</v>
      </c>
      <c r="U106" s="275">
        <f t="shared" si="8"/>
        <v>126.25</v>
      </c>
      <c r="V106" s="470">
        <v>50</v>
      </c>
      <c r="W106" s="470">
        <v>3566</v>
      </c>
      <c r="X106" s="103">
        <f t="shared" si="9"/>
        <v>891.5</v>
      </c>
    </row>
    <row r="107" spans="1:24">
      <c r="A107" s="196" t="s">
        <v>2968</v>
      </c>
      <c r="B107" s="305" t="s">
        <v>2850</v>
      </c>
      <c r="C107" s="307" t="s">
        <v>23</v>
      </c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11">
        <v>4</v>
      </c>
      <c r="T107" s="211">
        <v>356</v>
      </c>
      <c r="U107" s="275">
        <f t="shared" si="8"/>
        <v>89</v>
      </c>
      <c r="V107" s="470">
        <v>117</v>
      </c>
      <c r="W107" s="470">
        <v>7743</v>
      </c>
      <c r="X107" s="103">
        <f t="shared" si="9"/>
        <v>1935.75</v>
      </c>
    </row>
    <row r="108" spans="1:24">
      <c r="A108" s="196" t="s">
        <v>2969</v>
      </c>
      <c r="B108" s="305" t="s">
        <v>2851</v>
      </c>
      <c r="C108" s="307" t="s">
        <v>23</v>
      </c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11">
        <v>2</v>
      </c>
      <c r="T108" s="211">
        <v>114</v>
      </c>
      <c r="U108" s="275">
        <f t="shared" si="8"/>
        <v>28.5</v>
      </c>
      <c r="V108" s="470">
        <v>56</v>
      </c>
      <c r="W108" s="470">
        <v>3904</v>
      </c>
      <c r="X108" s="103">
        <f t="shared" si="9"/>
        <v>976</v>
      </c>
    </row>
    <row r="109" spans="1:24">
      <c r="A109" s="196" t="s">
        <v>2970</v>
      </c>
      <c r="B109" s="305" t="s">
        <v>2852</v>
      </c>
      <c r="C109" s="307" t="s">
        <v>5</v>
      </c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11">
        <v>19</v>
      </c>
      <c r="T109" s="211">
        <v>1185</v>
      </c>
      <c r="U109" s="275">
        <f t="shared" si="8"/>
        <v>296.25</v>
      </c>
      <c r="V109" s="470">
        <v>53</v>
      </c>
      <c r="W109" s="470">
        <v>4023</v>
      </c>
      <c r="X109" s="103">
        <f t="shared" si="9"/>
        <v>1005.75</v>
      </c>
    </row>
    <row r="110" spans="1:24">
      <c r="A110" s="196" t="s">
        <v>2971</v>
      </c>
      <c r="B110" s="305" t="s">
        <v>2853</v>
      </c>
      <c r="C110" s="307" t="s">
        <v>84</v>
      </c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11">
        <v>5</v>
      </c>
      <c r="T110" s="211">
        <v>435</v>
      </c>
      <c r="U110" s="275">
        <f t="shared" si="8"/>
        <v>108.75</v>
      </c>
      <c r="V110" s="470">
        <v>29</v>
      </c>
      <c r="W110" s="470">
        <v>2163</v>
      </c>
      <c r="X110" s="103">
        <f t="shared" si="9"/>
        <v>540.75</v>
      </c>
    </row>
    <row r="111" spans="1:24">
      <c r="A111" s="196" t="s">
        <v>2972</v>
      </c>
      <c r="B111" s="305" t="s">
        <v>2854</v>
      </c>
      <c r="C111" s="307" t="s">
        <v>12</v>
      </c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11">
        <v>1</v>
      </c>
      <c r="T111" s="211">
        <v>59</v>
      </c>
      <c r="U111" s="275">
        <f t="shared" si="8"/>
        <v>14.75</v>
      </c>
      <c r="V111" s="470">
        <v>3</v>
      </c>
      <c r="W111" s="470">
        <v>153</v>
      </c>
      <c r="X111" s="103">
        <f t="shared" si="9"/>
        <v>38.25</v>
      </c>
    </row>
    <row r="112" spans="1:24">
      <c r="A112" s="196" t="s">
        <v>2973</v>
      </c>
      <c r="B112" s="305" t="s">
        <v>2855</v>
      </c>
      <c r="C112" s="307" t="s">
        <v>12</v>
      </c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11">
        <v>2</v>
      </c>
      <c r="T112" s="211">
        <v>70</v>
      </c>
      <c r="U112" s="275">
        <f t="shared" si="8"/>
        <v>17.5</v>
      </c>
      <c r="V112" s="470">
        <v>15</v>
      </c>
      <c r="W112" s="470">
        <v>881</v>
      </c>
      <c r="X112" s="103">
        <f t="shared" si="9"/>
        <v>220.25</v>
      </c>
    </row>
    <row r="113" spans="1:24">
      <c r="A113" s="196" t="s">
        <v>2974</v>
      </c>
      <c r="B113" s="305" t="s">
        <v>2856</v>
      </c>
      <c r="C113" s="307" t="s">
        <v>5</v>
      </c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11">
        <v>14</v>
      </c>
      <c r="T113" s="211">
        <v>1030</v>
      </c>
      <c r="U113" s="275">
        <f t="shared" si="8"/>
        <v>257.5</v>
      </c>
      <c r="V113" s="470">
        <v>58</v>
      </c>
      <c r="W113" s="470">
        <v>4026</v>
      </c>
      <c r="X113" s="103">
        <f t="shared" si="9"/>
        <v>1006.5</v>
      </c>
    </row>
    <row r="114" spans="1:24">
      <c r="A114" s="196" t="s">
        <v>2975</v>
      </c>
      <c r="B114" s="305" t="s">
        <v>2857</v>
      </c>
      <c r="C114" s="307" t="s">
        <v>390</v>
      </c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11">
        <v>7</v>
      </c>
      <c r="T114" s="211">
        <v>421</v>
      </c>
      <c r="U114" s="275">
        <f t="shared" si="8"/>
        <v>105.25</v>
      </c>
      <c r="V114" s="470">
        <v>36</v>
      </c>
      <c r="W114" s="470">
        <v>2172</v>
      </c>
      <c r="X114" s="103">
        <f t="shared" si="9"/>
        <v>543</v>
      </c>
    </row>
    <row r="115" spans="1:24">
      <c r="A115" s="196" t="s">
        <v>2976</v>
      </c>
      <c r="B115" s="305" t="s">
        <v>2858</v>
      </c>
      <c r="C115" s="307" t="s">
        <v>25</v>
      </c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11">
        <v>7</v>
      </c>
      <c r="T115" s="211">
        <v>269</v>
      </c>
      <c r="U115" s="275">
        <f t="shared" si="8"/>
        <v>67.25</v>
      </c>
      <c r="V115" s="470">
        <v>43</v>
      </c>
      <c r="W115" s="470">
        <v>2901</v>
      </c>
      <c r="X115" s="103">
        <f t="shared" si="9"/>
        <v>725.25</v>
      </c>
    </row>
    <row r="116" spans="1:24">
      <c r="A116" s="196" t="s">
        <v>2977</v>
      </c>
      <c r="B116" s="305" t="s">
        <v>2859</v>
      </c>
      <c r="C116" s="307" t="s">
        <v>501</v>
      </c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11">
        <v>14</v>
      </c>
      <c r="T116" s="211">
        <v>966</v>
      </c>
      <c r="U116" s="275">
        <f t="shared" si="8"/>
        <v>241.5</v>
      </c>
      <c r="V116" s="470">
        <v>48</v>
      </c>
      <c r="W116" s="470">
        <v>3892</v>
      </c>
      <c r="X116" s="103">
        <f t="shared" si="9"/>
        <v>973</v>
      </c>
    </row>
    <row r="117" spans="1:24">
      <c r="A117" s="196" t="s">
        <v>2978</v>
      </c>
      <c r="B117" s="305" t="s">
        <v>2860</v>
      </c>
      <c r="C117" s="307" t="s">
        <v>552</v>
      </c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11">
        <v>15</v>
      </c>
      <c r="T117" s="211">
        <v>1157</v>
      </c>
      <c r="U117" s="275">
        <f t="shared" si="8"/>
        <v>289.25</v>
      </c>
      <c r="V117" s="470">
        <v>45</v>
      </c>
      <c r="W117" s="470">
        <v>3083</v>
      </c>
      <c r="X117" s="103">
        <f t="shared" si="9"/>
        <v>770.75</v>
      </c>
    </row>
    <row r="118" spans="1:24">
      <c r="A118" s="196" t="s">
        <v>2979</v>
      </c>
      <c r="B118" s="305" t="s">
        <v>2861</v>
      </c>
      <c r="C118" s="307" t="s">
        <v>25</v>
      </c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11">
        <v>14</v>
      </c>
      <c r="T118" s="211">
        <v>862</v>
      </c>
      <c r="U118" s="275">
        <f t="shared" si="8"/>
        <v>215.5</v>
      </c>
      <c r="V118" s="470">
        <v>71</v>
      </c>
      <c r="W118" s="470">
        <v>4521</v>
      </c>
      <c r="X118" s="103">
        <f t="shared" si="9"/>
        <v>1130.25</v>
      </c>
    </row>
    <row r="119" spans="1:24">
      <c r="A119" s="196" t="s">
        <v>2980</v>
      </c>
      <c r="B119" s="305" t="s">
        <v>2862</v>
      </c>
      <c r="C119" s="307" t="s">
        <v>36</v>
      </c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11">
        <v>12</v>
      </c>
      <c r="T119" s="211">
        <v>812</v>
      </c>
      <c r="U119" s="275">
        <f t="shared" si="8"/>
        <v>203</v>
      </c>
      <c r="V119" s="470">
        <v>55</v>
      </c>
      <c r="W119" s="470">
        <v>3741</v>
      </c>
      <c r="X119" s="103">
        <f t="shared" si="9"/>
        <v>935.25</v>
      </c>
    </row>
    <row r="120" spans="1:24">
      <c r="A120" s="196" t="s">
        <v>2981</v>
      </c>
      <c r="B120" s="305" t="s">
        <v>2863</v>
      </c>
      <c r="C120" s="307" t="s">
        <v>204</v>
      </c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11">
        <v>5</v>
      </c>
      <c r="T120" s="211">
        <v>367</v>
      </c>
      <c r="U120" s="275">
        <f t="shared" si="8"/>
        <v>91.75</v>
      </c>
      <c r="V120" s="470">
        <v>47</v>
      </c>
      <c r="W120" s="470">
        <v>2957</v>
      </c>
      <c r="X120" s="103">
        <f t="shared" si="9"/>
        <v>739.25</v>
      </c>
    </row>
    <row r="121" spans="1:24">
      <c r="A121" s="196" t="s">
        <v>2982</v>
      </c>
      <c r="B121" s="305" t="s">
        <v>2864</v>
      </c>
      <c r="C121" s="307" t="s">
        <v>216</v>
      </c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11">
        <v>2</v>
      </c>
      <c r="T121" s="211">
        <v>218</v>
      </c>
      <c r="U121" s="275">
        <f t="shared" si="8"/>
        <v>54.5</v>
      </c>
      <c r="V121" s="470">
        <v>35</v>
      </c>
      <c r="W121" s="470">
        <v>2869</v>
      </c>
      <c r="X121" s="103">
        <f t="shared" si="9"/>
        <v>717.25</v>
      </c>
    </row>
    <row r="122" spans="1:24">
      <c r="A122" s="196" t="s">
        <v>2983</v>
      </c>
      <c r="B122" s="305" t="s">
        <v>2865</v>
      </c>
      <c r="C122" s="307" t="s">
        <v>5</v>
      </c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11">
        <v>1</v>
      </c>
      <c r="T122" s="211">
        <v>99</v>
      </c>
      <c r="U122" s="275">
        <f t="shared" si="8"/>
        <v>24.75</v>
      </c>
      <c r="V122" s="470">
        <v>8</v>
      </c>
      <c r="W122" s="470">
        <v>528</v>
      </c>
      <c r="X122" s="103">
        <f t="shared" si="9"/>
        <v>132</v>
      </c>
    </row>
    <row r="123" spans="1:24">
      <c r="A123" s="196" t="s">
        <v>2984</v>
      </c>
      <c r="B123" s="305" t="s">
        <v>2866</v>
      </c>
      <c r="C123" s="307" t="s">
        <v>148</v>
      </c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11">
        <v>10</v>
      </c>
      <c r="T123" s="211">
        <v>638</v>
      </c>
      <c r="U123" s="275">
        <f t="shared" si="8"/>
        <v>159.5</v>
      </c>
      <c r="V123" s="470">
        <v>45</v>
      </c>
      <c r="W123" s="470">
        <v>3283</v>
      </c>
      <c r="X123" s="103">
        <f t="shared" si="9"/>
        <v>820.75</v>
      </c>
    </row>
    <row r="124" spans="1:24">
      <c r="A124" s="196" t="s">
        <v>2985</v>
      </c>
      <c r="B124" s="305" t="s">
        <v>2867</v>
      </c>
      <c r="C124" s="307" t="s">
        <v>341</v>
      </c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11">
        <v>9</v>
      </c>
      <c r="T124" s="211">
        <v>507</v>
      </c>
      <c r="U124" s="275">
        <f t="shared" si="8"/>
        <v>126.75</v>
      </c>
      <c r="V124" s="470">
        <v>31</v>
      </c>
      <c r="W124" s="470">
        <v>1941</v>
      </c>
      <c r="X124" s="103">
        <f t="shared" si="9"/>
        <v>485.25</v>
      </c>
    </row>
    <row r="125" spans="1:24">
      <c r="A125" s="196" t="s">
        <v>2986</v>
      </c>
      <c r="B125" s="305" t="s">
        <v>2868</v>
      </c>
      <c r="C125" s="307" t="s">
        <v>207</v>
      </c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11">
        <v>24</v>
      </c>
      <c r="T125" s="211">
        <v>1128</v>
      </c>
      <c r="U125" s="275">
        <f t="shared" si="8"/>
        <v>282</v>
      </c>
      <c r="V125" s="470">
        <v>53</v>
      </c>
      <c r="W125" s="470">
        <v>3335</v>
      </c>
      <c r="X125" s="103">
        <f t="shared" si="9"/>
        <v>833.75</v>
      </c>
    </row>
    <row r="126" spans="1:24">
      <c r="A126" s="196" t="s">
        <v>2987</v>
      </c>
      <c r="B126" s="305" t="s">
        <v>2869</v>
      </c>
      <c r="C126" s="307" t="s">
        <v>261</v>
      </c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11">
        <v>2</v>
      </c>
      <c r="T126" s="211">
        <v>158</v>
      </c>
      <c r="U126" s="275">
        <f t="shared" si="8"/>
        <v>39.5</v>
      </c>
      <c r="V126" s="470">
        <v>34</v>
      </c>
      <c r="W126" s="470">
        <v>2518</v>
      </c>
      <c r="X126" s="103">
        <f t="shared" si="9"/>
        <v>629.5</v>
      </c>
    </row>
    <row r="127" spans="1:24">
      <c r="A127" s="196" t="s">
        <v>2988</v>
      </c>
      <c r="B127" s="305" t="s">
        <v>2870</v>
      </c>
      <c r="C127" s="307" t="s">
        <v>5</v>
      </c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11">
        <v>1</v>
      </c>
      <c r="T127" s="211">
        <v>35</v>
      </c>
      <c r="U127" s="275">
        <f t="shared" si="8"/>
        <v>8.75</v>
      </c>
      <c r="V127" s="470">
        <v>55</v>
      </c>
      <c r="W127" s="470">
        <v>3921</v>
      </c>
      <c r="X127" s="103">
        <f t="shared" si="9"/>
        <v>980.25</v>
      </c>
    </row>
    <row r="128" spans="1:24">
      <c r="A128" s="196" t="s">
        <v>2989</v>
      </c>
      <c r="B128" s="305" t="s">
        <v>2871</v>
      </c>
      <c r="C128" s="307" t="s">
        <v>23</v>
      </c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11">
        <v>1</v>
      </c>
      <c r="T128" s="211">
        <v>35</v>
      </c>
      <c r="U128" s="275">
        <f t="shared" si="8"/>
        <v>8.75</v>
      </c>
      <c r="V128" s="470">
        <v>26</v>
      </c>
      <c r="W128" s="470">
        <v>1922</v>
      </c>
      <c r="X128" s="103">
        <f t="shared" si="9"/>
        <v>480.5</v>
      </c>
    </row>
    <row r="129" spans="1:24">
      <c r="A129" s="196" t="s">
        <v>2990</v>
      </c>
      <c r="B129" s="305" t="s">
        <v>2872</v>
      </c>
      <c r="C129" s="307" t="s">
        <v>5</v>
      </c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11">
        <v>10</v>
      </c>
      <c r="T129" s="211">
        <v>678</v>
      </c>
      <c r="U129" s="275">
        <f t="shared" si="8"/>
        <v>169.5</v>
      </c>
      <c r="V129" s="470">
        <v>45</v>
      </c>
      <c r="W129" s="470">
        <v>3343</v>
      </c>
      <c r="X129" s="103">
        <f t="shared" si="9"/>
        <v>835.75</v>
      </c>
    </row>
    <row r="130" spans="1:24">
      <c r="A130" s="196" t="s">
        <v>2991</v>
      </c>
      <c r="B130" s="305" t="s">
        <v>2873</v>
      </c>
      <c r="C130" s="307" t="s">
        <v>5</v>
      </c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11">
        <v>9</v>
      </c>
      <c r="T130" s="211">
        <v>603</v>
      </c>
      <c r="U130" s="275">
        <f t="shared" si="8"/>
        <v>150.75</v>
      </c>
      <c r="V130" s="470">
        <v>109</v>
      </c>
      <c r="W130" s="470">
        <v>8199</v>
      </c>
      <c r="X130" s="103">
        <f t="shared" si="9"/>
        <v>2049.75</v>
      </c>
    </row>
    <row r="131" spans="1:24">
      <c r="A131" s="196" t="s">
        <v>2992</v>
      </c>
      <c r="B131" s="305" t="s">
        <v>2874</v>
      </c>
      <c r="C131" s="307" t="s">
        <v>29</v>
      </c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11">
        <v>24</v>
      </c>
      <c r="T131" s="211">
        <v>1652</v>
      </c>
      <c r="U131" s="275">
        <f t="shared" si="8"/>
        <v>413</v>
      </c>
      <c r="V131" s="470">
        <v>104</v>
      </c>
      <c r="W131" s="470">
        <v>6544</v>
      </c>
      <c r="X131" s="103">
        <f t="shared" si="9"/>
        <v>1636</v>
      </c>
    </row>
    <row r="132" spans="1:24">
      <c r="A132" s="196" t="s">
        <v>2993</v>
      </c>
      <c r="B132" s="305" t="s">
        <v>2875</v>
      </c>
      <c r="C132" s="307" t="s">
        <v>36</v>
      </c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11">
        <v>17</v>
      </c>
      <c r="T132" s="211">
        <v>1083</v>
      </c>
      <c r="U132" s="275">
        <f t="shared" ref="U132:U189" si="10">T132*25%</f>
        <v>270.75</v>
      </c>
      <c r="V132" s="470">
        <v>50</v>
      </c>
      <c r="W132" s="470">
        <v>3534</v>
      </c>
      <c r="X132" s="103">
        <f t="shared" ref="X132:X195" si="11">W132*25%</f>
        <v>883.5</v>
      </c>
    </row>
    <row r="133" spans="1:24">
      <c r="A133" s="196" t="s">
        <v>2994</v>
      </c>
      <c r="B133" s="305" t="s">
        <v>2876</v>
      </c>
      <c r="C133" s="307" t="s">
        <v>372</v>
      </c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11">
        <v>18</v>
      </c>
      <c r="T133" s="211">
        <v>974</v>
      </c>
      <c r="U133" s="275">
        <f t="shared" si="10"/>
        <v>243.5</v>
      </c>
      <c r="V133" s="470">
        <v>105</v>
      </c>
      <c r="W133" s="470">
        <v>6091</v>
      </c>
      <c r="X133" s="103">
        <f t="shared" si="11"/>
        <v>1522.75</v>
      </c>
    </row>
    <row r="134" spans="1:24">
      <c r="A134" s="196" t="s">
        <v>2995</v>
      </c>
      <c r="B134" s="305" t="s">
        <v>2877</v>
      </c>
      <c r="C134" s="307" t="s">
        <v>259</v>
      </c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11">
        <v>1</v>
      </c>
      <c r="T134" s="211">
        <v>59</v>
      </c>
      <c r="U134" s="275">
        <f t="shared" si="10"/>
        <v>14.75</v>
      </c>
      <c r="V134" s="470">
        <v>31</v>
      </c>
      <c r="W134" s="470">
        <v>1817</v>
      </c>
      <c r="X134" s="103">
        <f t="shared" si="11"/>
        <v>454.25</v>
      </c>
    </row>
    <row r="135" spans="1:24">
      <c r="A135" s="196" t="s">
        <v>2996</v>
      </c>
      <c r="B135" s="305" t="s">
        <v>2878</v>
      </c>
      <c r="C135" s="307" t="s">
        <v>5</v>
      </c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11">
        <v>41</v>
      </c>
      <c r="T135" s="211">
        <v>2383</v>
      </c>
      <c r="U135" s="275">
        <f t="shared" si="10"/>
        <v>595.75</v>
      </c>
      <c r="V135" s="470">
        <v>112</v>
      </c>
      <c r="W135" s="470">
        <v>7296</v>
      </c>
      <c r="X135" s="103">
        <f t="shared" si="11"/>
        <v>1824</v>
      </c>
    </row>
    <row r="136" spans="1:24">
      <c r="A136" s="196" t="s">
        <v>2997</v>
      </c>
      <c r="B136" s="305" t="s">
        <v>2879</v>
      </c>
      <c r="C136" s="307" t="s">
        <v>259</v>
      </c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11">
        <v>41</v>
      </c>
      <c r="T136" s="211">
        <v>2571</v>
      </c>
      <c r="U136" s="275">
        <f t="shared" si="10"/>
        <v>642.75</v>
      </c>
      <c r="V136" s="470">
        <v>88</v>
      </c>
      <c r="W136" s="470">
        <v>6732</v>
      </c>
      <c r="X136" s="103">
        <f t="shared" si="11"/>
        <v>1683</v>
      </c>
    </row>
    <row r="137" spans="1:24">
      <c r="A137" s="196" t="s">
        <v>2998</v>
      </c>
      <c r="B137" s="305" t="s">
        <v>2880</v>
      </c>
      <c r="C137" s="307" t="s">
        <v>5</v>
      </c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11">
        <v>3</v>
      </c>
      <c r="T137" s="211">
        <v>153</v>
      </c>
      <c r="U137" s="275">
        <f t="shared" si="10"/>
        <v>38.25</v>
      </c>
      <c r="V137" s="470">
        <v>48</v>
      </c>
      <c r="W137" s="470">
        <v>3368</v>
      </c>
      <c r="X137" s="103">
        <f t="shared" si="11"/>
        <v>842</v>
      </c>
    </row>
    <row r="138" spans="1:24">
      <c r="A138" s="196" t="s">
        <v>2999</v>
      </c>
      <c r="B138" s="305" t="s">
        <v>2881</v>
      </c>
      <c r="C138" s="307" t="s">
        <v>383</v>
      </c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11">
        <v>19</v>
      </c>
      <c r="T138" s="211">
        <v>1137</v>
      </c>
      <c r="U138" s="275">
        <f t="shared" si="10"/>
        <v>284.25</v>
      </c>
      <c r="V138" s="470">
        <v>30</v>
      </c>
      <c r="W138" s="470">
        <v>2330</v>
      </c>
      <c r="X138" s="103">
        <f t="shared" si="11"/>
        <v>582.5</v>
      </c>
    </row>
    <row r="139" spans="1:24">
      <c r="A139" s="196" t="s">
        <v>3000</v>
      </c>
      <c r="B139" s="305" t="s">
        <v>2882</v>
      </c>
      <c r="C139" s="307" t="s">
        <v>3</v>
      </c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11">
        <v>6</v>
      </c>
      <c r="T139" s="211">
        <v>446</v>
      </c>
      <c r="U139" s="275">
        <f t="shared" si="10"/>
        <v>111.5</v>
      </c>
      <c r="V139" s="470">
        <v>14</v>
      </c>
      <c r="W139" s="470">
        <v>914</v>
      </c>
      <c r="X139" s="103">
        <f t="shared" si="11"/>
        <v>228.5</v>
      </c>
    </row>
    <row r="140" spans="1:24">
      <c r="A140" s="196" t="s">
        <v>3001</v>
      </c>
      <c r="B140" s="305" t="s">
        <v>2883</v>
      </c>
      <c r="C140" s="307" t="s">
        <v>5</v>
      </c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11">
        <v>1</v>
      </c>
      <c r="T140" s="211">
        <v>35</v>
      </c>
      <c r="U140" s="275">
        <f t="shared" si="10"/>
        <v>8.75</v>
      </c>
      <c r="V140" s="470">
        <v>78</v>
      </c>
      <c r="W140" s="470">
        <v>5450</v>
      </c>
      <c r="X140" s="103">
        <f t="shared" si="11"/>
        <v>1362.5</v>
      </c>
    </row>
    <row r="141" spans="1:24">
      <c r="A141" s="196" t="s">
        <v>3002</v>
      </c>
      <c r="B141" s="305" t="s">
        <v>2884</v>
      </c>
      <c r="C141" s="307" t="s">
        <v>66</v>
      </c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11">
        <v>3</v>
      </c>
      <c r="T141" s="211">
        <v>193</v>
      </c>
      <c r="U141" s="275">
        <f t="shared" si="10"/>
        <v>48.25</v>
      </c>
      <c r="V141" s="470">
        <v>61</v>
      </c>
      <c r="W141" s="470">
        <v>4235</v>
      </c>
      <c r="X141" s="103">
        <f t="shared" si="11"/>
        <v>1058.75</v>
      </c>
    </row>
    <row r="142" spans="1:24">
      <c r="A142" s="196" t="s">
        <v>3003</v>
      </c>
      <c r="B142" s="305" t="s">
        <v>2885</v>
      </c>
      <c r="C142" s="307" t="s">
        <v>216</v>
      </c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11">
        <v>2</v>
      </c>
      <c r="T142" s="211">
        <v>178</v>
      </c>
      <c r="U142" s="275">
        <f t="shared" si="10"/>
        <v>44.5</v>
      </c>
      <c r="V142" s="470">
        <v>40</v>
      </c>
      <c r="W142" s="470">
        <v>3568</v>
      </c>
      <c r="X142" s="103">
        <f t="shared" si="11"/>
        <v>892</v>
      </c>
    </row>
    <row r="143" spans="1:24">
      <c r="A143" s="196" t="s">
        <v>3004</v>
      </c>
      <c r="B143" s="305" t="s">
        <v>2886</v>
      </c>
      <c r="C143" s="307" t="s">
        <v>932</v>
      </c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11">
        <v>24</v>
      </c>
      <c r="T143" s="211">
        <v>1748</v>
      </c>
      <c r="U143" s="275">
        <f t="shared" si="10"/>
        <v>437</v>
      </c>
      <c r="V143" s="470">
        <v>48</v>
      </c>
      <c r="W143" s="470">
        <v>3284</v>
      </c>
      <c r="X143" s="103">
        <f t="shared" si="11"/>
        <v>821</v>
      </c>
    </row>
    <row r="144" spans="1:24">
      <c r="A144" s="196" t="s">
        <v>3005</v>
      </c>
      <c r="B144" s="305" t="s">
        <v>2887</v>
      </c>
      <c r="C144" s="307" t="s">
        <v>5</v>
      </c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11">
        <v>2</v>
      </c>
      <c r="T144" s="211">
        <v>158</v>
      </c>
      <c r="U144" s="275">
        <f t="shared" si="10"/>
        <v>39.5</v>
      </c>
      <c r="V144" s="470">
        <v>17</v>
      </c>
      <c r="W144" s="470">
        <v>1523</v>
      </c>
      <c r="X144" s="103">
        <f t="shared" si="11"/>
        <v>380.75</v>
      </c>
    </row>
    <row r="145" spans="1:24">
      <c r="A145" s="196" t="s">
        <v>3006</v>
      </c>
      <c r="B145" s="305" t="s">
        <v>2888</v>
      </c>
      <c r="C145" s="307" t="s">
        <v>23</v>
      </c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11">
        <v>6</v>
      </c>
      <c r="T145" s="211">
        <v>306</v>
      </c>
      <c r="U145" s="275">
        <f t="shared" si="10"/>
        <v>76.5</v>
      </c>
      <c r="V145" s="470">
        <v>81</v>
      </c>
      <c r="W145" s="470">
        <v>5583</v>
      </c>
      <c r="X145" s="103">
        <f t="shared" si="11"/>
        <v>1395.75</v>
      </c>
    </row>
    <row r="146" spans="1:24">
      <c r="A146" s="196" t="s">
        <v>3007</v>
      </c>
      <c r="B146" s="305" t="s">
        <v>2889</v>
      </c>
      <c r="C146" s="307" t="s">
        <v>259</v>
      </c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11">
        <v>2</v>
      </c>
      <c r="T146" s="211">
        <v>218</v>
      </c>
      <c r="U146" s="275">
        <f t="shared" si="10"/>
        <v>54.5</v>
      </c>
      <c r="V146" s="470">
        <v>31</v>
      </c>
      <c r="W146" s="470">
        <v>2305</v>
      </c>
      <c r="X146" s="103">
        <f t="shared" si="11"/>
        <v>576.25</v>
      </c>
    </row>
    <row r="147" spans="1:24">
      <c r="A147" s="196" t="s">
        <v>3008</v>
      </c>
      <c r="B147" s="305" t="s">
        <v>2890</v>
      </c>
      <c r="C147" s="307" t="s">
        <v>12</v>
      </c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11">
        <v>4</v>
      </c>
      <c r="T147" s="211">
        <v>248</v>
      </c>
      <c r="U147" s="275">
        <f t="shared" si="10"/>
        <v>62</v>
      </c>
      <c r="V147" s="470">
        <v>6</v>
      </c>
      <c r="W147" s="470">
        <v>594</v>
      </c>
      <c r="X147" s="103">
        <f t="shared" si="11"/>
        <v>148.5</v>
      </c>
    </row>
    <row r="148" spans="1:24">
      <c r="A148" s="196" t="s">
        <v>3009</v>
      </c>
      <c r="B148" s="305" t="s">
        <v>2891</v>
      </c>
      <c r="C148" s="307" t="s">
        <v>66</v>
      </c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11">
        <v>27</v>
      </c>
      <c r="T148" s="211">
        <v>1473</v>
      </c>
      <c r="U148" s="275">
        <f t="shared" si="10"/>
        <v>368.25</v>
      </c>
      <c r="V148" s="470">
        <v>157</v>
      </c>
      <c r="W148" s="470">
        <v>8727</v>
      </c>
      <c r="X148" s="103">
        <f t="shared" si="11"/>
        <v>2181.75</v>
      </c>
    </row>
    <row r="149" spans="1:24">
      <c r="A149" s="196" t="s">
        <v>3010</v>
      </c>
      <c r="B149" s="305" t="s">
        <v>2892</v>
      </c>
      <c r="C149" s="307" t="s">
        <v>5</v>
      </c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11">
        <v>3</v>
      </c>
      <c r="T149" s="211">
        <v>169</v>
      </c>
      <c r="U149" s="275">
        <f t="shared" si="10"/>
        <v>42.25</v>
      </c>
      <c r="V149" s="470">
        <v>110</v>
      </c>
      <c r="W149" s="470">
        <v>8038</v>
      </c>
      <c r="X149" s="103">
        <f t="shared" si="11"/>
        <v>2009.5</v>
      </c>
    </row>
    <row r="150" spans="1:24">
      <c r="A150" s="196" t="s">
        <v>3011</v>
      </c>
      <c r="B150" s="305" t="s">
        <v>2893</v>
      </c>
      <c r="C150" s="307" t="s">
        <v>23</v>
      </c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11">
        <v>4</v>
      </c>
      <c r="T150" s="211">
        <v>312</v>
      </c>
      <c r="U150" s="275">
        <f t="shared" si="10"/>
        <v>78</v>
      </c>
      <c r="V150" s="470">
        <v>193</v>
      </c>
      <c r="W150" s="470">
        <v>13159</v>
      </c>
      <c r="X150" s="103">
        <f t="shared" si="11"/>
        <v>3289.75</v>
      </c>
    </row>
    <row r="151" spans="1:24">
      <c r="A151" s="196" t="s">
        <v>3012</v>
      </c>
      <c r="B151" s="305" t="s">
        <v>2894</v>
      </c>
      <c r="C151" s="307" t="s">
        <v>372</v>
      </c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11">
        <v>5</v>
      </c>
      <c r="T151" s="211">
        <v>331</v>
      </c>
      <c r="U151" s="275">
        <f t="shared" si="10"/>
        <v>82.75</v>
      </c>
      <c r="V151" s="470">
        <v>103</v>
      </c>
      <c r="W151" s="470">
        <v>7185</v>
      </c>
      <c r="X151" s="103">
        <f t="shared" si="11"/>
        <v>1796.25</v>
      </c>
    </row>
    <row r="152" spans="1:24">
      <c r="A152" s="196" t="s">
        <v>3013</v>
      </c>
      <c r="B152" s="305" t="s">
        <v>2895</v>
      </c>
      <c r="C152" s="307" t="s">
        <v>34</v>
      </c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11">
        <v>22</v>
      </c>
      <c r="T152" s="211">
        <v>1450</v>
      </c>
      <c r="U152" s="275">
        <f t="shared" si="10"/>
        <v>362.5</v>
      </c>
      <c r="V152" s="470">
        <v>60</v>
      </c>
      <c r="W152" s="470">
        <v>3688</v>
      </c>
      <c r="X152" s="103">
        <f t="shared" si="11"/>
        <v>922</v>
      </c>
    </row>
    <row r="153" spans="1:24">
      <c r="A153" s="196" t="s">
        <v>3014</v>
      </c>
      <c r="B153" s="305" t="s">
        <v>2896</v>
      </c>
      <c r="C153" s="307" t="s">
        <v>34</v>
      </c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11">
        <v>2</v>
      </c>
      <c r="T153" s="211">
        <v>94</v>
      </c>
      <c r="U153" s="275">
        <f t="shared" si="10"/>
        <v>23.5</v>
      </c>
      <c r="V153" s="470">
        <v>10</v>
      </c>
      <c r="W153" s="470">
        <v>698</v>
      </c>
      <c r="X153" s="103">
        <f t="shared" si="11"/>
        <v>174.5</v>
      </c>
    </row>
    <row r="154" spans="1:24">
      <c r="A154" s="196" t="s">
        <v>3015</v>
      </c>
      <c r="B154" s="305" t="s">
        <v>2897</v>
      </c>
      <c r="C154" s="307" t="s">
        <v>501</v>
      </c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11">
        <v>19</v>
      </c>
      <c r="T154" s="211">
        <v>1409</v>
      </c>
      <c r="U154" s="275">
        <f t="shared" si="10"/>
        <v>352.25</v>
      </c>
      <c r="V154" s="470">
        <v>148</v>
      </c>
      <c r="W154" s="470">
        <v>9872</v>
      </c>
      <c r="X154" s="103">
        <f t="shared" si="11"/>
        <v>2468</v>
      </c>
    </row>
    <row r="155" spans="1:24">
      <c r="A155" s="196" t="s">
        <v>3016</v>
      </c>
      <c r="B155" s="305" t="s">
        <v>2898</v>
      </c>
      <c r="C155" s="307" t="s">
        <v>501</v>
      </c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11">
        <v>9</v>
      </c>
      <c r="T155" s="211">
        <v>807</v>
      </c>
      <c r="U155" s="275">
        <f t="shared" si="10"/>
        <v>201.75</v>
      </c>
      <c r="V155" s="470">
        <v>112</v>
      </c>
      <c r="W155" s="470">
        <v>6632</v>
      </c>
      <c r="X155" s="103">
        <f t="shared" si="11"/>
        <v>1658</v>
      </c>
    </row>
    <row r="156" spans="1:24">
      <c r="A156" s="196" t="s">
        <v>3017</v>
      </c>
      <c r="B156" s="305" t="s">
        <v>2899</v>
      </c>
      <c r="C156" s="307" t="s">
        <v>14</v>
      </c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11">
        <v>75</v>
      </c>
      <c r="T156" s="211">
        <v>6445</v>
      </c>
      <c r="U156" s="275">
        <f t="shared" si="10"/>
        <v>1611.25</v>
      </c>
      <c r="V156" s="470">
        <v>46</v>
      </c>
      <c r="W156" s="470">
        <v>4134</v>
      </c>
      <c r="X156" s="103">
        <f t="shared" si="11"/>
        <v>1033.5</v>
      </c>
    </row>
    <row r="157" spans="1:24">
      <c r="A157" s="196" t="s">
        <v>3018</v>
      </c>
      <c r="B157" s="305" t="s">
        <v>2900</v>
      </c>
      <c r="C157" s="307" t="s">
        <v>23</v>
      </c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11">
        <v>5</v>
      </c>
      <c r="T157" s="211">
        <v>335</v>
      </c>
      <c r="U157" s="275">
        <f t="shared" si="10"/>
        <v>83.75</v>
      </c>
      <c r="V157" s="470">
        <v>13</v>
      </c>
      <c r="W157" s="470">
        <v>751</v>
      </c>
      <c r="X157" s="103">
        <f t="shared" si="11"/>
        <v>187.75</v>
      </c>
    </row>
    <row r="158" spans="1:24">
      <c r="A158" s="196" t="s">
        <v>3019</v>
      </c>
      <c r="B158" s="305" t="s">
        <v>2901</v>
      </c>
      <c r="C158" s="307" t="s">
        <v>25</v>
      </c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11">
        <v>5</v>
      </c>
      <c r="T158" s="211">
        <v>223</v>
      </c>
      <c r="U158" s="275">
        <f t="shared" si="10"/>
        <v>55.75</v>
      </c>
      <c r="V158" s="470">
        <v>75</v>
      </c>
      <c r="W158" s="470">
        <v>4465</v>
      </c>
      <c r="X158" s="103">
        <f t="shared" si="11"/>
        <v>1116.25</v>
      </c>
    </row>
    <row r="159" spans="1:24">
      <c r="A159" s="196" t="s">
        <v>3020</v>
      </c>
      <c r="B159" s="305" t="s">
        <v>2902</v>
      </c>
      <c r="C159" s="307" t="s">
        <v>313</v>
      </c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11">
        <v>16</v>
      </c>
      <c r="T159" s="211">
        <v>968</v>
      </c>
      <c r="U159" s="275">
        <f t="shared" si="10"/>
        <v>242</v>
      </c>
      <c r="V159" s="470">
        <v>58</v>
      </c>
      <c r="W159" s="470">
        <v>4138</v>
      </c>
      <c r="X159" s="103">
        <f t="shared" si="11"/>
        <v>1034.5</v>
      </c>
    </row>
    <row r="160" spans="1:24">
      <c r="A160" s="196" t="s">
        <v>3021</v>
      </c>
      <c r="B160" s="305" t="s">
        <v>2903</v>
      </c>
      <c r="C160" s="307" t="s">
        <v>148</v>
      </c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11">
        <v>6</v>
      </c>
      <c r="T160" s="211">
        <v>258</v>
      </c>
      <c r="U160" s="275">
        <f t="shared" si="10"/>
        <v>64.5</v>
      </c>
      <c r="V160" s="470">
        <v>61</v>
      </c>
      <c r="W160" s="470">
        <v>4175</v>
      </c>
      <c r="X160" s="103">
        <f t="shared" si="11"/>
        <v>1043.75</v>
      </c>
    </row>
    <row r="161" spans="1:24">
      <c r="A161" s="196" t="s">
        <v>3022</v>
      </c>
      <c r="B161" s="305" t="s">
        <v>2904</v>
      </c>
      <c r="C161" s="307" t="s">
        <v>5</v>
      </c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11">
        <v>7</v>
      </c>
      <c r="T161" s="211">
        <v>425</v>
      </c>
      <c r="U161" s="275">
        <f t="shared" si="10"/>
        <v>106.25</v>
      </c>
      <c r="V161" s="470">
        <v>199</v>
      </c>
      <c r="W161" s="470">
        <v>12669</v>
      </c>
      <c r="X161" s="103">
        <f t="shared" si="11"/>
        <v>3167.25</v>
      </c>
    </row>
    <row r="162" spans="1:24">
      <c r="A162" s="196" t="s">
        <v>3023</v>
      </c>
      <c r="B162" s="305" t="s">
        <v>2905</v>
      </c>
      <c r="C162" s="307" t="s">
        <v>948</v>
      </c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11">
        <v>4</v>
      </c>
      <c r="T162" s="211">
        <v>336</v>
      </c>
      <c r="U162" s="275">
        <f t="shared" si="10"/>
        <v>84</v>
      </c>
      <c r="V162" s="470">
        <v>29</v>
      </c>
      <c r="W162" s="470">
        <v>1891</v>
      </c>
      <c r="X162" s="103">
        <f t="shared" si="11"/>
        <v>472.75</v>
      </c>
    </row>
    <row r="163" spans="1:24">
      <c r="A163" s="196" t="s">
        <v>3024</v>
      </c>
      <c r="B163" s="305" t="s">
        <v>2906</v>
      </c>
      <c r="C163" s="307" t="s">
        <v>5</v>
      </c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11">
        <v>3</v>
      </c>
      <c r="T163" s="211">
        <v>277</v>
      </c>
      <c r="U163" s="275">
        <f t="shared" si="10"/>
        <v>69.25</v>
      </c>
      <c r="V163" s="470">
        <v>12</v>
      </c>
      <c r="W163" s="470">
        <v>1108</v>
      </c>
      <c r="X163" s="103">
        <f t="shared" si="11"/>
        <v>277</v>
      </c>
    </row>
    <row r="164" spans="1:24">
      <c r="A164" s="196" t="s">
        <v>3025</v>
      </c>
      <c r="B164" s="305" t="s">
        <v>2907</v>
      </c>
      <c r="C164" s="307" t="s">
        <v>66</v>
      </c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11">
        <v>5</v>
      </c>
      <c r="T164" s="211">
        <v>331</v>
      </c>
      <c r="U164" s="275">
        <f t="shared" si="10"/>
        <v>82.75</v>
      </c>
      <c r="V164" s="470">
        <v>46</v>
      </c>
      <c r="W164" s="470">
        <v>3494</v>
      </c>
      <c r="X164" s="103">
        <f t="shared" si="11"/>
        <v>873.5</v>
      </c>
    </row>
    <row r="165" spans="1:24">
      <c r="A165" s="196" t="s">
        <v>3026</v>
      </c>
      <c r="B165" s="305" t="s">
        <v>2908</v>
      </c>
      <c r="C165" s="307" t="s">
        <v>207</v>
      </c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11">
        <v>3</v>
      </c>
      <c r="T165" s="211">
        <v>257</v>
      </c>
      <c r="U165" s="275">
        <f t="shared" si="10"/>
        <v>64.25</v>
      </c>
      <c r="V165" s="470">
        <v>15</v>
      </c>
      <c r="W165" s="470">
        <v>1073</v>
      </c>
      <c r="X165" s="103">
        <f t="shared" si="11"/>
        <v>268.25</v>
      </c>
    </row>
    <row r="166" spans="1:24">
      <c r="A166" s="196" t="s">
        <v>3027</v>
      </c>
      <c r="B166" s="305" t="s">
        <v>2909</v>
      </c>
      <c r="C166" s="307" t="s">
        <v>36</v>
      </c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11">
        <v>7</v>
      </c>
      <c r="T166" s="211">
        <v>449</v>
      </c>
      <c r="U166" s="275">
        <f t="shared" si="10"/>
        <v>112.25</v>
      </c>
      <c r="V166" s="470">
        <v>49</v>
      </c>
      <c r="W166" s="470">
        <v>2751</v>
      </c>
      <c r="X166" s="103">
        <f t="shared" si="11"/>
        <v>687.75</v>
      </c>
    </row>
    <row r="167" spans="1:24">
      <c r="A167" s="196" t="s">
        <v>3028</v>
      </c>
      <c r="B167" s="305" t="s">
        <v>2910</v>
      </c>
      <c r="C167" s="307" t="s">
        <v>5</v>
      </c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11">
        <v>9</v>
      </c>
      <c r="T167" s="211">
        <v>603</v>
      </c>
      <c r="U167" s="275">
        <f t="shared" si="10"/>
        <v>150.75</v>
      </c>
      <c r="V167" s="470">
        <v>192</v>
      </c>
      <c r="W167" s="470">
        <v>14732</v>
      </c>
      <c r="X167" s="103">
        <f t="shared" si="11"/>
        <v>3683</v>
      </c>
    </row>
    <row r="168" spans="1:24">
      <c r="A168" s="196" t="s">
        <v>3029</v>
      </c>
      <c r="B168" s="305" t="s">
        <v>2911</v>
      </c>
      <c r="C168" s="307" t="s">
        <v>372</v>
      </c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11">
        <v>48</v>
      </c>
      <c r="T168" s="211">
        <v>2892</v>
      </c>
      <c r="U168" s="275">
        <f t="shared" si="10"/>
        <v>723</v>
      </c>
      <c r="V168" s="470">
        <v>116</v>
      </c>
      <c r="W168" s="470">
        <v>6648</v>
      </c>
      <c r="X168" s="103">
        <f t="shared" si="11"/>
        <v>1662</v>
      </c>
    </row>
    <row r="169" spans="1:24">
      <c r="A169" s="196" t="s">
        <v>3030</v>
      </c>
      <c r="B169" s="305" t="s">
        <v>2912</v>
      </c>
      <c r="C169" s="307" t="s">
        <v>5</v>
      </c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11">
        <v>35</v>
      </c>
      <c r="T169" s="211">
        <v>2845</v>
      </c>
      <c r="U169" s="275">
        <f t="shared" si="10"/>
        <v>711.25</v>
      </c>
      <c r="V169" s="470">
        <v>122</v>
      </c>
      <c r="W169" s="470">
        <v>9654</v>
      </c>
      <c r="X169" s="103">
        <f t="shared" si="11"/>
        <v>2413.5</v>
      </c>
    </row>
    <row r="170" spans="1:24">
      <c r="A170" s="196" t="s">
        <v>3031</v>
      </c>
      <c r="B170" s="305" t="s">
        <v>2913</v>
      </c>
      <c r="C170" s="307" t="s">
        <v>5</v>
      </c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11">
        <v>4</v>
      </c>
      <c r="T170" s="211">
        <v>184</v>
      </c>
      <c r="U170" s="275">
        <f t="shared" si="10"/>
        <v>46</v>
      </c>
      <c r="V170" s="470">
        <v>65</v>
      </c>
      <c r="W170" s="470">
        <v>4539</v>
      </c>
      <c r="X170" s="103">
        <f t="shared" si="11"/>
        <v>1134.75</v>
      </c>
    </row>
    <row r="171" spans="1:24">
      <c r="A171" s="196" t="s">
        <v>3032</v>
      </c>
      <c r="B171" s="305" t="s">
        <v>2914</v>
      </c>
      <c r="C171" s="307" t="s">
        <v>390</v>
      </c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11">
        <v>5</v>
      </c>
      <c r="T171" s="211">
        <v>271</v>
      </c>
      <c r="U171" s="275">
        <f t="shared" si="10"/>
        <v>67.75</v>
      </c>
      <c r="V171" s="470">
        <v>93</v>
      </c>
      <c r="W171" s="470">
        <v>6031</v>
      </c>
      <c r="X171" s="103">
        <f t="shared" si="11"/>
        <v>1507.75</v>
      </c>
    </row>
    <row r="172" spans="1:24">
      <c r="A172" s="196" t="s">
        <v>3033</v>
      </c>
      <c r="B172" s="305" t="s">
        <v>2915</v>
      </c>
      <c r="C172" s="307" t="s">
        <v>5</v>
      </c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11">
        <v>21</v>
      </c>
      <c r="T172" s="211">
        <v>1423</v>
      </c>
      <c r="U172" s="275">
        <f t="shared" si="10"/>
        <v>355.75</v>
      </c>
      <c r="V172" s="470">
        <v>78</v>
      </c>
      <c r="W172" s="470">
        <v>4490</v>
      </c>
      <c r="X172" s="103">
        <f t="shared" si="11"/>
        <v>1122.5</v>
      </c>
    </row>
    <row r="173" spans="1:24">
      <c r="A173" s="196" t="s">
        <v>3034</v>
      </c>
      <c r="B173" s="305" t="s">
        <v>2916</v>
      </c>
      <c r="C173" s="307" t="s">
        <v>23</v>
      </c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11">
        <v>15</v>
      </c>
      <c r="T173" s="211">
        <v>1129</v>
      </c>
      <c r="U173" s="275">
        <f t="shared" si="10"/>
        <v>282.25</v>
      </c>
      <c r="V173" s="470">
        <v>75</v>
      </c>
      <c r="W173" s="470">
        <v>4905</v>
      </c>
      <c r="X173" s="103">
        <f t="shared" si="11"/>
        <v>1226.25</v>
      </c>
    </row>
    <row r="174" spans="1:24">
      <c r="A174" s="196" t="s">
        <v>3035</v>
      </c>
      <c r="B174" s="305" t="s">
        <v>2917</v>
      </c>
      <c r="C174" s="307" t="s">
        <v>23</v>
      </c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11">
        <v>7</v>
      </c>
      <c r="T174" s="211">
        <v>693</v>
      </c>
      <c r="U174" s="275">
        <f t="shared" si="10"/>
        <v>173.25</v>
      </c>
      <c r="V174" s="470">
        <v>91</v>
      </c>
      <c r="W174" s="470">
        <v>5729</v>
      </c>
      <c r="X174" s="103">
        <f t="shared" si="11"/>
        <v>1432.25</v>
      </c>
    </row>
    <row r="175" spans="1:24">
      <c r="A175" s="196" t="s">
        <v>3036</v>
      </c>
      <c r="B175" s="305" t="s">
        <v>2918</v>
      </c>
      <c r="C175" s="307" t="s">
        <v>932</v>
      </c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11">
        <v>7</v>
      </c>
      <c r="T175" s="211">
        <v>385</v>
      </c>
      <c r="U175" s="275">
        <f t="shared" si="10"/>
        <v>96.25</v>
      </c>
      <c r="V175" s="470">
        <v>29</v>
      </c>
      <c r="W175" s="470">
        <v>2427</v>
      </c>
      <c r="X175" s="103">
        <f t="shared" si="11"/>
        <v>606.75</v>
      </c>
    </row>
    <row r="176" spans="1:24">
      <c r="A176" s="196" t="s">
        <v>3037</v>
      </c>
      <c r="B176" s="305" t="s">
        <v>2919</v>
      </c>
      <c r="C176" s="307" t="s">
        <v>5</v>
      </c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11">
        <v>10</v>
      </c>
      <c r="T176" s="211">
        <v>782</v>
      </c>
      <c r="U176" s="275">
        <f t="shared" si="10"/>
        <v>195.5</v>
      </c>
      <c r="V176" s="470">
        <v>71</v>
      </c>
      <c r="W176" s="470">
        <v>5429</v>
      </c>
      <c r="X176" s="103">
        <f t="shared" si="11"/>
        <v>1357.25</v>
      </c>
    </row>
    <row r="177" spans="1:24">
      <c r="A177" s="196" t="s">
        <v>3038</v>
      </c>
      <c r="B177" s="305" t="s">
        <v>2920</v>
      </c>
      <c r="C177" s="307" t="s">
        <v>5</v>
      </c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11">
        <v>9</v>
      </c>
      <c r="T177" s="211">
        <v>571</v>
      </c>
      <c r="U177" s="275">
        <f t="shared" si="10"/>
        <v>142.75</v>
      </c>
      <c r="V177" s="470">
        <v>76</v>
      </c>
      <c r="W177" s="470">
        <v>5936</v>
      </c>
      <c r="X177" s="103">
        <f t="shared" si="11"/>
        <v>1484</v>
      </c>
    </row>
    <row r="178" spans="1:24">
      <c r="A178" s="196" t="s">
        <v>3039</v>
      </c>
      <c r="B178" s="305" t="s">
        <v>2921</v>
      </c>
      <c r="C178" s="307" t="s">
        <v>5</v>
      </c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11">
        <v>10</v>
      </c>
      <c r="T178" s="211">
        <v>846</v>
      </c>
      <c r="U178" s="275">
        <f t="shared" si="10"/>
        <v>211.5</v>
      </c>
      <c r="V178" s="470">
        <v>55</v>
      </c>
      <c r="W178" s="470">
        <v>4209</v>
      </c>
      <c r="X178" s="103">
        <f t="shared" si="11"/>
        <v>1052.25</v>
      </c>
    </row>
    <row r="179" spans="1:24">
      <c r="A179" s="196" t="s">
        <v>3040</v>
      </c>
      <c r="B179" s="305" t="s">
        <v>2922</v>
      </c>
      <c r="C179" s="307" t="s">
        <v>501</v>
      </c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11">
        <v>3</v>
      </c>
      <c r="T179" s="211">
        <v>237</v>
      </c>
      <c r="U179" s="275">
        <f t="shared" si="10"/>
        <v>59.25</v>
      </c>
      <c r="V179" s="470">
        <v>51</v>
      </c>
      <c r="W179" s="470">
        <v>4061</v>
      </c>
      <c r="X179" s="103">
        <f t="shared" si="11"/>
        <v>1015.25</v>
      </c>
    </row>
    <row r="180" spans="1:24">
      <c r="A180" s="196" t="s">
        <v>3041</v>
      </c>
      <c r="B180" s="305" t="s">
        <v>2923</v>
      </c>
      <c r="C180" s="307" t="s">
        <v>207</v>
      </c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11">
        <v>10</v>
      </c>
      <c r="T180" s="211">
        <v>650</v>
      </c>
      <c r="U180" s="275">
        <f t="shared" si="10"/>
        <v>162.5</v>
      </c>
      <c r="V180" s="470">
        <v>116</v>
      </c>
      <c r="W180" s="470">
        <v>8604</v>
      </c>
      <c r="X180" s="103">
        <f t="shared" si="11"/>
        <v>2151</v>
      </c>
    </row>
    <row r="181" spans="1:24">
      <c r="A181" s="196" t="s">
        <v>3042</v>
      </c>
      <c r="B181" s="305" t="s">
        <v>2924</v>
      </c>
      <c r="C181" s="307" t="s">
        <v>5</v>
      </c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11">
        <v>18</v>
      </c>
      <c r="T181" s="211">
        <v>1558</v>
      </c>
      <c r="U181" s="275">
        <f t="shared" si="10"/>
        <v>389.5</v>
      </c>
      <c r="V181" s="470">
        <v>58</v>
      </c>
      <c r="W181" s="470">
        <v>3938</v>
      </c>
      <c r="X181" s="103">
        <f t="shared" si="11"/>
        <v>984.5</v>
      </c>
    </row>
    <row r="182" spans="1:24">
      <c r="A182" s="196" t="s">
        <v>3043</v>
      </c>
      <c r="B182" s="305" t="s">
        <v>2925</v>
      </c>
      <c r="C182" s="307" t="s">
        <v>3</v>
      </c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11">
        <v>15</v>
      </c>
      <c r="T182" s="211">
        <v>805</v>
      </c>
      <c r="U182" s="275">
        <f t="shared" si="10"/>
        <v>201.25</v>
      </c>
      <c r="V182" s="470">
        <v>61</v>
      </c>
      <c r="W182" s="470">
        <v>4603</v>
      </c>
      <c r="X182" s="103">
        <f t="shared" si="11"/>
        <v>1150.75</v>
      </c>
    </row>
    <row r="183" spans="1:24">
      <c r="A183" s="196" t="s">
        <v>3044</v>
      </c>
      <c r="B183" s="305" t="s">
        <v>2926</v>
      </c>
      <c r="C183" s="307" t="s">
        <v>310</v>
      </c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11">
        <v>34</v>
      </c>
      <c r="T183" s="211">
        <v>1774</v>
      </c>
      <c r="U183" s="275">
        <f t="shared" si="10"/>
        <v>443.5</v>
      </c>
      <c r="V183" s="470">
        <v>90</v>
      </c>
      <c r="W183" s="470">
        <v>5278</v>
      </c>
      <c r="X183" s="103">
        <f t="shared" si="11"/>
        <v>1319.5</v>
      </c>
    </row>
    <row r="184" spans="1:24">
      <c r="A184" s="196" t="s">
        <v>3045</v>
      </c>
      <c r="B184" s="305" t="s">
        <v>2927</v>
      </c>
      <c r="C184" s="307" t="s">
        <v>515</v>
      </c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11">
        <v>3</v>
      </c>
      <c r="T184" s="211">
        <v>129</v>
      </c>
      <c r="U184" s="275">
        <f t="shared" si="10"/>
        <v>32.25</v>
      </c>
      <c r="V184" s="470">
        <v>107</v>
      </c>
      <c r="W184" s="470">
        <v>5785</v>
      </c>
      <c r="X184" s="103">
        <f t="shared" si="11"/>
        <v>1446.25</v>
      </c>
    </row>
    <row r="185" spans="1:24">
      <c r="A185" s="196" t="s">
        <v>3046</v>
      </c>
      <c r="B185" s="305" t="s">
        <v>2928</v>
      </c>
      <c r="C185" s="307" t="s">
        <v>284</v>
      </c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11">
        <v>3</v>
      </c>
      <c r="T185" s="211">
        <v>193</v>
      </c>
      <c r="U185" s="275">
        <f t="shared" si="10"/>
        <v>48.25</v>
      </c>
      <c r="V185" s="470">
        <v>73</v>
      </c>
      <c r="W185" s="470">
        <v>5475</v>
      </c>
      <c r="X185" s="103">
        <f t="shared" si="11"/>
        <v>1368.75</v>
      </c>
    </row>
    <row r="186" spans="1:24">
      <c r="A186" s="196" t="s">
        <v>3047</v>
      </c>
      <c r="B186" s="305" t="s">
        <v>2929</v>
      </c>
      <c r="C186" s="307" t="s">
        <v>29</v>
      </c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11">
        <v>8</v>
      </c>
      <c r="T186" s="211">
        <v>444</v>
      </c>
      <c r="U186" s="275">
        <f t="shared" si="10"/>
        <v>111</v>
      </c>
      <c r="V186" s="470">
        <v>10</v>
      </c>
      <c r="W186" s="470">
        <v>666</v>
      </c>
      <c r="X186" s="103">
        <f t="shared" si="11"/>
        <v>166.5</v>
      </c>
    </row>
    <row r="187" spans="1:24">
      <c r="A187" s="196" t="s">
        <v>3048</v>
      </c>
      <c r="B187" s="305" t="s">
        <v>2930</v>
      </c>
      <c r="C187" s="307" t="s">
        <v>512</v>
      </c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11">
        <v>8</v>
      </c>
      <c r="T187" s="211">
        <v>504</v>
      </c>
      <c r="U187" s="275">
        <f t="shared" si="10"/>
        <v>126</v>
      </c>
      <c r="V187" s="470">
        <v>33</v>
      </c>
      <c r="W187" s="470">
        <v>2179</v>
      </c>
      <c r="X187" s="103">
        <f t="shared" si="11"/>
        <v>544.75</v>
      </c>
    </row>
    <row r="188" spans="1:24">
      <c r="A188" s="196" t="s">
        <v>3049</v>
      </c>
      <c r="B188" s="305" t="s">
        <v>2931</v>
      </c>
      <c r="C188" s="307" t="s">
        <v>5</v>
      </c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11">
        <v>8</v>
      </c>
      <c r="T188" s="211">
        <v>352</v>
      </c>
      <c r="U188" s="275">
        <f t="shared" si="10"/>
        <v>88</v>
      </c>
      <c r="V188" s="470">
        <v>69</v>
      </c>
      <c r="W188" s="470">
        <v>4315</v>
      </c>
      <c r="X188" s="103">
        <f t="shared" si="11"/>
        <v>1078.75</v>
      </c>
    </row>
    <row r="189" spans="1:24">
      <c r="A189" s="196" t="s">
        <v>3050</v>
      </c>
      <c r="B189" s="305" t="s">
        <v>2932</v>
      </c>
      <c r="C189" s="307" t="s">
        <v>207</v>
      </c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11">
        <v>20</v>
      </c>
      <c r="T189" s="211">
        <v>1340</v>
      </c>
      <c r="U189" s="275">
        <f t="shared" si="10"/>
        <v>335</v>
      </c>
      <c r="V189" s="470">
        <v>28</v>
      </c>
      <c r="W189" s="470">
        <v>2136</v>
      </c>
      <c r="X189" s="103">
        <f t="shared" si="11"/>
        <v>534</v>
      </c>
    </row>
    <row r="190" spans="1:24">
      <c r="B190" s="222" t="s">
        <v>3630</v>
      </c>
      <c r="C190" s="222" t="s">
        <v>5</v>
      </c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6">
        <v>3</v>
      </c>
      <c r="W190" s="226">
        <v>237</v>
      </c>
      <c r="X190" s="103">
        <f t="shared" si="11"/>
        <v>59.25</v>
      </c>
    </row>
    <row r="191" spans="1:24">
      <c r="B191" s="222" t="s">
        <v>3631</v>
      </c>
      <c r="C191" s="222" t="s">
        <v>5</v>
      </c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6">
        <v>117</v>
      </c>
      <c r="W191" s="226">
        <v>7427</v>
      </c>
      <c r="X191" s="103">
        <f t="shared" si="11"/>
        <v>1856.75</v>
      </c>
    </row>
    <row r="192" spans="1:24">
      <c r="B192" s="222" t="s">
        <v>3632</v>
      </c>
      <c r="C192" s="222" t="s">
        <v>12</v>
      </c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6">
        <v>12</v>
      </c>
      <c r="W192" s="226">
        <v>720</v>
      </c>
      <c r="X192" s="103">
        <f t="shared" si="11"/>
        <v>180</v>
      </c>
    </row>
    <row r="193" spans="2:24">
      <c r="B193" s="222" t="s">
        <v>3633</v>
      </c>
      <c r="C193" s="222" t="s">
        <v>961</v>
      </c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6">
        <v>19</v>
      </c>
      <c r="W193" s="226">
        <v>1533</v>
      </c>
      <c r="X193" s="103">
        <f t="shared" si="11"/>
        <v>383.25</v>
      </c>
    </row>
    <row r="194" spans="2:24">
      <c r="B194" s="222" t="s">
        <v>3634</v>
      </c>
      <c r="C194" s="222" t="s">
        <v>5</v>
      </c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6">
        <v>4</v>
      </c>
      <c r="W194" s="226">
        <v>352</v>
      </c>
      <c r="X194" s="103">
        <f t="shared" si="11"/>
        <v>88</v>
      </c>
    </row>
    <row r="195" spans="2:24">
      <c r="B195" s="222" t="s">
        <v>3635</v>
      </c>
      <c r="C195" s="222" t="s">
        <v>5</v>
      </c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6">
        <v>10</v>
      </c>
      <c r="W195" s="226">
        <v>666</v>
      </c>
      <c r="X195" s="103">
        <f t="shared" si="11"/>
        <v>166.5</v>
      </c>
    </row>
    <row r="196" spans="2:24">
      <c r="B196" s="222" t="s">
        <v>3636</v>
      </c>
      <c r="C196" s="222" t="s">
        <v>5</v>
      </c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6">
        <v>1</v>
      </c>
      <c r="W196" s="226">
        <v>79</v>
      </c>
      <c r="X196" s="103">
        <f t="shared" ref="X196:X259" si="12">W196*25%</f>
        <v>19.75</v>
      </c>
    </row>
    <row r="197" spans="2:24">
      <c r="B197" s="222" t="s">
        <v>3637</v>
      </c>
      <c r="C197" s="222" t="s">
        <v>940</v>
      </c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6">
        <v>7</v>
      </c>
      <c r="W197" s="226">
        <v>593</v>
      </c>
      <c r="X197" s="103">
        <f t="shared" si="12"/>
        <v>148.25</v>
      </c>
    </row>
    <row r="198" spans="2:24">
      <c r="B198" s="222" t="s">
        <v>3638</v>
      </c>
      <c r="C198" s="222" t="s">
        <v>390</v>
      </c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6">
        <v>26</v>
      </c>
      <c r="W198" s="226">
        <v>2390</v>
      </c>
      <c r="X198" s="103">
        <f t="shared" si="12"/>
        <v>597.5</v>
      </c>
    </row>
    <row r="199" spans="2:24">
      <c r="B199" s="222" t="s">
        <v>3639</v>
      </c>
      <c r="C199" s="222" t="s">
        <v>5</v>
      </c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6">
        <v>3</v>
      </c>
      <c r="W199" s="226">
        <v>253</v>
      </c>
      <c r="X199" s="103">
        <f t="shared" si="12"/>
        <v>63.25</v>
      </c>
    </row>
    <row r="200" spans="2:24">
      <c r="B200" s="222" t="s">
        <v>3640</v>
      </c>
      <c r="C200" s="222" t="s">
        <v>5</v>
      </c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6">
        <v>32</v>
      </c>
      <c r="W200" s="226">
        <v>2120</v>
      </c>
      <c r="X200" s="103">
        <f t="shared" si="12"/>
        <v>530</v>
      </c>
    </row>
    <row r="201" spans="2:24">
      <c r="B201" s="222" t="s">
        <v>3641</v>
      </c>
      <c r="C201" s="222" t="s">
        <v>951</v>
      </c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6">
        <v>1</v>
      </c>
      <c r="W201" s="226">
        <v>35</v>
      </c>
      <c r="X201" s="103">
        <f t="shared" si="12"/>
        <v>8.75</v>
      </c>
    </row>
    <row r="202" spans="2:24">
      <c r="B202" s="222" t="s">
        <v>3642</v>
      </c>
      <c r="C202" s="222" t="s">
        <v>5</v>
      </c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6">
        <v>10</v>
      </c>
      <c r="W202" s="226">
        <v>810</v>
      </c>
      <c r="X202" s="103">
        <f t="shared" si="12"/>
        <v>202.5</v>
      </c>
    </row>
    <row r="203" spans="2:24">
      <c r="B203" s="222" t="s">
        <v>3643</v>
      </c>
      <c r="C203" s="222" t="s">
        <v>5</v>
      </c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6">
        <v>7</v>
      </c>
      <c r="W203" s="226">
        <v>381</v>
      </c>
      <c r="X203" s="103">
        <f t="shared" si="12"/>
        <v>95.25</v>
      </c>
    </row>
    <row r="204" spans="2:24">
      <c r="B204" s="222" t="s">
        <v>3644</v>
      </c>
      <c r="C204" s="222" t="s">
        <v>957</v>
      </c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6">
        <v>3</v>
      </c>
      <c r="W204" s="226">
        <v>213</v>
      </c>
      <c r="X204" s="103">
        <f t="shared" si="12"/>
        <v>53.25</v>
      </c>
    </row>
    <row r="205" spans="2:24">
      <c r="B205" s="222" t="s">
        <v>3645</v>
      </c>
      <c r="C205" s="222" t="s">
        <v>5</v>
      </c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6">
        <v>7</v>
      </c>
      <c r="W205" s="226">
        <v>449</v>
      </c>
      <c r="X205" s="103">
        <f t="shared" si="12"/>
        <v>112.25</v>
      </c>
    </row>
    <row r="206" spans="2:24">
      <c r="B206" s="222" t="s">
        <v>3646</v>
      </c>
      <c r="C206" s="222" t="s">
        <v>952</v>
      </c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6">
        <v>3</v>
      </c>
      <c r="W206" s="226">
        <v>153</v>
      </c>
      <c r="X206" s="103">
        <f t="shared" si="12"/>
        <v>38.25</v>
      </c>
    </row>
    <row r="207" spans="2:24">
      <c r="B207" s="222" t="s">
        <v>3647</v>
      </c>
      <c r="C207" s="222" t="s">
        <v>961</v>
      </c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6">
        <v>3</v>
      </c>
      <c r="W207" s="226">
        <v>217</v>
      </c>
      <c r="X207" s="103">
        <f t="shared" si="12"/>
        <v>54.25</v>
      </c>
    </row>
    <row r="208" spans="2:24">
      <c r="B208" s="222" t="s">
        <v>3648</v>
      </c>
      <c r="C208" s="222" t="s">
        <v>43</v>
      </c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6">
        <v>13</v>
      </c>
      <c r="W208" s="226">
        <v>1159</v>
      </c>
      <c r="X208" s="103">
        <f t="shared" si="12"/>
        <v>289.75</v>
      </c>
    </row>
    <row r="209" spans="2:24">
      <c r="B209" s="222" t="s">
        <v>3649</v>
      </c>
      <c r="C209" s="222" t="s">
        <v>43</v>
      </c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6">
        <v>11</v>
      </c>
      <c r="W209" s="226">
        <v>861</v>
      </c>
      <c r="X209" s="103">
        <f t="shared" si="12"/>
        <v>215.25</v>
      </c>
    </row>
    <row r="210" spans="2:24">
      <c r="B210" s="222" t="s">
        <v>3650</v>
      </c>
      <c r="C210" s="222" t="s">
        <v>5</v>
      </c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6">
        <v>5</v>
      </c>
      <c r="W210" s="226">
        <v>351</v>
      </c>
      <c r="X210" s="103">
        <f t="shared" si="12"/>
        <v>87.75</v>
      </c>
    </row>
    <row r="211" spans="2:24">
      <c r="B211" s="222" t="s">
        <v>3651</v>
      </c>
      <c r="C211" s="222" t="s">
        <v>5</v>
      </c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6">
        <v>4</v>
      </c>
      <c r="W211" s="226">
        <v>336</v>
      </c>
      <c r="X211" s="103">
        <f t="shared" si="12"/>
        <v>84</v>
      </c>
    </row>
    <row r="212" spans="2:24">
      <c r="B212" s="222" t="s">
        <v>3652</v>
      </c>
      <c r="C212" s="222" t="s">
        <v>29</v>
      </c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6">
        <v>57</v>
      </c>
      <c r="W212" s="226">
        <v>4235</v>
      </c>
      <c r="X212" s="103">
        <f t="shared" si="12"/>
        <v>1058.75</v>
      </c>
    </row>
    <row r="213" spans="2:24">
      <c r="B213" s="222" t="s">
        <v>3653</v>
      </c>
      <c r="C213" s="222" t="s">
        <v>5</v>
      </c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6">
        <v>2</v>
      </c>
      <c r="W213" s="226">
        <v>118</v>
      </c>
      <c r="X213" s="103">
        <f t="shared" si="12"/>
        <v>29.5</v>
      </c>
    </row>
    <row r="214" spans="2:24">
      <c r="B214" s="222" t="s">
        <v>3654</v>
      </c>
      <c r="C214" s="222" t="s">
        <v>3</v>
      </c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6">
        <v>2</v>
      </c>
      <c r="W214" s="226">
        <v>94</v>
      </c>
      <c r="X214" s="103">
        <f t="shared" si="12"/>
        <v>23.5</v>
      </c>
    </row>
    <row r="215" spans="2:24">
      <c r="B215" s="222" t="s">
        <v>3655</v>
      </c>
      <c r="C215" s="222" t="s">
        <v>5</v>
      </c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6">
        <v>3</v>
      </c>
      <c r="W215" s="226">
        <v>177</v>
      </c>
      <c r="X215" s="103">
        <f t="shared" si="12"/>
        <v>44.25</v>
      </c>
    </row>
    <row r="216" spans="2:24">
      <c r="B216" s="222" t="s">
        <v>3656</v>
      </c>
      <c r="C216" s="222" t="s">
        <v>5</v>
      </c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6">
        <v>4</v>
      </c>
      <c r="W216" s="226">
        <v>396</v>
      </c>
      <c r="X216" s="103">
        <f t="shared" si="12"/>
        <v>99</v>
      </c>
    </row>
    <row r="217" spans="2:24">
      <c r="B217" s="222" t="s">
        <v>3657</v>
      </c>
      <c r="C217" s="222" t="s">
        <v>5</v>
      </c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6">
        <v>2</v>
      </c>
      <c r="W217" s="226">
        <v>94</v>
      </c>
      <c r="X217" s="103">
        <f t="shared" si="12"/>
        <v>23.5</v>
      </c>
    </row>
    <row r="218" spans="2:24">
      <c r="B218" s="222" t="s">
        <v>3658</v>
      </c>
      <c r="C218" s="222" t="s">
        <v>5</v>
      </c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6">
        <v>1</v>
      </c>
      <c r="W218" s="226">
        <v>99</v>
      </c>
      <c r="X218" s="103">
        <f t="shared" si="12"/>
        <v>24.75</v>
      </c>
    </row>
    <row r="219" spans="2:24">
      <c r="B219" s="222" t="s">
        <v>3659</v>
      </c>
      <c r="C219" s="222" t="s">
        <v>5</v>
      </c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6">
        <v>1</v>
      </c>
      <c r="W219" s="226">
        <v>119</v>
      </c>
      <c r="X219" s="103">
        <f t="shared" si="12"/>
        <v>29.75</v>
      </c>
    </row>
    <row r="220" spans="2:24">
      <c r="B220" s="222" t="s">
        <v>3660</v>
      </c>
      <c r="C220" s="222" t="s">
        <v>5</v>
      </c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6">
        <v>51</v>
      </c>
      <c r="W220" s="226">
        <v>3489</v>
      </c>
      <c r="X220" s="103">
        <f t="shared" si="12"/>
        <v>872.25</v>
      </c>
    </row>
    <row r="221" spans="2:24">
      <c r="B221" s="222" t="s">
        <v>3661</v>
      </c>
      <c r="C221" s="222" t="s">
        <v>5</v>
      </c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6">
        <v>4</v>
      </c>
      <c r="W221" s="226">
        <v>268</v>
      </c>
      <c r="X221" s="103">
        <f t="shared" si="12"/>
        <v>67</v>
      </c>
    </row>
    <row r="222" spans="2:24">
      <c r="B222" s="222" t="s">
        <v>3662</v>
      </c>
      <c r="C222" s="222" t="s">
        <v>84</v>
      </c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6">
        <v>13</v>
      </c>
      <c r="W222" s="226">
        <v>1059</v>
      </c>
      <c r="X222" s="103">
        <f t="shared" si="12"/>
        <v>264.75</v>
      </c>
    </row>
    <row r="223" spans="2:24">
      <c r="B223" s="222" t="s">
        <v>3663</v>
      </c>
      <c r="C223" s="222" t="s">
        <v>955</v>
      </c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6">
        <v>11</v>
      </c>
      <c r="W223" s="226">
        <v>681</v>
      </c>
      <c r="X223" s="103">
        <f t="shared" si="12"/>
        <v>170.25</v>
      </c>
    </row>
    <row r="224" spans="2:24">
      <c r="B224" s="222" t="s">
        <v>3664</v>
      </c>
      <c r="C224" s="222" t="s">
        <v>955</v>
      </c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6">
        <v>13</v>
      </c>
      <c r="W224" s="226">
        <v>843</v>
      </c>
      <c r="X224" s="103">
        <f t="shared" si="12"/>
        <v>210.75</v>
      </c>
    </row>
    <row r="225" spans="2:24">
      <c r="B225" s="222" t="s">
        <v>3665</v>
      </c>
      <c r="C225" s="222" t="s">
        <v>954</v>
      </c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6">
        <v>3</v>
      </c>
      <c r="W225" s="226">
        <v>217</v>
      </c>
      <c r="X225" s="103">
        <f t="shared" si="12"/>
        <v>54.25</v>
      </c>
    </row>
    <row r="226" spans="2:24">
      <c r="B226" s="222" t="s">
        <v>3666</v>
      </c>
      <c r="C226" s="222" t="s">
        <v>5</v>
      </c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6">
        <v>8</v>
      </c>
      <c r="W226" s="226">
        <v>444</v>
      </c>
      <c r="X226" s="103">
        <f t="shared" si="12"/>
        <v>111</v>
      </c>
    </row>
    <row r="227" spans="2:24">
      <c r="B227" s="222" t="s">
        <v>3667</v>
      </c>
      <c r="C227" s="222" t="s">
        <v>5</v>
      </c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6">
        <v>3</v>
      </c>
      <c r="W227" s="226">
        <v>153</v>
      </c>
      <c r="X227" s="103">
        <f t="shared" si="12"/>
        <v>38.25</v>
      </c>
    </row>
    <row r="228" spans="2:24">
      <c r="B228" s="222" t="s">
        <v>3668</v>
      </c>
      <c r="C228" s="222" t="s">
        <v>5</v>
      </c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6">
        <v>1</v>
      </c>
      <c r="W228" s="226">
        <v>59</v>
      </c>
      <c r="X228" s="103">
        <f t="shared" si="12"/>
        <v>14.75</v>
      </c>
    </row>
    <row r="229" spans="2:24">
      <c r="B229" s="222" t="s">
        <v>3669</v>
      </c>
      <c r="C229" s="222" t="s">
        <v>5</v>
      </c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6">
        <v>17</v>
      </c>
      <c r="W229" s="226">
        <v>1147</v>
      </c>
      <c r="X229" s="103">
        <f t="shared" si="12"/>
        <v>286.75</v>
      </c>
    </row>
    <row r="230" spans="2:24">
      <c r="B230" s="222" t="s">
        <v>3670</v>
      </c>
      <c r="C230" s="222" t="s">
        <v>5</v>
      </c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6">
        <v>23</v>
      </c>
      <c r="W230" s="226">
        <v>1805</v>
      </c>
      <c r="X230" s="103">
        <f t="shared" si="12"/>
        <v>451.25</v>
      </c>
    </row>
    <row r="231" spans="2:24">
      <c r="B231" s="222" t="s">
        <v>3671</v>
      </c>
      <c r="C231" s="222" t="s">
        <v>5</v>
      </c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6">
        <v>7</v>
      </c>
      <c r="W231" s="226">
        <v>609</v>
      </c>
      <c r="X231" s="103">
        <f t="shared" si="12"/>
        <v>152.25</v>
      </c>
    </row>
    <row r="232" spans="2:24">
      <c r="B232" s="222" t="s">
        <v>3672</v>
      </c>
      <c r="C232" s="222" t="s">
        <v>23</v>
      </c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6">
        <v>25</v>
      </c>
      <c r="W232" s="226">
        <v>1839</v>
      </c>
      <c r="X232" s="103">
        <f t="shared" si="12"/>
        <v>459.75</v>
      </c>
    </row>
    <row r="233" spans="2:24">
      <c r="B233" s="222" t="s">
        <v>3673</v>
      </c>
      <c r="C233" s="222" t="s">
        <v>16</v>
      </c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6">
        <v>16</v>
      </c>
      <c r="W233" s="226">
        <v>800</v>
      </c>
      <c r="X233" s="103">
        <f t="shared" si="12"/>
        <v>200</v>
      </c>
    </row>
    <row r="234" spans="2:24">
      <c r="B234" s="222" t="s">
        <v>3674</v>
      </c>
      <c r="C234" s="222" t="s">
        <v>932</v>
      </c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6">
        <v>8</v>
      </c>
      <c r="W234" s="226">
        <v>668</v>
      </c>
      <c r="X234" s="103">
        <f t="shared" si="12"/>
        <v>167</v>
      </c>
    </row>
    <row r="235" spans="2:24">
      <c r="B235" s="222" t="s">
        <v>3675</v>
      </c>
      <c r="C235" s="222" t="s">
        <v>5</v>
      </c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6">
        <v>33</v>
      </c>
      <c r="W235" s="226">
        <v>2223</v>
      </c>
      <c r="X235" s="103">
        <f t="shared" si="12"/>
        <v>555.75</v>
      </c>
    </row>
    <row r="236" spans="2:24">
      <c r="B236" s="222" t="s">
        <v>3676</v>
      </c>
      <c r="C236" s="222" t="s">
        <v>5</v>
      </c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6">
        <v>9</v>
      </c>
      <c r="W236" s="226">
        <v>707</v>
      </c>
      <c r="X236" s="103">
        <f t="shared" si="12"/>
        <v>176.75</v>
      </c>
    </row>
    <row r="237" spans="2:24">
      <c r="B237" s="222" t="s">
        <v>3677</v>
      </c>
      <c r="C237" s="222" t="s">
        <v>5</v>
      </c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6">
        <v>7</v>
      </c>
      <c r="W237" s="226">
        <v>401</v>
      </c>
      <c r="X237" s="103">
        <f t="shared" si="12"/>
        <v>100.25</v>
      </c>
    </row>
    <row r="238" spans="2:24">
      <c r="B238" s="222" t="s">
        <v>3678</v>
      </c>
      <c r="C238" s="222" t="s">
        <v>5</v>
      </c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6">
        <v>4</v>
      </c>
      <c r="W238" s="226">
        <v>236</v>
      </c>
      <c r="X238" s="103">
        <f t="shared" si="12"/>
        <v>59</v>
      </c>
    </row>
    <row r="239" spans="2:24">
      <c r="B239" s="222" t="s">
        <v>3679</v>
      </c>
      <c r="C239" s="222" t="s">
        <v>5</v>
      </c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6">
        <v>1</v>
      </c>
      <c r="W239" s="226">
        <v>119</v>
      </c>
      <c r="X239" s="103">
        <f t="shared" si="12"/>
        <v>29.75</v>
      </c>
    </row>
    <row r="240" spans="2:24">
      <c r="B240" s="222" t="s">
        <v>3680</v>
      </c>
      <c r="C240" s="222" t="s">
        <v>43</v>
      </c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6">
        <v>33</v>
      </c>
      <c r="W240" s="226">
        <v>2307</v>
      </c>
      <c r="X240" s="103">
        <f t="shared" si="12"/>
        <v>576.75</v>
      </c>
    </row>
    <row r="241" spans="2:24">
      <c r="B241" s="222" t="s">
        <v>3681</v>
      </c>
      <c r="C241" s="222" t="s">
        <v>123</v>
      </c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6">
        <v>14</v>
      </c>
      <c r="W241" s="226">
        <v>906</v>
      </c>
      <c r="X241" s="103">
        <f t="shared" si="12"/>
        <v>226.5</v>
      </c>
    </row>
    <row r="242" spans="2:24">
      <c r="B242" s="222" t="s">
        <v>3682</v>
      </c>
      <c r="C242" s="222" t="s">
        <v>5</v>
      </c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6">
        <v>158</v>
      </c>
      <c r="W242" s="226">
        <v>15218</v>
      </c>
      <c r="X242" s="103">
        <f t="shared" si="12"/>
        <v>3804.5</v>
      </c>
    </row>
    <row r="243" spans="2:24">
      <c r="B243" s="222" t="s">
        <v>3683</v>
      </c>
      <c r="C243" s="222" t="s">
        <v>955</v>
      </c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6">
        <v>1</v>
      </c>
      <c r="W243" s="226">
        <v>35</v>
      </c>
      <c r="X243" s="103">
        <f t="shared" si="12"/>
        <v>8.75</v>
      </c>
    </row>
    <row r="244" spans="2:24">
      <c r="B244" s="222" t="s">
        <v>3684</v>
      </c>
      <c r="C244" s="222" t="s">
        <v>5</v>
      </c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6">
        <v>1</v>
      </c>
      <c r="W244" s="226">
        <v>99</v>
      </c>
      <c r="X244" s="103">
        <f t="shared" si="12"/>
        <v>24.75</v>
      </c>
    </row>
    <row r="245" spans="2:24">
      <c r="B245" s="222" t="s">
        <v>3685</v>
      </c>
      <c r="C245" s="222" t="s">
        <v>5</v>
      </c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6">
        <v>2</v>
      </c>
      <c r="W245" s="226">
        <v>118</v>
      </c>
      <c r="X245" s="103">
        <f t="shared" si="12"/>
        <v>29.5</v>
      </c>
    </row>
    <row r="246" spans="2:24">
      <c r="B246" s="222" t="s">
        <v>3686</v>
      </c>
      <c r="C246" s="222" t="s">
        <v>5</v>
      </c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6">
        <v>8</v>
      </c>
      <c r="W246" s="226">
        <v>512</v>
      </c>
      <c r="X246" s="103">
        <f t="shared" si="12"/>
        <v>128</v>
      </c>
    </row>
    <row r="247" spans="2:24">
      <c r="B247" s="222" t="s">
        <v>3687</v>
      </c>
      <c r="C247" s="222" t="s">
        <v>952</v>
      </c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6">
        <v>20</v>
      </c>
      <c r="W247" s="226">
        <v>1636</v>
      </c>
      <c r="X247" s="103">
        <f t="shared" si="12"/>
        <v>409</v>
      </c>
    </row>
    <row r="248" spans="2:24">
      <c r="B248" s="222" t="s">
        <v>3688</v>
      </c>
      <c r="C248" s="222" t="s">
        <v>952</v>
      </c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6">
        <v>15</v>
      </c>
      <c r="W248" s="226">
        <v>1361</v>
      </c>
      <c r="X248" s="103">
        <f t="shared" si="12"/>
        <v>340.25</v>
      </c>
    </row>
    <row r="249" spans="2:24">
      <c r="B249" s="222" t="s">
        <v>3689</v>
      </c>
      <c r="C249" s="222" t="s">
        <v>5</v>
      </c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6">
        <v>2</v>
      </c>
      <c r="W249" s="226">
        <v>134</v>
      </c>
      <c r="X249" s="103">
        <f t="shared" si="12"/>
        <v>33.5</v>
      </c>
    </row>
    <row r="250" spans="2:24">
      <c r="B250" s="222" t="s">
        <v>3690</v>
      </c>
      <c r="C250" s="222" t="s">
        <v>5</v>
      </c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6">
        <v>9</v>
      </c>
      <c r="W250" s="226">
        <v>711</v>
      </c>
      <c r="X250" s="103">
        <f t="shared" si="12"/>
        <v>177.75</v>
      </c>
    </row>
    <row r="251" spans="2:24">
      <c r="B251" s="222" t="s">
        <v>3691</v>
      </c>
      <c r="C251" s="222" t="s">
        <v>545</v>
      </c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6">
        <v>97</v>
      </c>
      <c r="W251" s="226">
        <v>6479</v>
      </c>
      <c r="X251" s="103">
        <f t="shared" si="12"/>
        <v>1619.75</v>
      </c>
    </row>
    <row r="252" spans="2:24">
      <c r="B252" s="222" t="s">
        <v>3692</v>
      </c>
      <c r="C252" s="222" t="s">
        <v>5</v>
      </c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6">
        <v>13</v>
      </c>
      <c r="W252" s="226">
        <v>923</v>
      </c>
      <c r="X252" s="103">
        <f t="shared" si="12"/>
        <v>230.75</v>
      </c>
    </row>
    <row r="253" spans="2:24">
      <c r="B253" s="222" t="s">
        <v>3693</v>
      </c>
      <c r="C253" s="222" t="s">
        <v>5</v>
      </c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6">
        <v>32</v>
      </c>
      <c r="W253" s="226">
        <v>2292</v>
      </c>
      <c r="X253" s="103">
        <f t="shared" si="12"/>
        <v>573</v>
      </c>
    </row>
    <row r="254" spans="2:24">
      <c r="B254" s="222" t="s">
        <v>3694</v>
      </c>
      <c r="C254" s="222" t="s">
        <v>5</v>
      </c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6">
        <v>10</v>
      </c>
      <c r="W254" s="226">
        <v>678</v>
      </c>
      <c r="X254" s="103">
        <f t="shared" si="12"/>
        <v>169.5</v>
      </c>
    </row>
    <row r="255" spans="2:24">
      <c r="B255" s="222" t="s">
        <v>3695</v>
      </c>
      <c r="C255" s="222" t="s">
        <v>5</v>
      </c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6">
        <v>9</v>
      </c>
      <c r="W255" s="226">
        <v>767</v>
      </c>
      <c r="X255" s="103">
        <f t="shared" si="12"/>
        <v>191.75</v>
      </c>
    </row>
    <row r="256" spans="2:24">
      <c r="B256" s="222" t="s">
        <v>3696</v>
      </c>
      <c r="C256" s="222" t="s">
        <v>5</v>
      </c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6">
        <v>14</v>
      </c>
      <c r="W256" s="226">
        <v>1042</v>
      </c>
      <c r="X256" s="103">
        <f t="shared" si="12"/>
        <v>260.5</v>
      </c>
    </row>
    <row r="257" spans="2:24">
      <c r="B257" s="222" t="s">
        <v>3697</v>
      </c>
      <c r="C257" s="222" t="s">
        <v>5</v>
      </c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6">
        <v>53</v>
      </c>
      <c r="W257" s="226">
        <v>4059</v>
      </c>
      <c r="X257" s="103">
        <f t="shared" si="12"/>
        <v>1014.75</v>
      </c>
    </row>
    <row r="258" spans="2:24">
      <c r="B258" s="222" t="s">
        <v>3698</v>
      </c>
      <c r="C258" s="222" t="s">
        <v>5</v>
      </c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6">
        <v>6</v>
      </c>
      <c r="W258" s="226">
        <v>394</v>
      </c>
      <c r="X258" s="103">
        <f t="shared" si="12"/>
        <v>98.5</v>
      </c>
    </row>
    <row r="259" spans="2:24">
      <c r="B259" s="222" t="s">
        <v>3699</v>
      </c>
      <c r="C259" s="222" t="s">
        <v>5</v>
      </c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6">
        <v>3</v>
      </c>
      <c r="W259" s="226">
        <v>237</v>
      </c>
      <c r="X259" s="103">
        <f t="shared" si="12"/>
        <v>59.25</v>
      </c>
    </row>
    <row r="260" spans="2:24">
      <c r="B260" s="222" t="s">
        <v>3700</v>
      </c>
      <c r="C260" s="222" t="s">
        <v>5</v>
      </c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6">
        <v>18</v>
      </c>
      <c r="W260" s="226">
        <v>1378</v>
      </c>
      <c r="X260" s="103">
        <f t="shared" ref="X260:X323" si="13">W260*25%</f>
        <v>344.5</v>
      </c>
    </row>
    <row r="261" spans="2:24">
      <c r="B261" s="222" t="s">
        <v>3701</v>
      </c>
      <c r="C261" s="222" t="s">
        <v>5</v>
      </c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6">
        <v>13</v>
      </c>
      <c r="W261" s="226">
        <v>979</v>
      </c>
      <c r="X261" s="103">
        <f t="shared" si="13"/>
        <v>244.75</v>
      </c>
    </row>
    <row r="262" spans="2:24">
      <c r="B262" s="222" t="s">
        <v>3702</v>
      </c>
      <c r="C262" s="222" t="s">
        <v>5</v>
      </c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6">
        <v>13</v>
      </c>
      <c r="W262" s="226">
        <v>1019</v>
      </c>
      <c r="X262" s="103">
        <f t="shared" si="13"/>
        <v>254.75</v>
      </c>
    </row>
    <row r="263" spans="2:24">
      <c r="B263" s="222" t="s">
        <v>3703</v>
      </c>
      <c r="C263" s="222" t="s">
        <v>5</v>
      </c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6">
        <v>14</v>
      </c>
      <c r="W263" s="226">
        <v>1098</v>
      </c>
      <c r="X263" s="103">
        <f t="shared" si="13"/>
        <v>274.5</v>
      </c>
    </row>
    <row r="264" spans="2:24">
      <c r="B264" s="222" t="s">
        <v>3704</v>
      </c>
      <c r="C264" s="222" t="s">
        <v>5</v>
      </c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6">
        <v>6</v>
      </c>
      <c r="W264" s="226">
        <v>454</v>
      </c>
      <c r="X264" s="103">
        <f t="shared" si="13"/>
        <v>113.5</v>
      </c>
    </row>
    <row r="265" spans="2:24">
      <c r="B265" s="222" t="s">
        <v>3705</v>
      </c>
      <c r="C265" s="222" t="s">
        <v>5</v>
      </c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6">
        <v>3</v>
      </c>
      <c r="W265" s="226">
        <v>193</v>
      </c>
      <c r="X265" s="103">
        <f t="shared" si="13"/>
        <v>48.25</v>
      </c>
    </row>
    <row r="266" spans="2:24">
      <c r="B266" s="222" t="s">
        <v>3706</v>
      </c>
      <c r="C266" s="222" t="s">
        <v>5</v>
      </c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6">
        <v>40</v>
      </c>
      <c r="W266" s="226">
        <v>2764</v>
      </c>
      <c r="X266" s="103">
        <f t="shared" si="13"/>
        <v>691</v>
      </c>
    </row>
    <row r="267" spans="2:24">
      <c r="B267" s="222" t="s">
        <v>3707</v>
      </c>
      <c r="C267" s="222" t="s">
        <v>5</v>
      </c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6">
        <v>1</v>
      </c>
      <c r="W267" s="226">
        <v>35</v>
      </c>
      <c r="X267" s="103">
        <f t="shared" si="13"/>
        <v>8.75</v>
      </c>
    </row>
    <row r="268" spans="2:24">
      <c r="B268" s="222" t="s">
        <v>3708</v>
      </c>
      <c r="C268" s="222" t="s">
        <v>38</v>
      </c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6">
        <v>81</v>
      </c>
      <c r="W268" s="226">
        <v>5847</v>
      </c>
      <c r="X268" s="103">
        <f t="shared" si="13"/>
        <v>1461.75</v>
      </c>
    </row>
    <row r="269" spans="2:24">
      <c r="B269" s="222" t="s">
        <v>3709</v>
      </c>
      <c r="C269" s="222" t="s">
        <v>5</v>
      </c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6">
        <v>31</v>
      </c>
      <c r="W269" s="226">
        <v>2173</v>
      </c>
      <c r="X269" s="103">
        <f t="shared" si="13"/>
        <v>543.25</v>
      </c>
    </row>
    <row r="270" spans="2:24">
      <c r="B270" s="222" t="s">
        <v>3710</v>
      </c>
      <c r="C270" s="222" t="s">
        <v>5</v>
      </c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6">
        <v>13</v>
      </c>
      <c r="W270" s="226">
        <v>803</v>
      </c>
      <c r="X270" s="103">
        <f t="shared" si="13"/>
        <v>200.75</v>
      </c>
    </row>
    <row r="271" spans="2:24">
      <c r="B271" s="222" t="s">
        <v>3711</v>
      </c>
      <c r="C271" s="222" t="s">
        <v>5</v>
      </c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6">
        <v>1</v>
      </c>
      <c r="W271" s="226">
        <v>59</v>
      </c>
      <c r="X271" s="103">
        <f t="shared" si="13"/>
        <v>14.75</v>
      </c>
    </row>
    <row r="272" spans="2:24">
      <c r="B272" s="222" t="s">
        <v>3712</v>
      </c>
      <c r="C272" s="222" t="s">
        <v>5</v>
      </c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6">
        <v>54</v>
      </c>
      <c r="W272" s="226">
        <v>3590</v>
      </c>
      <c r="X272" s="103">
        <f t="shared" si="13"/>
        <v>897.5</v>
      </c>
    </row>
    <row r="273" spans="2:24">
      <c r="B273" s="222" t="s">
        <v>3713</v>
      </c>
      <c r="C273" s="222" t="s">
        <v>5</v>
      </c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6">
        <v>7</v>
      </c>
      <c r="W273" s="226">
        <v>533</v>
      </c>
      <c r="X273" s="103">
        <f t="shared" si="13"/>
        <v>133.25</v>
      </c>
    </row>
    <row r="274" spans="2:24">
      <c r="B274" s="222" t="s">
        <v>3714</v>
      </c>
      <c r="C274" s="222" t="s">
        <v>5</v>
      </c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6">
        <v>15</v>
      </c>
      <c r="W274" s="226">
        <v>1385</v>
      </c>
      <c r="X274" s="103">
        <f t="shared" si="13"/>
        <v>346.25</v>
      </c>
    </row>
    <row r="275" spans="2:24">
      <c r="B275" s="222" t="s">
        <v>3715</v>
      </c>
      <c r="C275" s="222" t="s">
        <v>5</v>
      </c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6">
        <v>13</v>
      </c>
      <c r="W275" s="226">
        <v>695</v>
      </c>
      <c r="X275" s="103">
        <f t="shared" si="13"/>
        <v>173.75</v>
      </c>
    </row>
    <row r="276" spans="2:24">
      <c r="B276" s="222" t="s">
        <v>3716</v>
      </c>
      <c r="C276" s="222" t="s">
        <v>5</v>
      </c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6">
        <v>19</v>
      </c>
      <c r="W276" s="226">
        <v>1361</v>
      </c>
      <c r="X276" s="103">
        <f t="shared" si="13"/>
        <v>340.25</v>
      </c>
    </row>
    <row r="277" spans="2:24">
      <c r="B277" s="222" t="s">
        <v>3717</v>
      </c>
      <c r="C277" s="222" t="s">
        <v>955</v>
      </c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6">
        <v>6</v>
      </c>
      <c r="W277" s="226">
        <v>454</v>
      </c>
      <c r="X277" s="103">
        <f t="shared" si="13"/>
        <v>113.5</v>
      </c>
    </row>
    <row r="278" spans="2:24">
      <c r="B278" s="222" t="s">
        <v>3718</v>
      </c>
      <c r="C278" s="222" t="s">
        <v>5</v>
      </c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6">
        <v>11</v>
      </c>
      <c r="W278" s="226">
        <v>1089</v>
      </c>
      <c r="X278" s="103">
        <f t="shared" si="13"/>
        <v>272.25</v>
      </c>
    </row>
    <row r="279" spans="2:24">
      <c r="B279" s="222" t="s">
        <v>3719</v>
      </c>
      <c r="C279" s="222" t="s">
        <v>5</v>
      </c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6">
        <v>5</v>
      </c>
      <c r="W279" s="226">
        <v>451</v>
      </c>
      <c r="X279" s="103">
        <f t="shared" si="13"/>
        <v>112.75</v>
      </c>
    </row>
    <row r="280" spans="2:24">
      <c r="B280" s="222" t="s">
        <v>3720</v>
      </c>
      <c r="C280" s="222" t="s">
        <v>5</v>
      </c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6">
        <v>10</v>
      </c>
      <c r="W280" s="226">
        <v>698</v>
      </c>
      <c r="X280" s="103">
        <f t="shared" si="13"/>
        <v>174.5</v>
      </c>
    </row>
    <row r="281" spans="2:24">
      <c r="B281" s="222" t="s">
        <v>3721</v>
      </c>
      <c r="C281" s="222" t="s">
        <v>5</v>
      </c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6">
        <v>8</v>
      </c>
      <c r="W281" s="226">
        <v>508</v>
      </c>
      <c r="X281" s="103">
        <f t="shared" si="13"/>
        <v>127</v>
      </c>
    </row>
    <row r="282" spans="2:24">
      <c r="B282" s="222" t="s">
        <v>3722</v>
      </c>
      <c r="C282" s="222" t="s">
        <v>5</v>
      </c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6">
        <v>5</v>
      </c>
      <c r="W282" s="226">
        <v>307</v>
      </c>
      <c r="X282" s="103">
        <f t="shared" si="13"/>
        <v>76.75</v>
      </c>
    </row>
    <row r="283" spans="2:24">
      <c r="B283" s="222" t="s">
        <v>3723</v>
      </c>
      <c r="C283" s="222" t="s">
        <v>5</v>
      </c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6">
        <v>10</v>
      </c>
      <c r="W283" s="226">
        <v>826</v>
      </c>
      <c r="X283" s="103">
        <f t="shared" si="13"/>
        <v>206.5</v>
      </c>
    </row>
    <row r="284" spans="2:24">
      <c r="B284" s="222" t="s">
        <v>3724</v>
      </c>
      <c r="C284" s="222" t="s">
        <v>5</v>
      </c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6">
        <v>37</v>
      </c>
      <c r="W284" s="226">
        <v>2775</v>
      </c>
      <c r="X284" s="103">
        <f t="shared" si="13"/>
        <v>693.75</v>
      </c>
    </row>
    <row r="285" spans="2:24">
      <c r="B285" s="222" t="s">
        <v>3725</v>
      </c>
      <c r="C285" s="222" t="s">
        <v>5</v>
      </c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6">
        <v>26</v>
      </c>
      <c r="W285" s="226">
        <v>2610</v>
      </c>
      <c r="X285" s="103">
        <f t="shared" si="13"/>
        <v>652.5</v>
      </c>
    </row>
    <row r="286" spans="2:24">
      <c r="B286" s="222" t="s">
        <v>3726</v>
      </c>
      <c r="C286" s="222" t="s">
        <v>5</v>
      </c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6">
        <v>2</v>
      </c>
      <c r="W286" s="226">
        <v>158</v>
      </c>
      <c r="X286" s="103">
        <f t="shared" si="13"/>
        <v>39.5</v>
      </c>
    </row>
    <row r="287" spans="2:24">
      <c r="B287" s="222" t="s">
        <v>3727</v>
      </c>
      <c r="C287" s="222" t="s">
        <v>5</v>
      </c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6">
        <v>3</v>
      </c>
      <c r="W287" s="226">
        <v>213</v>
      </c>
      <c r="X287" s="103">
        <f t="shared" si="13"/>
        <v>53.25</v>
      </c>
    </row>
    <row r="288" spans="2:24">
      <c r="B288" s="222" t="s">
        <v>3728</v>
      </c>
      <c r="C288" s="222" t="s">
        <v>5</v>
      </c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6">
        <v>1</v>
      </c>
      <c r="W288" s="226">
        <v>59</v>
      </c>
      <c r="X288" s="103">
        <f t="shared" si="13"/>
        <v>14.75</v>
      </c>
    </row>
    <row r="289" spans="2:24">
      <c r="B289" s="222" t="s">
        <v>3729</v>
      </c>
      <c r="C289" s="222" t="s">
        <v>5</v>
      </c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6">
        <v>6</v>
      </c>
      <c r="W289" s="226">
        <v>474</v>
      </c>
      <c r="X289" s="103">
        <f t="shared" si="13"/>
        <v>118.5</v>
      </c>
    </row>
    <row r="290" spans="2:24">
      <c r="B290" s="222" t="s">
        <v>3730</v>
      </c>
      <c r="C290" s="222" t="s">
        <v>5</v>
      </c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6">
        <v>6</v>
      </c>
      <c r="W290" s="226">
        <v>450</v>
      </c>
      <c r="X290" s="103">
        <f t="shared" si="13"/>
        <v>112.5</v>
      </c>
    </row>
    <row r="291" spans="2:24">
      <c r="B291" s="222" t="s">
        <v>3731</v>
      </c>
      <c r="C291" s="222" t="s">
        <v>5</v>
      </c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6">
        <v>5</v>
      </c>
      <c r="W291" s="226">
        <v>415</v>
      </c>
      <c r="X291" s="103">
        <f t="shared" si="13"/>
        <v>103.75</v>
      </c>
    </row>
    <row r="292" spans="2:24">
      <c r="B292" s="222" t="s">
        <v>3732</v>
      </c>
      <c r="C292" s="222" t="s">
        <v>5</v>
      </c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6">
        <v>34</v>
      </c>
      <c r="W292" s="226">
        <v>2214</v>
      </c>
      <c r="X292" s="103">
        <f t="shared" si="13"/>
        <v>553.5</v>
      </c>
    </row>
    <row r="293" spans="2:24">
      <c r="B293" s="222" t="s">
        <v>3733</v>
      </c>
      <c r="C293" s="222" t="s">
        <v>5</v>
      </c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6">
        <v>7</v>
      </c>
      <c r="W293" s="226">
        <v>573</v>
      </c>
      <c r="X293" s="103">
        <f t="shared" si="13"/>
        <v>143.25</v>
      </c>
    </row>
    <row r="294" spans="2:24">
      <c r="B294" s="222" t="s">
        <v>3734</v>
      </c>
      <c r="C294" s="222" t="s">
        <v>5</v>
      </c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6">
        <v>5</v>
      </c>
      <c r="W294" s="226">
        <v>263</v>
      </c>
      <c r="X294" s="103">
        <f t="shared" si="13"/>
        <v>65.75</v>
      </c>
    </row>
    <row r="295" spans="2:24">
      <c r="B295" s="222" t="s">
        <v>3735</v>
      </c>
      <c r="C295" s="222" t="s">
        <v>5</v>
      </c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6">
        <v>13</v>
      </c>
      <c r="W295" s="226">
        <v>923</v>
      </c>
      <c r="X295" s="103">
        <f t="shared" si="13"/>
        <v>230.75</v>
      </c>
    </row>
    <row r="296" spans="2:24">
      <c r="B296" s="222" t="s">
        <v>3736</v>
      </c>
      <c r="C296" s="222" t="s">
        <v>5</v>
      </c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6">
        <v>19</v>
      </c>
      <c r="W296" s="226">
        <v>1341</v>
      </c>
      <c r="X296" s="103">
        <f t="shared" si="13"/>
        <v>335.25</v>
      </c>
    </row>
    <row r="297" spans="2:24">
      <c r="B297" s="222" t="s">
        <v>3737</v>
      </c>
      <c r="C297" s="222" t="s">
        <v>5</v>
      </c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6">
        <v>10</v>
      </c>
      <c r="W297" s="226">
        <v>678</v>
      </c>
      <c r="X297" s="103">
        <f t="shared" si="13"/>
        <v>169.5</v>
      </c>
    </row>
    <row r="298" spans="2:24">
      <c r="B298" s="222" t="s">
        <v>3738</v>
      </c>
      <c r="C298" s="222" t="s">
        <v>5</v>
      </c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6">
        <v>8</v>
      </c>
      <c r="W298" s="226">
        <v>424</v>
      </c>
      <c r="X298" s="103">
        <f t="shared" si="13"/>
        <v>106</v>
      </c>
    </row>
    <row r="299" spans="2:24">
      <c r="B299" s="222" t="s">
        <v>3739</v>
      </c>
      <c r="C299" s="222" t="s">
        <v>5</v>
      </c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6">
        <v>65</v>
      </c>
      <c r="W299" s="226">
        <v>4303</v>
      </c>
      <c r="X299" s="103">
        <f t="shared" si="13"/>
        <v>1075.75</v>
      </c>
    </row>
    <row r="300" spans="2:24">
      <c r="B300" s="222" t="s">
        <v>3740</v>
      </c>
      <c r="C300" s="222" t="s">
        <v>5</v>
      </c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6">
        <v>1</v>
      </c>
      <c r="W300" s="226">
        <v>119</v>
      </c>
      <c r="X300" s="103">
        <f t="shared" si="13"/>
        <v>29.75</v>
      </c>
    </row>
    <row r="301" spans="2:24">
      <c r="B301" s="222" t="s">
        <v>3741</v>
      </c>
      <c r="C301" s="222" t="s">
        <v>5</v>
      </c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6">
        <v>7</v>
      </c>
      <c r="W301" s="226">
        <v>653</v>
      </c>
      <c r="X301" s="103">
        <f t="shared" si="13"/>
        <v>163.25</v>
      </c>
    </row>
    <row r="302" spans="2:24">
      <c r="B302" s="222" t="s">
        <v>3742</v>
      </c>
      <c r="C302" s="222" t="s">
        <v>5</v>
      </c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6">
        <v>15</v>
      </c>
      <c r="W302" s="226">
        <v>1113</v>
      </c>
      <c r="X302" s="103">
        <f t="shared" si="13"/>
        <v>278.25</v>
      </c>
    </row>
    <row r="303" spans="2:24">
      <c r="B303" s="222" t="s">
        <v>3743</v>
      </c>
      <c r="C303" s="222" t="s">
        <v>5</v>
      </c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6">
        <v>7</v>
      </c>
      <c r="W303" s="226">
        <v>429</v>
      </c>
      <c r="X303" s="103">
        <f t="shared" si="13"/>
        <v>107.25</v>
      </c>
    </row>
    <row r="304" spans="2:24">
      <c r="B304" s="222" t="s">
        <v>3744</v>
      </c>
      <c r="C304" s="222" t="s">
        <v>5</v>
      </c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6">
        <v>2</v>
      </c>
      <c r="W304" s="226">
        <v>178</v>
      </c>
      <c r="X304" s="103">
        <f t="shared" si="13"/>
        <v>44.5</v>
      </c>
    </row>
    <row r="305" spans="2:24">
      <c r="B305" s="222" t="s">
        <v>3745</v>
      </c>
      <c r="C305" s="222" t="s">
        <v>5</v>
      </c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6">
        <v>6</v>
      </c>
      <c r="W305" s="226">
        <v>534</v>
      </c>
      <c r="X305" s="103">
        <f t="shared" si="13"/>
        <v>133.5</v>
      </c>
    </row>
    <row r="306" spans="2:24">
      <c r="B306" s="222" t="s">
        <v>3746</v>
      </c>
      <c r="C306" s="222" t="s">
        <v>5</v>
      </c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6">
        <v>14</v>
      </c>
      <c r="W306" s="226">
        <v>1322</v>
      </c>
      <c r="X306" s="103">
        <f t="shared" si="13"/>
        <v>330.5</v>
      </c>
    </row>
    <row r="307" spans="2:24">
      <c r="B307" s="222" t="s">
        <v>3747</v>
      </c>
      <c r="C307" s="222" t="s">
        <v>5</v>
      </c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6">
        <v>3</v>
      </c>
      <c r="W307" s="226">
        <v>277</v>
      </c>
      <c r="X307" s="103">
        <f t="shared" si="13"/>
        <v>69.25</v>
      </c>
    </row>
    <row r="308" spans="2:24">
      <c r="B308" s="222" t="s">
        <v>3748</v>
      </c>
      <c r="C308" s="222" t="s">
        <v>5</v>
      </c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6">
        <v>19</v>
      </c>
      <c r="W308" s="226">
        <v>1637</v>
      </c>
      <c r="X308" s="103">
        <f t="shared" si="13"/>
        <v>409.25</v>
      </c>
    </row>
    <row r="309" spans="2:24">
      <c r="B309" s="222" t="s">
        <v>3749</v>
      </c>
      <c r="C309" s="222" t="s">
        <v>5</v>
      </c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6">
        <v>5</v>
      </c>
      <c r="W309" s="226">
        <v>391</v>
      </c>
      <c r="X309" s="103">
        <f t="shared" si="13"/>
        <v>97.75</v>
      </c>
    </row>
    <row r="310" spans="2:24">
      <c r="B310" s="222" t="s">
        <v>3750</v>
      </c>
      <c r="C310" s="222" t="s">
        <v>5</v>
      </c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6">
        <v>15</v>
      </c>
      <c r="W310" s="226">
        <v>1281</v>
      </c>
      <c r="X310" s="103">
        <f t="shared" si="13"/>
        <v>320.25</v>
      </c>
    </row>
    <row r="311" spans="2:24">
      <c r="B311" s="222" t="s">
        <v>3751</v>
      </c>
      <c r="C311" s="222" t="s">
        <v>5</v>
      </c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6">
        <v>2</v>
      </c>
      <c r="W311" s="226">
        <v>118</v>
      </c>
      <c r="X311" s="103">
        <f t="shared" si="13"/>
        <v>29.5</v>
      </c>
    </row>
    <row r="312" spans="2:24">
      <c r="B312" s="222" t="s">
        <v>3752</v>
      </c>
      <c r="C312" s="222" t="s">
        <v>5</v>
      </c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6">
        <v>4</v>
      </c>
      <c r="W312" s="226">
        <v>276</v>
      </c>
      <c r="X312" s="103">
        <f t="shared" si="13"/>
        <v>69</v>
      </c>
    </row>
    <row r="313" spans="2:24">
      <c r="B313" s="222" t="s">
        <v>3753</v>
      </c>
      <c r="C313" s="222" t="s">
        <v>5</v>
      </c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6">
        <v>1</v>
      </c>
      <c r="W313" s="226">
        <v>59</v>
      </c>
      <c r="X313" s="103">
        <f t="shared" si="13"/>
        <v>14.75</v>
      </c>
    </row>
    <row r="314" spans="2:24">
      <c r="B314" s="222" t="s">
        <v>3754</v>
      </c>
      <c r="C314" s="222" t="s">
        <v>5</v>
      </c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6">
        <v>10</v>
      </c>
      <c r="W314" s="226">
        <v>870</v>
      </c>
      <c r="X314" s="103">
        <f t="shared" si="13"/>
        <v>217.5</v>
      </c>
    </row>
    <row r="315" spans="2:24">
      <c r="B315" s="222" t="s">
        <v>3755</v>
      </c>
      <c r="C315" s="222" t="s">
        <v>5</v>
      </c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6">
        <v>19</v>
      </c>
      <c r="W315" s="226">
        <v>1393</v>
      </c>
      <c r="X315" s="103">
        <f t="shared" si="13"/>
        <v>348.25</v>
      </c>
    </row>
    <row r="316" spans="2:24">
      <c r="B316" s="222" t="s">
        <v>3756</v>
      </c>
      <c r="C316" s="222" t="s">
        <v>5</v>
      </c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6">
        <v>3</v>
      </c>
      <c r="W316" s="226">
        <v>277</v>
      </c>
      <c r="X316" s="103">
        <f t="shared" si="13"/>
        <v>69.25</v>
      </c>
    </row>
    <row r="317" spans="2:24">
      <c r="B317" s="222" t="s">
        <v>3757</v>
      </c>
      <c r="C317" s="222" t="s">
        <v>5</v>
      </c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6">
        <v>4</v>
      </c>
      <c r="W317" s="226">
        <v>292</v>
      </c>
      <c r="X317" s="103">
        <f t="shared" si="13"/>
        <v>73</v>
      </c>
    </row>
    <row r="318" spans="2:24">
      <c r="B318" s="222" t="s">
        <v>3758</v>
      </c>
      <c r="C318" s="222" t="s">
        <v>5</v>
      </c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6">
        <v>7</v>
      </c>
      <c r="W318" s="226">
        <v>389</v>
      </c>
      <c r="X318" s="103">
        <f t="shared" si="13"/>
        <v>97.25</v>
      </c>
    </row>
    <row r="319" spans="2:24">
      <c r="B319" s="222" t="s">
        <v>3759</v>
      </c>
      <c r="C319" s="222" t="s">
        <v>5</v>
      </c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6">
        <v>1</v>
      </c>
      <c r="W319" s="226">
        <v>59</v>
      </c>
      <c r="X319" s="103">
        <f t="shared" si="13"/>
        <v>14.75</v>
      </c>
    </row>
    <row r="320" spans="2:24">
      <c r="B320" s="222" t="s">
        <v>3760</v>
      </c>
      <c r="C320" s="222" t="s">
        <v>5</v>
      </c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6">
        <v>19</v>
      </c>
      <c r="W320" s="226">
        <v>881</v>
      </c>
      <c r="X320" s="103">
        <f t="shared" si="13"/>
        <v>220.25</v>
      </c>
    </row>
    <row r="321" spans="1:24">
      <c r="B321" s="222" t="s">
        <v>3761</v>
      </c>
      <c r="C321" s="222" t="s">
        <v>5</v>
      </c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6">
        <v>16</v>
      </c>
      <c r="W321" s="226">
        <v>1148</v>
      </c>
      <c r="X321" s="103">
        <f t="shared" si="13"/>
        <v>287</v>
      </c>
    </row>
    <row r="322" spans="1:24">
      <c r="B322" s="222" t="s">
        <v>3762</v>
      </c>
      <c r="C322" s="222" t="s">
        <v>5</v>
      </c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6">
        <v>20</v>
      </c>
      <c r="W322" s="226">
        <v>1796</v>
      </c>
      <c r="X322" s="103">
        <f t="shared" si="13"/>
        <v>449</v>
      </c>
    </row>
    <row r="323" spans="1:24">
      <c r="B323" s="222" t="s">
        <v>3763</v>
      </c>
      <c r="C323" s="222" t="s">
        <v>5</v>
      </c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6">
        <v>36</v>
      </c>
      <c r="W323" s="226">
        <v>2144</v>
      </c>
      <c r="X323" s="103">
        <f t="shared" si="13"/>
        <v>536</v>
      </c>
    </row>
    <row r="324" spans="1:24">
      <c r="B324" s="222" t="s">
        <v>3764</v>
      </c>
      <c r="C324" s="222" t="s">
        <v>5</v>
      </c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6">
        <v>6</v>
      </c>
      <c r="W324" s="226">
        <v>342</v>
      </c>
      <c r="X324" s="103">
        <f t="shared" ref="X324:X333" si="14">W324*25%</f>
        <v>85.5</v>
      </c>
    </row>
    <row r="325" spans="1:24">
      <c r="B325" s="222" t="s">
        <v>3765</v>
      </c>
      <c r="C325" s="222" t="s">
        <v>5</v>
      </c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6">
        <v>11</v>
      </c>
      <c r="W325" s="226">
        <v>909</v>
      </c>
      <c r="X325" s="103">
        <f t="shared" si="14"/>
        <v>227.25</v>
      </c>
    </row>
    <row r="326" spans="1:24">
      <c r="B326" s="222" t="s">
        <v>3766</v>
      </c>
      <c r="C326" s="222" t="s">
        <v>5</v>
      </c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6">
        <v>21</v>
      </c>
      <c r="W326" s="226">
        <v>1571</v>
      </c>
      <c r="X326" s="103">
        <f t="shared" si="14"/>
        <v>392.75</v>
      </c>
    </row>
    <row r="327" spans="1:24">
      <c r="B327" s="222" t="s">
        <v>3767</v>
      </c>
      <c r="C327" s="222" t="s">
        <v>5</v>
      </c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6">
        <v>3</v>
      </c>
      <c r="W327" s="226">
        <v>297</v>
      </c>
      <c r="X327" s="103">
        <f t="shared" si="14"/>
        <v>74.25</v>
      </c>
    </row>
    <row r="328" spans="1:24">
      <c r="B328" s="222" t="s">
        <v>3768</v>
      </c>
      <c r="C328" s="222" t="s">
        <v>5</v>
      </c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6">
        <v>14</v>
      </c>
      <c r="W328" s="226">
        <v>1282</v>
      </c>
      <c r="X328" s="103">
        <f t="shared" si="14"/>
        <v>320.5</v>
      </c>
    </row>
    <row r="329" spans="1:24">
      <c r="B329" s="222" t="s">
        <v>3769</v>
      </c>
      <c r="C329" s="222" t="s">
        <v>5</v>
      </c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6">
        <v>6</v>
      </c>
      <c r="W329" s="226">
        <v>402</v>
      </c>
      <c r="X329" s="103">
        <f t="shared" si="14"/>
        <v>100.5</v>
      </c>
    </row>
    <row r="330" spans="1:24">
      <c r="B330" s="222" t="s">
        <v>3770</v>
      </c>
      <c r="C330" s="222" t="s">
        <v>5</v>
      </c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6">
        <v>15</v>
      </c>
      <c r="W330" s="226">
        <v>1057</v>
      </c>
      <c r="X330" s="103">
        <f t="shared" si="14"/>
        <v>264.25</v>
      </c>
    </row>
    <row r="331" spans="1:24">
      <c r="B331" s="222" t="s">
        <v>3771</v>
      </c>
      <c r="C331" s="222" t="s">
        <v>5</v>
      </c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6">
        <v>40</v>
      </c>
      <c r="W331" s="226">
        <v>3112</v>
      </c>
      <c r="X331" s="103">
        <f t="shared" si="14"/>
        <v>778</v>
      </c>
    </row>
    <row r="332" spans="1:24">
      <c r="B332" s="222" t="s">
        <v>3772</v>
      </c>
      <c r="C332" s="222" t="s">
        <v>5</v>
      </c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6">
        <v>2</v>
      </c>
      <c r="W332" s="226">
        <v>178</v>
      </c>
      <c r="X332" s="103">
        <f t="shared" si="14"/>
        <v>44.5</v>
      </c>
    </row>
    <row r="333" spans="1:24">
      <c r="B333" s="222" t="s">
        <v>3773</v>
      </c>
      <c r="C333" s="222" t="s">
        <v>5</v>
      </c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6">
        <v>2</v>
      </c>
      <c r="W333" s="226">
        <v>158</v>
      </c>
      <c r="X333" s="103">
        <f t="shared" si="14"/>
        <v>39.5</v>
      </c>
    </row>
    <row r="334" spans="1:24">
      <c r="A334" s="415" t="s">
        <v>925</v>
      </c>
      <c r="B334" s="416"/>
      <c r="C334" s="417"/>
      <c r="D334" s="164">
        <f>SUM(D3:D12)</f>
        <v>186</v>
      </c>
      <c r="E334" s="164">
        <f>SUM(E3:E12)</f>
        <v>12294</v>
      </c>
      <c r="F334" s="164">
        <f>SUM(F3:F12)</f>
        <v>3073.5</v>
      </c>
      <c r="G334" s="164">
        <f>SUM(G3:G14)</f>
        <v>926</v>
      </c>
      <c r="H334" s="164">
        <f>SUM(H3:H14)</f>
        <v>63942</v>
      </c>
      <c r="I334" s="164">
        <f>SUM(I3:I14)</f>
        <v>15985.5</v>
      </c>
      <c r="J334" s="218">
        <f>SUM(J3:J14)</f>
        <v>1165</v>
      </c>
      <c r="K334" s="218">
        <f>SUM(K3:K14)</f>
        <v>76351</v>
      </c>
      <c r="L334" s="218">
        <f>SUM(L3:L14)</f>
        <v>19087.75</v>
      </c>
      <c r="M334" s="218">
        <f>SUM(M3:M14)</f>
        <v>1690</v>
      </c>
      <c r="N334" s="218">
        <f>SUM(N3:N14)</f>
        <v>115158</v>
      </c>
      <c r="O334" s="218">
        <f>SUM(O3:O14)</f>
        <v>28789.5</v>
      </c>
      <c r="P334" s="218">
        <f>SUM(P3:P71)</f>
        <v>2733</v>
      </c>
      <c r="Q334" s="218">
        <f>SUM(Q3:Q71)</f>
        <v>181887</v>
      </c>
      <c r="R334" s="218">
        <f>SUM(R3:R71)</f>
        <v>45471.75</v>
      </c>
      <c r="S334" s="218">
        <f>SUM(S3:S189)</f>
        <v>7685</v>
      </c>
      <c r="T334" s="218">
        <f>SUM(T3:T189)</f>
        <v>509611</v>
      </c>
      <c r="U334" s="218">
        <f>SUM(U3:U189)</f>
        <v>127402.75</v>
      </c>
      <c r="V334" s="218">
        <f>SUM(V3:V333)</f>
        <v>18382</v>
      </c>
      <c r="W334" s="218">
        <f>SUM(W3:W333)</f>
        <v>1247590</v>
      </c>
      <c r="X334" s="218">
        <f>SUM(X3:X333)</f>
        <v>311897.5</v>
      </c>
    </row>
  </sheetData>
  <autoFilter ref="A1:R334" xr:uid="{9CDBA9FB-FAA5-4848-AD3A-CC66D6F28F00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</autoFilter>
  <mergeCells count="11">
    <mergeCell ref="V1:X1"/>
    <mergeCell ref="S1:U1"/>
    <mergeCell ref="M1:O1"/>
    <mergeCell ref="P1:R1"/>
    <mergeCell ref="J1:L1"/>
    <mergeCell ref="G1:I1"/>
    <mergeCell ref="A334:C334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 SEPTEMBER</vt:lpstr>
      <vt:lpstr>Sum MAR</vt:lpstr>
      <vt:lpstr>PSP</vt:lpstr>
      <vt:lpstr>OFM</vt:lpstr>
      <vt:lpstr>FAM</vt:lpstr>
      <vt:lpstr>B2S</vt:lpstr>
      <vt:lpstr>TOP</vt:lpstr>
      <vt:lpstr>LEG</vt:lpstr>
      <vt:lpstr>MBC</vt:lpstr>
      <vt:lpstr>JIF</vt:lpstr>
      <vt:lpstr>INT</vt:lpstr>
      <vt:lpstr>BET</vt:lpstr>
      <vt:lpstr>SPA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dcterms:created xsi:type="dcterms:W3CDTF">2017-12-16T07:36:09Z</dcterms:created>
  <dcterms:modified xsi:type="dcterms:W3CDTF">2018-10-02T16:44:47Z</dcterms:modified>
</cp:coreProperties>
</file>